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20490" windowHeight="6495" tabRatio="873" firstSheet="2" activeTab="3"/>
  </bookViews>
  <sheets>
    <sheet name="PAA 2019" sheetId="1" state="hidden" r:id="rId1"/>
    <sheet name="Plan de Acción Anual" sheetId="18" r:id="rId2"/>
    <sheet name="Objetivos y estrategias" sheetId="20" r:id="rId3"/>
    <sheet name="Direccion G" sheetId="19" r:id="rId4"/>
    <sheet name="Sec Gral" sheetId="10" r:id="rId5"/>
    <sheet name="Hidrología" sheetId="5" r:id="rId6"/>
    <sheet name="Meteorología" sheetId="6" r:id="rId7"/>
    <sheet name="Ecosistemas V2" sheetId="13" state="hidden" r:id="rId8"/>
    <sheet name="SEA - I" sheetId="11" state="hidden" r:id="rId9"/>
    <sheet name="SEA" sheetId="16" r:id="rId10"/>
    <sheet name="Ecosistemas" sheetId="7" r:id="rId11"/>
    <sheet name="OSPA" sheetId="8" r:id="rId12"/>
    <sheet name="OI" sheetId="9" state="hidden" r:id="rId13"/>
    <sheet name="O. Informática" sheetId="17" r:id="rId14"/>
    <sheet name="Seguimiento" sheetId="14" state="hidden" r:id="rId15"/>
    <sheet name="OAP" sheetId="12" r:id="rId16"/>
    <sheet name="Seguimiento " sheetId="3" state="hidden" r:id="rId17"/>
  </sheets>
  <definedNames>
    <definedName name="_xlnm._FilterDatabase" localSheetId="3" hidden="1">'Direccion G'!$A$2:$E$6</definedName>
    <definedName name="_xlnm._FilterDatabase" localSheetId="10" hidden="1">Ecosistemas!$A$2:$E$15</definedName>
    <definedName name="_xlnm._FilterDatabase" localSheetId="7" hidden="1">'Ecosistemas V2'!$A$12:$BX$28</definedName>
    <definedName name="_xlnm._FilterDatabase" localSheetId="5" hidden="1">Hidrología!$A$4:$E$27</definedName>
    <definedName name="_xlnm._FilterDatabase" localSheetId="6" hidden="1">Meteorología!$A$4:$E$7</definedName>
    <definedName name="_xlnm._FilterDatabase" localSheetId="13" hidden="1">'O. Informática'!$A$2:$E$6</definedName>
    <definedName name="_xlnm._FilterDatabase" localSheetId="15" hidden="1">OAP!$A$2:$E$2</definedName>
    <definedName name="_xlnm._FilterDatabase" localSheetId="2" hidden="1">'Objetivos y estrategias'!$A$4:$R$53</definedName>
    <definedName name="_xlnm._FilterDatabase" localSheetId="12" hidden="1">OI!$A$12:$BU$25</definedName>
    <definedName name="_xlnm._FilterDatabase" localSheetId="11" hidden="1">OSPA!#REF!</definedName>
    <definedName name="_xlnm._FilterDatabase" localSheetId="0" hidden="1">'PAA 2019'!$A$11:$BU$136</definedName>
    <definedName name="_xlnm._FilterDatabase" localSheetId="9" hidden="1">SEA!$A$2:$E$11</definedName>
    <definedName name="_xlnm._FilterDatabase" localSheetId="8" hidden="1">'SEA - I'!$A$8:$BW$38</definedName>
    <definedName name="_xlnm._FilterDatabase" localSheetId="4" hidden="1">'Sec Gral'!$A$3:$E$6</definedName>
    <definedName name="_xlnm._FilterDatabase" localSheetId="16" hidden="1">'Seguimiento '!$A$3:$K$81</definedName>
    <definedName name="A_Obj1" localSheetId="3">OFFSET(#REF!,0,0,COUNTA(#REF!)-1,1)</definedName>
    <definedName name="A_Obj1" localSheetId="10">OFFSET(#REF!,0,0,COUNTA(#REF!)-1,1)</definedName>
    <definedName name="A_Obj1" localSheetId="5">OFFSET(#REF!,0,0,COUNTA(#REF!)-1,1)</definedName>
    <definedName name="A_Obj1" localSheetId="6">OFFSET(#REF!,0,0,COUNTA(#REF!)-1,1)</definedName>
    <definedName name="A_Obj1" localSheetId="15">OFFSET(#REF!,0,0,COUNTA(#REF!)-1,1)</definedName>
    <definedName name="A_Obj1" localSheetId="2">OFFSET(#REF!,0,0,COUNTA(#REF!)-1,1)</definedName>
    <definedName name="A_Obj1" localSheetId="12">OFFSET(#REF!,0,0,COUNTA(#REF!)-1,1)</definedName>
    <definedName name="A_Obj1" localSheetId="11">OFFSET(#REF!,0,0,COUNTA(#REF!)-1,1)</definedName>
    <definedName name="A_Obj1" localSheetId="8">OFFSET(#REF!,0,0,COUNTA(#REF!)-1,1)</definedName>
    <definedName name="A_Obj1" localSheetId="4">OFFSET(#REF!,0,0,COUNTA(#REF!)-1,1)</definedName>
    <definedName name="A_Obj1">OFFSET(#REF!,0,0,COUNTA(#REF!)-1,1)</definedName>
    <definedName name="A_Obj2" localSheetId="3">OFFSET(#REF!,0,0,COUNTA(#REF!)-1,1)</definedName>
    <definedName name="A_Obj2" localSheetId="10">OFFSET(#REF!,0,0,COUNTA(#REF!)-1,1)</definedName>
    <definedName name="A_Obj2" localSheetId="5">OFFSET(#REF!,0,0,COUNTA(#REF!)-1,1)</definedName>
    <definedName name="A_Obj2" localSheetId="6">OFFSET(#REF!,0,0,COUNTA(#REF!)-1,1)</definedName>
    <definedName name="A_Obj2" localSheetId="15">OFFSET(#REF!,0,0,COUNTA(#REF!)-1,1)</definedName>
    <definedName name="A_Obj2" localSheetId="2">OFFSET(#REF!,0,0,COUNTA(#REF!)-1,1)</definedName>
    <definedName name="A_Obj2" localSheetId="12">OFFSET(#REF!,0,0,COUNTA(#REF!)-1,1)</definedName>
    <definedName name="A_Obj2" localSheetId="11">OFFSET(#REF!,0,0,COUNTA(#REF!)-1,1)</definedName>
    <definedName name="A_Obj2" localSheetId="8">OFFSET(#REF!,0,0,COUNTA(#REF!)-1,1)</definedName>
    <definedName name="A_Obj2" localSheetId="4">OFFSET(#REF!,0,0,COUNTA(#REF!)-1,1)</definedName>
    <definedName name="A_Obj2">OFFSET(#REF!,0,0,COUNTA(#REF!)-1,1)</definedName>
    <definedName name="A_Obj3" localSheetId="3">OFFSET(#REF!,0,0,COUNTA(#REF!)-1,1)</definedName>
    <definedName name="A_Obj3" localSheetId="10">OFFSET(#REF!,0,0,COUNTA(#REF!)-1,1)</definedName>
    <definedName name="A_Obj3" localSheetId="5">OFFSET(#REF!,0,0,COUNTA(#REF!)-1,1)</definedName>
    <definedName name="A_Obj3" localSheetId="6">OFFSET(#REF!,0,0,COUNTA(#REF!)-1,1)</definedName>
    <definedName name="A_Obj3" localSheetId="15">OFFSET(#REF!,0,0,COUNTA(#REF!)-1,1)</definedName>
    <definedName name="A_Obj3" localSheetId="2">OFFSET(#REF!,0,0,COUNTA(#REF!)-1,1)</definedName>
    <definedName name="A_Obj3" localSheetId="12">OFFSET(#REF!,0,0,COUNTA(#REF!)-1,1)</definedName>
    <definedName name="A_Obj3" localSheetId="11">OFFSET(#REF!,0,0,COUNTA(#REF!)-1,1)</definedName>
    <definedName name="A_Obj3" localSheetId="8">OFFSET(#REF!,0,0,COUNTA(#REF!)-1,1)</definedName>
    <definedName name="A_Obj3" localSheetId="4">OFFSET(#REF!,0,0,COUNTA(#REF!)-1,1)</definedName>
    <definedName name="A_Obj3">OFFSET(#REF!,0,0,COUNTA(#REF!)-1,1)</definedName>
    <definedName name="A_Obj4" localSheetId="3">OFFSET(#REF!,0,0,COUNTA(#REF!)-1,1)</definedName>
    <definedName name="A_Obj4" localSheetId="10">OFFSET(#REF!,0,0,COUNTA(#REF!)-1,1)</definedName>
    <definedName name="A_Obj4" localSheetId="5">OFFSET(#REF!,0,0,COUNTA(#REF!)-1,1)</definedName>
    <definedName name="A_Obj4" localSheetId="6">OFFSET(#REF!,0,0,COUNTA(#REF!)-1,1)</definedName>
    <definedName name="A_Obj4" localSheetId="15">OFFSET(#REF!,0,0,COUNTA(#REF!)-1,1)</definedName>
    <definedName name="A_Obj4" localSheetId="2">OFFSET(#REF!,0,0,COUNTA(#REF!)-1,1)</definedName>
    <definedName name="A_Obj4" localSheetId="12">OFFSET(#REF!,0,0,COUNTA(#REF!)-1,1)</definedName>
    <definedName name="A_Obj4" localSheetId="11">OFFSET(#REF!,0,0,COUNTA(#REF!)-1,1)</definedName>
    <definedName name="A_Obj4" localSheetId="8">OFFSET(#REF!,0,0,COUNTA(#REF!)-1,1)</definedName>
    <definedName name="A_Obj4" localSheetId="4">OFFSET(#REF!,0,0,COUNTA(#REF!)-1,1)</definedName>
    <definedName name="A_Obj4">OFFSET(#REF!,0,0,COUNTA(#REF!)-1,1)</definedName>
    <definedName name="Acc_1" localSheetId="3">#REF!</definedName>
    <definedName name="Acc_1" localSheetId="10">#REF!</definedName>
    <definedName name="Acc_1" localSheetId="5">#REF!</definedName>
    <definedName name="Acc_1" localSheetId="6">#REF!</definedName>
    <definedName name="Acc_1" localSheetId="15">#REF!</definedName>
    <definedName name="Acc_1" localSheetId="2">#REF!</definedName>
    <definedName name="Acc_1" localSheetId="12">#REF!</definedName>
    <definedName name="Acc_1" localSheetId="11">#REF!</definedName>
    <definedName name="Acc_1" localSheetId="8">#REF!</definedName>
    <definedName name="Acc_1" localSheetId="4">#REF!</definedName>
    <definedName name="Acc_1">#REF!</definedName>
    <definedName name="Acc_2" localSheetId="3">#REF!</definedName>
    <definedName name="Acc_2" localSheetId="10">#REF!</definedName>
    <definedName name="Acc_2" localSheetId="5">#REF!</definedName>
    <definedName name="Acc_2" localSheetId="6">#REF!</definedName>
    <definedName name="Acc_2" localSheetId="15">#REF!</definedName>
    <definedName name="Acc_2" localSheetId="2">#REF!</definedName>
    <definedName name="Acc_2" localSheetId="12">#REF!</definedName>
    <definedName name="Acc_2" localSheetId="11">#REF!</definedName>
    <definedName name="Acc_2" localSheetId="8">#REF!</definedName>
    <definedName name="Acc_2" localSheetId="4">#REF!</definedName>
    <definedName name="Acc_2">#REF!</definedName>
    <definedName name="Acc_3" localSheetId="3">#REF!</definedName>
    <definedName name="Acc_3" localSheetId="10">#REF!</definedName>
    <definedName name="Acc_3" localSheetId="5">#REF!</definedName>
    <definedName name="Acc_3" localSheetId="6">#REF!</definedName>
    <definedName name="Acc_3" localSheetId="15">#REF!</definedName>
    <definedName name="Acc_3" localSheetId="2">#REF!</definedName>
    <definedName name="Acc_3" localSheetId="12">#REF!</definedName>
    <definedName name="Acc_3" localSheetId="11">#REF!</definedName>
    <definedName name="Acc_3" localSheetId="8">#REF!</definedName>
    <definedName name="Acc_3" localSheetId="4">#REF!</definedName>
    <definedName name="Acc_3">#REF!</definedName>
    <definedName name="Acc_4" localSheetId="3">#REF!</definedName>
    <definedName name="Acc_4" localSheetId="10">#REF!</definedName>
    <definedName name="Acc_4" localSheetId="5">#REF!</definedName>
    <definedName name="Acc_4" localSheetId="6">#REF!</definedName>
    <definedName name="Acc_4" localSheetId="15">#REF!</definedName>
    <definedName name="Acc_4" localSheetId="2">#REF!</definedName>
    <definedName name="Acc_4" localSheetId="12">#REF!</definedName>
    <definedName name="Acc_4" localSheetId="11">#REF!</definedName>
    <definedName name="Acc_4" localSheetId="8">#REF!</definedName>
    <definedName name="Acc_4" localSheetId="4">#REF!</definedName>
    <definedName name="Acc_4">#REF!</definedName>
    <definedName name="Acc_5" localSheetId="3">#REF!</definedName>
    <definedName name="Acc_5" localSheetId="10">#REF!</definedName>
    <definedName name="Acc_5" localSheetId="5">#REF!</definedName>
    <definedName name="Acc_5" localSheetId="6">#REF!</definedName>
    <definedName name="Acc_5" localSheetId="15">#REF!</definedName>
    <definedName name="Acc_5" localSheetId="2">#REF!</definedName>
    <definedName name="Acc_5" localSheetId="12">#REF!</definedName>
    <definedName name="Acc_5" localSheetId="11">#REF!</definedName>
    <definedName name="Acc_5" localSheetId="8">#REF!</definedName>
    <definedName name="Acc_5" localSheetId="4">#REF!</definedName>
    <definedName name="Acc_5">#REF!</definedName>
    <definedName name="Acc_6" localSheetId="3">#REF!</definedName>
    <definedName name="Acc_6" localSheetId="10">#REF!</definedName>
    <definedName name="Acc_6" localSheetId="5">#REF!</definedName>
    <definedName name="Acc_6" localSheetId="6">#REF!</definedName>
    <definedName name="Acc_6" localSheetId="15">#REF!</definedName>
    <definedName name="Acc_6" localSheetId="2">#REF!</definedName>
    <definedName name="Acc_6" localSheetId="12">#REF!</definedName>
    <definedName name="Acc_6" localSheetId="11">#REF!</definedName>
    <definedName name="Acc_6" localSheetId="8">#REF!</definedName>
    <definedName name="Acc_6" localSheetId="4">#REF!</definedName>
    <definedName name="Acc_6">#REF!</definedName>
    <definedName name="Acc_7" localSheetId="3">#REF!</definedName>
    <definedName name="Acc_7" localSheetId="10">#REF!</definedName>
    <definedName name="Acc_7" localSheetId="5">#REF!</definedName>
    <definedName name="Acc_7" localSheetId="6">#REF!</definedName>
    <definedName name="Acc_7" localSheetId="15">#REF!</definedName>
    <definedName name="Acc_7" localSheetId="2">#REF!</definedName>
    <definedName name="Acc_7" localSheetId="12">#REF!</definedName>
    <definedName name="Acc_7" localSheetId="11">#REF!</definedName>
    <definedName name="Acc_7" localSheetId="8">#REF!</definedName>
    <definedName name="Acc_7" localSheetId="4">#REF!</definedName>
    <definedName name="Acc_7">#REF!</definedName>
    <definedName name="Acc_8" localSheetId="3">#REF!</definedName>
    <definedName name="Acc_8" localSheetId="10">#REF!</definedName>
    <definedName name="Acc_8" localSheetId="5">#REF!</definedName>
    <definedName name="Acc_8" localSheetId="6">#REF!</definedName>
    <definedName name="Acc_8" localSheetId="15">#REF!</definedName>
    <definedName name="Acc_8" localSheetId="2">#REF!</definedName>
    <definedName name="Acc_8" localSheetId="12">#REF!</definedName>
    <definedName name="Acc_8" localSheetId="11">#REF!</definedName>
    <definedName name="Acc_8" localSheetId="8">#REF!</definedName>
    <definedName name="Acc_8" localSheetId="4">#REF!</definedName>
    <definedName name="Acc_8">#REF!</definedName>
    <definedName name="Acc_9" localSheetId="3">#REF!</definedName>
    <definedName name="Acc_9" localSheetId="10">#REF!</definedName>
    <definedName name="Acc_9" localSheetId="5">#REF!</definedName>
    <definedName name="Acc_9" localSheetId="6">#REF!</definedName>
    <definedName name="Acc_9" localSheetId="15">#REF!</definedName>
    <definedName name="Acc_9" localSheetId="2">#REF!</definedName>
    <definedName name="Acc_9" localSheetId="12">#REF!</definedName>
    <definedName name="Acc_9" localSheetId="11">#REF!</definedName>
    <definedName name="Acc_9" localSheetId="8">#REF!</definedName>
    <definedName name="Acc_9" localSheetId="4">#REF!</definedName>
    <definedName name="Acc_9">#REF!</definedName>
    <definedName name="_xlnm.Print_Area" localSheetId="10">Ecosistemas!$A$2:$B$15</definedName>
    <definedName name="_xlnm.Print_Area" localSheetId="5">Hidrología!$A$3:$B$27</definedName>
    <definedName name="_xlnm.Print_Area" localSheetId="6">Meteorología!$A$2:$B$7</definedName>
    <definedName name="_xlnm.Print_Area" localSheetId="15">OAP!$A$2:$B$2</definedName>
    <definedName name="_xlnm.Print_Area" localSheetId="12">OI!$D$11:$I$24</definedName>
    <definedName name="_xlnm.Print_Area" localSheetId="11">OSPA!$A$2:$B$5</definedName>
    <definedName name="_xlnm.Print_Area" localSheetId="0">'PAA 2019'!$D$11:$I$115</definedName>
    <definedName name="_xlnm.Print_Area" localSheetId="8">'SEA - I'!$D$7:$I$23</definedName>
    <definedName name="_xlnm.Print_Area" localSheetId="4">'Sec Gral'!$A$2:$B$7</definedName>
    <definedName name="Departamentos" localSheetId="3">#REF!</definedName>
    <definedName name="Departamentos" localSheetId="10">#REF!</definedName>
    <definedName name="Departamentos" localSheetId="5">#REF!</definedName>
    <definedName name="Departamentos" localSheetId="6">#REF!</definedName>
    <definedName name="Departamentos" localSheetId="15">#REF!</definedName>
    <definedName name="Departamentos" localSheetId="2">#REF!</definedName>
    <definedName name="Departamentos" localSheetId="12">#REF!</definedName>
    <definedName name="Departamentos" localSheetId="11">#REF!</definedName>
    <definedName name="Departamentos" localSheetId="8">#REF!</definedName>
    <definedName name="Departamentos" localSheetId="4">#REF!</definedName>
    <definedName name="Departamentos">#REF!</definedName>
    <definedName name="Fuentes" localSheetId="3">#REF!</definedName>
    <definedName name="Fuentes" localSheetId="10">#REF!</definedName>
    <definedName name="Fuentes" localSheetId="5">#REF!</definedName>
    <definedName name="Fuentes" localSheetId="6">#REF!</definedName>
    <definedName name="Fuentes" localSheetId="15">#REF!</definedName>
    <definedName name="Fuentes" localSheetId="2">#REF!</definedName>
    <definedName name="Fuentes" localSheetId="12">#REF!</definedName>
    <definedName name="Fuentes" localSheetId="11">#REF!</definedName>
    <definedName name="Fuentes" localSheetId="8">#REF!</definedName>
    <definedName name="Fuentes" localSheetId="4">#REF!</definedName>
    <definedName name="Fuentes">#REF!</definedName>
    <definedName name="Indicadores" localSheetId="3">#REF!</definedName>
    <definedName name="Indicadores" localSheetId="10">#REF!</definedName>
    <definedName name="Indicadores" localSheetId="5">#REF!</definedName>
    <definedName name="Indicadores" localSheetId="6">#REF!</definedName>
    <definedName name="Indicadores" localSheetId="15">#REF!</definedName>
    <definedName name="Indicadores" localSheetId="2">#REF!</definedName>
    <definedName name="Indicadores" localSheetId="12">#REF!</definedName>
    <definedName name="Indicadores" localSheetId="11">#REF!</definedName>
    <definedName name="Indicadores" localSheetId="8">#REF!</definedName>
    <definedName name="Indicadores" localSheetId="4">#REF!</definedName>
    <definedName name="Indicadores">#REF!</definedName>
    <definedName name="Objetivos" localSheetId="3">OFFSET(#REF!,0,0,COUNTA(#REF!)-1,1)</definedName>
    <definedName name="Objetivos" localSheetId="10">OFFSET(#REF!,0,0,COUNTA(#REF!)-1,1)</definedName>
    <definedName name="Objetivos" localSheetId="5">OFFSET(#REF!,0,0,COUNTA(#REF!)-1,1)</definedName>
    <definedName name="Objetivos" localSheetId="6">OFFSET(#REF!,0,0,COUNTA(#REF!)-1,1)</definedName>
    <definedName name="Objetivos" localSheetId="15">OFFSET(#REF!,0,0,COUNTA(#REF!)-1,1)</definedName>
    <definedName name="Objetivos" localSheetId="2">OFFSET(#REF!,0,0,COUNTA(#REF!)-1,1)</definedName>
    <definedName name="Objetivos" localSheetId="12">OFFSET(#REF!,0,0,COUNTA(#REF!)-1,1)</definedName>
    <definedName name="Objetivos" localSheetId="11">OFFSET(#REF!,0,0,COUNTA(#REF!)-1,1)</definedName>
    <definedName name="Objetivos" localSheetId="8">OFFSET(#REF!,0,0,COUNTA(#REF!)-1,1)</definedName>
    <definedName name="Objetivos" localSheetId="4">OFFSET(#REF!,0,0,COUNTA(#REF!)-1,1)</definedName>
    <definedName name="Objetivos">OFFSET(#REF!,0,0,COUNTA(#REF!)-1,1)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7" l="1"/>
  <c r="H1" i="7"/>
  <c r="I1" i="7"/>
  <c r="F1" i="7"/>
  <c r="G1" i="6"/>
  <c r="H1" i="6"/>
  <c r="I1" i="6"/>
  <c r="F1" i="6"/>
  <c r="I11" i="16" l="1"/>
  <c r="F3" i="8" l="1"/>
  <c r="H1" i="19" l="1"/>
  <c r="G1" i="19"/>
  <c r="G1" i="10"/>
  <c r="H1" i="17"/>
  <c r="G1" i="17"/>
  <c r="F1" i="17"/>
  <c r="H1" i="8"/>
  <c r="G1" i="8"/>
  <c r="H1" i="16"/>
  <c r="G1" i="16"/>
  <c r="F1" i="16"/>
  <c r="I29" i="5"/>
  <c r="I28" i="5"/>
  <c r="I27" i="5"/>
  <c r="I26" i="5"/>
  <c r="I25" i="5"/>
  <c r="I23" i="5"/>
  <c r="I22" i="5"/>
  <c r="I21" i="5"/>
  <c r="I20" i="5"/>
  <c r="I19" i="5"/>
  <c r="I18" i="5"/>
  <c r="I16" i="5"/>
  <c r="I15" i="5"/>
  <c r="I14" i="5"/>
  <c r="I13" i="5"/>
  <c r="I12" i="5"/>
  <c r="I11" i="5"/>
  <c r="I10" i="5"/>
  <c r="I8" i="5"/>
  <c r="I7" i="5"/>
  <c r="I6" i="5"/>
  <c r="I5" i="5"/>
  <c r="I4" i="5"/>
  <c r="H2" i="5"/>
  <c r="G2" i="5"/>
  <c r="F2" i="5"/>
  <c r="F4" i="8"/>
  <c r="F6" i="6"/>
  <c r="H3" i="12"/>
  <c r="H1" i="12" s="1"/>
  <c r="I2" i="5" l="1"/>
  <c r="F1" i="19" l="1"/>
  <c r="F1" i="8" l="1"/>
  <c r="I4" i="19" l="1"/>
  <c r="I3" i="19"/>
  <c r="I8" i="12"/>
  <c r="I7" i="12"/>
  <c r="I6" i="12"/>
  <c r="I5" i="12"/>
  <c r="I3" i="12"/>
  <c r="F12" i="10"/>
  <c r="F1" i="10" s="1"/>
  <c r="H11" i="10"/>
  <c r="H1" i="10" s="1"/>
  <c r="I11" i="10"/>
  <c r="I10" i="10"/>
  <c r="I9" i="10"/>
  <c r="I4" i="10"/>
  <c r="I3" i="10"/>
  <c r="I6" i="17"/>
  <c r="I5" i="17"/>
  <c r="I4" i="17"/>
  <c r="I3" i="17"/>
  <c r="I5" i="8"/>
  <c r="I4" i="8"/>
  <c r="I3" i="8"/>
  <c r="I15" i="7"/>
  <c r="I14" i="7"/>
  <c r="I13" i="7"/>
  <c r="I16" i="7"/>
  <c r="I10" i="7"/>
  <c r="I12" i="7"/>
  <c r="I11" i="7"/>
  <c r="I3" i="7"/>
  <c r="I8" i="7"/>
  <c r="I7" i="7"/>
  <c r="I4" i="7"/>
  <c r="I6" i="7"/>
  <c r="I5" i="7"/>
  <c r="I10" i="16"/>
  <c r="I9" i="16"/>
  <c r="I7" i="16"/>
  <c r="I5" i="16"/>
  <c r="I4" i="16"/>
  <c r="I3" i="16"/>
  <c r="I7" i="6"/>
  <c r="I6" i="6"/>
  <c r="I3" i="6"/>
  <c r="I4" i="6"/>
  <c r="BF81" i="3"/>
  <c r="BB81" i="3"/>
  <c r="AX81" i="3"/>
  <c r="AT81" i="3"/>
  <c r="AP81" i="3"/>
  <c r="AL81" i="3"/>
  <c r="AH81" i="3"/>
  <c r="AD81" i="3"/>
  <c r="Z81" i="3"/>
  <c r="V81" i="3"/>
  <c r="R81" i="3"/>
  <c r="BF77" i="3"/>
  <c r="BB77" i="3"/>
  <c r="AX77" i="3"/>
  <c r="AT77" i="3"/>
  <c r="AP77" i="3"/>
  <c r="AL77" i="3"/>
  <c r="AH77" i="3"/>
  <c r="AD77" i="3"/>
  <c r="Z77" i="3"/>
  <c r="V77" i="3"/>
  <c r="R77" i="3"/>
  <c r="N77" i="3"/>
  <c r="G77" i="3"/>
  <c r="BT25" i="9"/>
  <c r="BT24" i="9"/>
  <c r="BT23" i="9"/>
  <c r="BT22" i="9"/>
  <c r="BT21" i="9"/>
  <c r="BT20" i="9"/>
  <c r="BT19" i="9"/>
  <c r="BT18" i="9"/>
  <c r="BT17" i="9"/>
  <c r="BT16" i="9"/>
  <c r="BT15" i="9"/>
  <c r="BT14" i="9"/>
  <c r="BT13" i="9"/>
  <c r="BV45" i="11"/>
  <c r="BW45" i="11" s="1"/>
  <c r="BU45" i="11"/>
  <c r="BW44" i="11"/>
  <c r="BW43" i="11"/>
  <c r="BW42" i="11"/>
  <c r="BW41" i="11"/>
  <c r="BT38" i="11"/>
  <c r="BT37" i="11"/>
  <c r="BT36" i="11"/>
  <c r="BT35" i="11"/>
  <c r="BT34" i="11"/>
  <c r="BT33" i="11"/>
  <c r="BT32" i="11"/>
  <c r="BT31" i="11"/>
  <c r="BT30" i="11"/>
  <c r="BT29" i="11"/>
  <c r="BT28" i="11"/>
  <c r="BT27" i="11"/>
  <c r="BT26" i="11"/>
  <c r="BT25" i="11"/>
  <c r="BT24" i="11"/>
  <c r="BT23" i="11"/>
  <c r="BT22" i="11"/>
  <c r="BT21" i="11"/>
  <c r="BT20" i="11"/>
  <c r="BT19" i="11"/>
  <c r="BT18" i="11"/>
  <c r="BT17" i="11"/>
  <c r="BT16" i="11"/>
  <c r="BT15" i="11"/>
  <c r="BT14" i="11"/>
  <c r="BT13" i="11"/>
  <c r="BT12" i="11"/>
  <c r="BT11" i="11"/>
  <c r="BT10" i="11"/>
  <c r="BV33" i="13"/>
  <c r="BW33" i="13" s="1"/>
  <c r="BU33" i="13"/>
  <c r="BV32" i="13"/>
  <c r="BU32" i="13"/>
  <c r="BW32" i="13" s="1"/>
  <c r="BV31" i="13"/>
  <c r="BU31" i="13"/>
  <c r="BV30" i="13"/>
  <c r="BU30" i="13"/>
  <c r="BX28" i="13"/>
  <c r="BT28" i="13"/>
  <c r="BX27" i="13"/>
  <c r="BT27" i="13"/>
  <c r="BX26" i="13"/>
  <c r="BT26" i="13"/>
  <c r="BX25" i="13"/>
  <c r="BT25" i="13"/>
  <c r="BX24" i="13"/>
  <c r="BT24" i="13"/>
  <c r="BX23" i="13"/>
  <c r="BT23" i="13"/>
  <c r="BX22" i="13"/>
  <c r="BT22" i="13"/>
  <c r="BX21" i="13"/>
  <c r="BT21" i="13"/>
  <c r="BX20" i="13"/>
  <c r="BT20" i="13"/>
  <c r="BX19" i="13"/>
  <c r="BT19" i="13"/>
  <c r="BX18" i="13"/>
  <c r="BT18" i="13"/>
  <c r="BX17" i="13"/>
  <c r="BT17" i="13"/>
  <c r="BX16" i="13"/>
  <c r="BT16" i="13"/>
  <c r="BX15" i="13"/>
  <c r="BT15" i="13"/>
  <c r="BX14" i="13"/>
  <c r="BT14" i="13"/>
  <c r="BX13" i="13"/>
  <c r="BT13" i="13"/>
  <c r="BU124" i="1"/>
  <c r="BQ95" i="1"/>
  <c r="BM95" i="1"/>
  <c r="BI95" i="1"/>
  <c r="BE95" i="1"/>
  <c r="BA95" i="1"/>
  <c r="AW95" i="1"/>
  <c r="AS95" i="1"/>
  <c r="AO95" i="1"/>
  <c r="AK95" i="1"/>
  <c r="AG95" i="1"/>
  <c r="AC95" i="1"/>
  <c r="BQ91" i="1"/>
  <c r="BM91" i="1"/>
  <c r="BI91" i="1"/>
  <c r="BE91" i="1"/>
  <c r="BA91" i="1"/>
  <c r="AW91" i="1"/>
  <c r="AS91" i="1"/>
  <c r="AO91" i="1"/>
  <c r="AK91" i="1"/>
  <c r="AG91" i="1"/>
  <c r="AC91" i="1"/>
  <c r="Y91" i="1"/>
  <c r="R91" i="1"/>
  <c r="BM77" i="1"/>
  <c r="BI77" i="1"/>
  <c r="BE77" i="1"/>
  <c r="BA77" i="1"/>
  <c r="AW77" i="1"/>
  <c r="AS77" i="1"/>
  <c r="AO77" i="1"/>
  <c r="AK77" i="1"/>
  <c r="AG77" i="1"/>
  <c r="AC77" i="1"/>
  <c r="Y77" i="1"/>
  <c r="M65" i="1"/>
  <c r="BQ59" i="1"/>
  <c r="BM59" i="1"/>
  <c r="BI59" i="1"/>
  <c r="BE59" i="1"/>
  <c r="BA59" i="1"/>
  <c r="AW59" i="1"/>
  <c r="AS59" i="1"/>
  <c r="AO59" i="1"/>
  <c r="AK59" i="1"/>
  <c r="AG59" i="1"/>
  <c r="AC59" i="1"/>
  <c r="Y59" i="1"/>
  <c r="BT59" i="1" s="1"/>
  <c r="M59" i="1"/>
  <c r="BT28" i="1"/>
  <c r="BT27" i="1"/>
  <c r="BT26" i="1"/>
  <c r="AK19" i="1"/>
  <c r="AG19" i="1"/>
  <c r="AC19" i="1"/>
  <c r="BW30" i="13" l="1"/>
  <c r="BT77" i="1"/>
  <c r="BW31" i="13"/>
  <c r="BW34" i="13" s="1"/>
  <c r="BW46" i="11"/>
  <c r="I1" i="8"/>
  <c r="I1" i="17"/>
  <c r="I1" i="12"/>
  <c r="I12" i="10"/>
  <c r="I1" i="10" s="1"/>
  <c r="I1" i="19"/>
  <c r="I1" i="16"/>
</calcChain>
</file>

<file path=xl/comments1.xml><?xml version="1.0" encoding="utf-8"?>
<comments xmlns="http://schemas.openxmlformats.org/spreadsheetml/2006/main">
  <authors>
    <author>Olga Viviana Rodriguez Vargas</author>
  </authors>
  <commentList>
    <comment ref="B15" authorId="0" shapeId="0">
      <text>
        <r>
          <rPr>
            <b/>
            <sz val="9"/>
            <color indexed="81"/>
            <rFont val="Tahoma"/>
            <family val="2"/>
          </rPr>
          <t>Olga Viviana Rodriguez Vargas:</t>
        </r>
        <r>
          <rPr>
            <sz val="9"/>
            <color indexed="81"/>
            <rFont val="Tahoma"/>
            <family val="2"/>
          </rPr>
          <t xml:space="preserve">
Estaba otra,la tomé del seguimiento</t>
        </r>
      </text>
    </comment>
  </commentList>
</comments>
</file>

<file path=xl/comments2.xml><?xml version="1.0" encoding="utf-8"?>
<comments xmlns="http://schemas.openxmlformats.org/spreadsheetml/2006/main">
  <authors>
    <author>Liz Johanna Diaz Cubillos</author>
  </authors>
  <commentList>
    <comment ref="J13" authorId="0" shapeId="0">
      <text>
        <r>
          <rPr>
            <b/>
            <sz val="9"/>
            <color indexed="81"/>
            <rFont val="Tahoma"/>
            <family val="2"/>
          </rPr>
          <t xml:space="preserve">Liz Johanna Diaz Cubillos:
</t>
        </r>
        <r>
          <rPr>
            <sz val="9"/>
            <color indexed="81"/>
            <rFont val="Tahoma"/>
            <family val="2"/>
          </rPr>
          <t>Excluir texto en letra roja.
Esta actividad sera reformulada e informada para el seguimiento mes a mes, una vez ajustada la redacción de la actividad.</t>
        </r>
        <r>
          <rPr>
            <b/>
            <sz val="9"/>
            <color indexed="81"/>
            <rFont val="Tahoma"/>
            <family val="2"/>
          </rPr>
          <t xml:space="preserve">
</t>
        </r>
      </text>
    </comment>
  </commentList>
</comments>
</file>

<file path=xl/comments3.xml><?xml version="1.0" encoding="utf-8"?>
<comments xmlns="http://schemas.openxmlformats.org/spreadsheetml/2006/main">
  <authors>
    <author>Paola Andrea Bermudez Cortes</author>
  </authors>
  <commentList>
    <comment ref="I33" authorId="0" shapeId="0">
      <text>
        <r>
          <rPr>
            <b/>
            <sz val="9"/>
            <color indexed="81"/>
            <rFont val="Tahoma"/>
            <family val="2"/>
          </rPr>
          <t>Paola Andrea Bermudez Cortes:</t>
        </r>
        <r>
          <rPr>
            <sz val="9"/>
            <color indexed="81"/>
            <rFont val="Tahoma"/>
            <family val="2"/>
          </rPr>
          <t xml:space="preserve">
Se encuentra clasificada en la actividad 25. de acuerdo con el archivo desagregado de inversión. </t>
        </r>
      </text>
    </comment>
  </commentList>
</comments>
</file>

<file path=xl/sharedStrings.xml><?xml version="1.0" encoding="utf-8"?>
<sst xmlns="http://schemas.openxmlformats.org/spreadsheetml/2006/main" count="3706" uniqueCount="1446">
  <si>
    <t>PLAN DE ACCIÓN ANUAL</t>
  </si>
  <si>
    <t>AÑO DE VIGENCIA</t>
  </si>
  <si>
    <t>VERSIÓN DEL PLAN</t>
  </si>
  <si>
    <t>FECHA VIGENCIA (DD/MM/AAAA)</t>
  </si>
  <si>
    <t>DESCRIPTORES DEL PLAN</t>
  </si>
  <si>
    <t>AREA ORGANIZACIONAL</t>
  </si>
  <si>
    <t xml:space="preserve">PROYECTO DE INVERSIÓN </t>
  </si>
  <si>
    <t>NUMERO DE LA ACTIVIDAD</t>
  </si>
  <si>
    <t>FECHA DE INICIO
DD/MM/AAAA</t>
  </si>
  <si>
    <t>FECHA DE FINALIZACIÓN
DD/MM/AAAA</t>
  </si>
  <si>
    <t>C-3204-0900-3</t>
  </si>
  <si>
    <t xml:space="preserve">Fortalecer el conocimiento y gestión del agua subterránea en Colombia, a partir de la implementación y gestión de la de la Red Básica Nacional de Aguas Subterráneas y la Red Básica Nacional de Isotopía, que permita la recolección de información sobre el sistema natural, el estado corriente y las tendencias a largo plazo, con datos de cantidad y calidad, así como datos isotópicos. </t>
  </si>
  <si>
    <t>Generar herramientas para la evaluación de la ocurrencia de crecientes súbitas y análisis de amenaza de avenidas torrenciales</t>
  </si>
  <si>
    <t>Actualizar las cotas de inundación y cotas cero en 100 estaciones de la red hidrométrica nacional y adquicisión de software especializado</t>
  </si>
  <si>
    <t xml:space="preserve">Mejorar el pronóstico hidrológico en los tramos de ríos para los cuales se cuenta con modelos operativos en la plataforma FEWS Colombia </t>
  </si>
  <si>
    <t>Elaborar mapas de amenaza de inundación para las poblaciones priorizadas en la zona de ribera del río Atrato.</t>
  </si>
  <si>
    <t>Contar con herramientas para la predicción hidrológica operativa.</t>
  </si>
  <si>
    <t>Generar datos e información provenientes del seguimiento    y monitoreo hidrológico (Red Básica nacional de estaciones Hidrológicas año 2018)</t>
  </si>
  <si>
    <t>Brindar Soporte temático, actividades de administración  y capacitación requerida para el funcionamiento del SIRH y  validar la calidad de los datos reportados por las Autoridades ambientales al SIRH.</t>
  </si>
  <si>
    <t>Viáticos para funcionarios y contratistas  de la Subdirección de Hidrología</t>
  </si>
  <si>
    <t>Realizar las actividades necesarias para el cumplimiento de la misión y el logro de los objetivos del Laboratorio de Calidad Ambiental y asegurar el cumplimiento de las normas disciplinarias.</t>
  </si>
  <si>
    <t>Fortalecer física y tecnológicamente el laboratorio de calidad ambiental.</t>
  </si>
  <si>
    <t>Garantizar el cumplimiento de la normatividad ambiental vigente</t>
  </si>
  <si>
    <t>Compilar los datos y preparar la información necesaria  para atender y responder solicitudes a las PQRs requeridas al IDEAM en el proceso de Hidrología; desarrollar y dar cumplimiento al Plan de Mejoramiento del DANE para la Certificación de Variables Hidrológicas, consolidar el documento de Protocolo de Monitoreo y Seguimiento del Agua y, ajustar y atender los indicadores ambientales según los ODS y el PEN.</t>
  </si>
  <si>
    <t>Aplicar los formatos y los estándares definidos para la oficialización de los productos cartográficos de la subdirección.</t>
  </si>
  <si>
    <t>Actualización de productos cartográficos temáticos.</t>
  </si>
  <si>
    <t>Normal prestación del servicio de Meteorología Aeronautica (viaticos)</t>
  </si>
  <si>
    <t>Reactivación del Programa de Química de la atmósfera.</t>
  </si>
  <si>
    <t>Capacitacion recurrente y plan de capaciatacion. Viaticos y pasajes</t>
  </si>
  <si>
    <t>Producción de material vegetal e instalación de una hectárea de un huerto de progenies de Eucalyptus Globulus”, en el marco del cumplimiento de la Acción Popular 210-275 y la Resolución CAR 1725 de 2016.</t>
  </si>
  <si>
    <t>Dar cumplimiento a las líneas estratégicas definidas en el plan de acción de SIAC 2015-2020</t>
  </si>
  <si>
    <t>Indicadores</t>
  </si>
  <si>
    <t>Actualización de las cuentas económico ambientales de bosques y servicios ecosistémicos</t>
  </si>
  <si>
    <t>Realizar la actualización del mapa de coberturas de la tierra escala 1:100.000, metodología Corine Land Cover.</t>
  </si>
  <si>
    <t>Gestión para la generación de productos y servicios a partir de la incorporación de datos de diferentes métodos de medición de variables hidrometeorólogicas como insumo a los procesos de monitoreo y seguimiento de lluvias y niveles de ríos en tiempo real como parte de la prestación del servicio de pronósticos y alertas las 24 horas, los 365 días del año.</t>
  </si>
  <si>
    <t>Generación de pronósticos y alertas hidrometeorológicas de manera continua (24 horas al día, 365 días al año) y asesoramiento a entidades del SINA y del SNGRD.</t>
  </si>
  <si>
    <t>INFORMATICA</t>
  </si>
  <si>
    <t>C-3299-0900-1</t>
  </si>
  <si>
    <t>ACTUALIZACION SUITVISION (Planeación-Control Interno)</t>
  </si>
  <si>
    <t>SECRETARIA GENERAL</t>
  </si>
  <si>
    <t xml:space="preserve">Apoyar técnicamente las actividades que deberá realizar el IDEAM, en el marco del CONPES 3943 </t>
  </si>
  <si>
    <t xml:space="preserve">Apoyar la gestión que adelantan los profesionales de la Subdirección, en el marco de la administración de los registros ambientales a su cargo. </t>
  </si>
  <si>
    <t>Mantener las operaciones estadísticas RUA Manufacturero, PCB, SISAIRE y RESPEL, conforme a los Lineamientos del Sistema Estadístico Nacional, alineados a los requerimientos de la norma NTC PE1000:2017</t>
  </si>
  <si>
    <t>Apoyar el procesamiento de los datos provenientes de los registros ambientales administrados por la SEA</t>
  </si>
  <si>
    <t>Prestar el soporte informático a los aplicativos administrados por la SEA</t>
  </si>
  <si>
    <t>Prestar apoyo técnico en la elaboración del IERNR (dos consultores)</t>
  </si>
  <si>
    <t>Certificación de las operaciones estadísticas de calidad del aire y RESPEL ante el DANE</t>
  </si>
  <si>
    <t>Compra estaciones Buenaventura, modernización SISAIRE, inventario de emisiones, apoyo a talleres, divulgación y equipos de cómputo sala KOICA</t>
  </si>
  <si>
    <t xml:space="preserve">Liderar el desarrollo conceptual y operativo del sistema de monitoreo y la evaluación de la adaptación al CC que hace parte del Sistema Nacional de Información sobre Vulnerabilidad, Riesgo y Adaptación. </t>
  </si>
  <si>
    <t xml:space="preserve">Implementación y seguimiento de la estrategia nacional de gestión de información de cambio climático para los temas de vulnerabilidad, riesgo y adaptación al cambio climático, de acuerdo a los lineamientos dados por la Política Nacional de Cambio Climatico.  </t>
  </si>
  <si>
    <t>Implementación y seguimiento de la estrategia nacional de gestión de información de cambio climático para el tema de Educación, Formación y Sensibilización de Públicos sobre cambio climático, de acuerdo a los lineamientos dados por la Política Nacional de Cambio Climatico</t>
  </si>
  <si>
    <t>Implementación, puesta en marcha y orientaciones técnicas para el mantenimiento evolutivo del RENARE</t>
  </si>
  <si>
    <t>implementación de la estrategia nacional de gestión de información de cambio climático para el tema de mitigación de emisiones de gases efecto invernadero, de acuerdo a los lineamientos dados por la Política Nacional de Cambio Climatico</t>
  </si>
  <si>
    <t xml:space="preserve">Validación de información de conflictos ambientales para el análisis  e inclusión en los documentos de identificación y análisis de conflictos ambientales </t>
  </si>
  <si>
    <t xml:space="preserve">9 EVALUADORES LÍDERES </t>
  </si>
  <si>
    <t>2 ABOGADOS</t>
  </si>
  <si>
    <t>15 EVALUADORES ASISTENTES</t>
  </si>
  <si>
    <t>3 TÉCNICOS ARCHIVO</t>
  </si>
  <si>
    <t>PROFESIONAL ADMINISTRATIVA SEA - ACREDITACIÓN</t>
  </si>
  <si>
    <t>INGENIERO DE SISTEMAS - DESARROLLO ANLA</t>
  </si>
  <si>
    <t xml:space="preserve">PROFESIONAL </t>
  </si>
  <si>
    <t>PROVEEDOR CORREO CERTIFICADO</t>
  </si>
  <si>
    <t>PROVEEDOR IMPLEMENTOS DE SEGURIDAD INDUSTRIAL</t>
  </si>
  <si>
    <t>ADMINISTRADORA DE RIESGOS LABORALES</t>
  </si>
  <si>
    <t>PLANEACION</t>
  </si>
  <si>
    <t>OBJETIVO SECTORIAL/INSTITUCIONAL</t>
  </si>
  <si>
    <t>PLANES DECRETO 612/2018</t>
  </si>
  <si>
    <t>C-3299-0900-1 FORTALECIMIENTO DE  LA GESTIÓN Y DIRECCIÓN DEL INSTITUTO DE HIDROLOGÍA, METEOROLOGÍA Y ESTUDIOS AMBIENTALES NACIONAL-</t>
  </si>
  <si>
    <t>ESTRATEGIA SECTORIAL/INSTITUCIONAL</t>
  </si>
  <si>
    <t>C-3204-0900-3 FORTALECIMIENTO DE LA GESTIÓN DEL CONOCIMIENTO HIDROLÓGICO, METEOROLÓGICO Y AMBIENTAL  NACIONAL   
REC.11</t>
  </si>
  <si>
    <t>C-3204-0900-3 FORTALECIMIENTO DE LA GESTIÓN DEL CONOCIMIENTO HIDROLÓGICO, METEOROLÓGICO Y AMBIENTAL  NACIONAL 
REC.20</t>
  </si>
  <si>
    <t>Evaluar el estado del Recurso Hídrico</t>
  </si>
  <si>
    <t>Realizar actividades de modelación hidrológica</t>
  </si>
  <si>
    <t>Generar datos e información provenientes del seguimiento y monitoreo hidrológico</t>
  </si>
  <si>
    <t>Implementar el Monitoreo de calidad del recurso hídrico</t>
  </si>
  <si>
    <t>Realizar el monitoreo y seguimiento hidrometeorológico y gestión del dato</t>
  </si>
  <si>
    <t>SUBDIRECCIÓN DE HIDROLOGÍA</t>
  </si>
  <si>
    <t>SUBDIRECCIÓN DE METEOROLOGÍA</t>
  </si>
  <si>
    <t>Generar información climática para la planificación eficiente en sectores.</t>
  </si>
  <si>
    <t xml:space="preserve">Generar y analizar datos, información o insumos técnicos generados por la Red de estaciones para la consolidación del banco de datos en el Instituto.
</t>
  </si>
  <si>
    <t>Prestación del servicio de Meteorología Aeronáutica para la aeronavegación nacional e internacional</t>
  </si>
  <si>
    <t>Fortalecer la modelación del tiempo para el análisis de sus implicaciones en las alertas hidrometeorológicas y modelación del clima para el análisis de sus implicaciones a nivel sectorial.</t>
  </si>
  <si>
    <t>SUBDIRECCIÓN DE ESTUDIOS AMBIENTALES</t>
  </si>
  <si>
    <t>Servicio de acreditación de laboratorios y organizaciones</t>
  </si>
  <si>
    <t>SUBDIRECCIÓN DE ECOSISTEMAS E INFORMACIÓN AMBIENTAL</t>
  </si>
  <si>
    <t>Fortalecer el seguimiento y monitoreo de los ecosistemas y sus servicios ecosistémicos</t>
  </si>
  <si>
    <t xml:space="preserve">Fortalecer el programa de seguimiento y monitoreo de bosques </t>
  </si>
  <si>
    <t>Fortalecer el SIAC y el SIA del IDEAM</t>
  </si>
  <si>
    <t>Fortalecer el programa de seguimiento y monitoreo de los suelos y las tierras</t>
  </si>
  <si>
    <t>OFICINA DEL SERVICIO DE PRONÓSTICOS Y ALERTAS</t>
  </si>
  <si>
    <t>Plataforma tecnológica disponible</t>
  </si>
  <si>
    <t>Herramientas informáticas para las áreas misionales (SIA)</t>
  </si>
  <si>
    <t>Herramientas informáticas para la gestión de apoyo</t>
  </si>
  <si>
    <t>Caracterización de actividad</t>
  </si>
  <si>
    <t>CARACTERIZACIÓN DEL INDICADOR</t>
  </si>
  <si>
    <t>CARACTERIZACIÓN RESPONSABLE</t>
  </si>
  <si>
    <t xml:space="preserve">ENERO </t>
  </si>
  <si>
    <t>FEBRERO</t>
  </si>
  <si>
    <t xml:space="preserve">MARZO </t>
  </si>
  <si>
    <t xml:space="preserve">ABRIL </t>
  </si>
  <si>
    <t>MAYO</t>
  </si>
  <si>
    <t xml:space="preserve">JUNIO </t>
  </si>
  <si>
    <t>JULIO</t>
  </si>
  <si>
    <t>AGOSTO</t>
  </si>
  <si>
    <t xml:space="preserve">SEPTIEMBRE </t>
  </si>
  <si>
    <t>OCTUBRE</t>
  </si>
  <si>
    <t>NOVIEMBRE</t>
  </si>
  <si>
    <t xml:space="preserve">DICIEMBRE </t>
  </si>
  <si>
    <t>ACTIVIDAD PRINCIPAL</t>
  </si>
  <si>
    <t xml:space="preserve">Actividad desagregada </t>
  </si>
  <si>
    <t>DESCRIPCIÓN DE LA ACTIVIDAD</t>
  </si>
  <si>
    <t>NOMBRE DEL INDICADOR</t>
  </si>
  <si>
    <t>PRODUCTO</t>
  </si>
  <si>
    <t>META</t>
  </si>
  <si>
    <t>UNIDAD DE MEDIDA</t>
  </si>
  <si>
    <t>GRUPO ORGANIZACIONAL</t>
  </si>
  <si>
    <t>RESPONSABLE</t>
  </si>
  <si>
    <t>PORCENTAJE DE AVANCE EN PRODUCTOS ENTREGABLES</t>
  </si>
  <si>
    <t>Descripción entregable</t>
  </si>
  <si>
    <t>Avance programado</t>
  </si>
  <si>
    <t>Descripción avance</t>
  </si>
  <si>
    <t>GENERAR DATOS E INFORMACIÓN PROVENIENTES DEL SEGUIMIENTO Y MONITOREO HIDROLÓGICO</t>
  </si>
  <si>
    <t xml:space="preserve">Subdirección de Hidrología </t>
  </si>
  <si>
    <t xml:space="preserve">Evaluar el estado ambiental de la calidad del agua a partir de la información generada de la Red Nacional de Calidad de Agua, y las 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</si>
  <si>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Cumplir con lo establecido en la norma ISO 17025  - 5.5.6</t>
  </si>
  <si>
    <t>De acuerdo a la Resolución 176 de 2003, Artículo 3. Acreditación.</t>
  </si>
  <si>
    <t>Cumplir con lo establecido en la normaISO 17025, 4.6.1</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</si>
  <si>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</si>
  <si>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</si>
  <si>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(taladros y materiales)</t>
  </si>
  <si>
    <t>Compra de elementos para el mantenimiento de la red de estaciones  meteorológicas (candado, entre otros )  ferreteria</t>
  </si>
  <si>
    <t>Compra de insumos, elementos y materiales para el mantenimiento y operación de la red (papelería, ect). Papeleria</t>
  </si>
  <si>
    <t>Compra de insumos, elementos y materiales para el mantenimiento y operación de la red (pintura, ect). Pintura</t>
  </si>
  <si>
    <t>Prestación de servicios profesionales para evaluar, capturar, procesar, verificar y analizar los datos hidrometeorológicos  prestacion servicios tecnicos. Profesionales. Con vig Futuras $710.649.8929</t>
  </si>
  <si>
    <t>Prestación de servicios técnicos para evaluar, capturar, procesar, verificar y analizar los datos hidrometeorológicos yprestacion de servicios tecnicos 2. Con Vig Futuras $ 185.872.863</t>
  </si>
  <si>
    <t xml:space="preserve">Compra de equipos hidrométricos, sedimentos y topográficos para el mantenimiento de la red de estaciones  </t>
  </si>
  <si>
    <t>Transporte integral para operar, mantener la red de estaciones.vigencias futuras. Con vigencias futuras $431,700,000</t>
  </si>
  <si>
    <t xml:space="preserve">Viáticos para funcionarios y contratistas  de la subdirección de hidrología. Viaticos </t>
  </si>
  <si>
    <t>Pago y compra de información hidrometeorológica a  los observadores voluntarios</t>
  </si>
  <si>
    <t>Adición operación de la red. (transporte integral y contrato)</t>
  </si>
  <si>
    <t>Taller áreas operativas</t>
  </si>
  <si>
    <t>Convenio CERREJON</t>
  </si>
  <si>
    <t>Convenio EMGESA</t>
  </si>
  <si>
    <t>Generar y analizar datos, información o insumos técnicos generados por la Red de estaciones para la consolidación del banco de datos en el Instituto.</t>
  </si>
  <si>
    <t>Auditorias Banco de datos y red meteorológica y mareo gráfica…</t>
  </si>
  <si>
    <t>Subdirección de Meteorología</t>
  </si>
  <si>
    <t>Atender en términos de calidad y oportunidad las Certificaciones del estado del tiempo y del clima…</t>
  </si>
  <si>
    <t>Implementación del plan de mejoramiento para la operación estadística variables meteorológicas…</t>
  </si>
  <si>
    <t>Mantenimiento de la sección de meteorología marina  para su divulgación y verificación de la calidad de las  series del nivel …</t>
  </si>
  <si>
    <t>Revisar la estrategia de entrega de los datos de radiación global al sector energético (complementación de información de radiación..</t>
  </si>
  <si>
    <t>z</t>
  </si>
  <si>
    <t>Mantenimiento de la sección de meteorología agrícola para la divulgación de la información agroclimática….</t>
  </si>
  <si>
    <t>Establecer los mecanismos para conformar y operar el Sistema de Información Ambiental en lo referente a información meteorológica….</t>
  </si>
  <si>
    <t>Estudio climatológico basado en métodos estadísticos (paramétricos y no paramétrico) para la caracterización de la climatología,….</t>
  </si>
  <si>
    <t>¿?</t>
  </si>
  <si>
    <t>Generar productos diarios y decadiarios a partir de las salidas del modelo WRF modo clima para Colombia…</t>
  </si>
  <si>
    <t>Normal prestación del servicio de Meteorología Aeronautica (viaticos)….</t>
  </si>
  <si>
    <t>Normal prestación del servicio de Meteorología Aeronautica (viaticos2)….</t>
  </si>
  <si>
    <t xml:space="preserve">Fortalecer el programa de seguimiento y monitoreo de los suelos y las tierras </t>
  </si>
  <si>
    <t>Fortalecer el seguimiento y monitoreo de los ecosistemas y sus servicios ecosistémicos 1</t>
  </si>
  <si>
    <t>Fortalecer el seguimiento y monitoreo de los ecosistemas y sus servicios ecosistémicos 2</t>
  </si>
  <si>
    <t>Fortalecer el seguimiento y monitoreo de los ecosistemas y sus servicios ecosistémicos 3</t>
  </si>
  <si>
    <t>Fortalecer el programa de seguimiento y monitoreo de bosques</t>
  </si>
  <si>
    <t>Fortalecer el Programa de Seguimiento y Monitoreo de Bosques 1</t>
  </si>
  <si>
    <t>Fortalecer el Programa de Seguimiento y Monitoreo de Bosques 2</t>
  </si>
  <si>
    <t>Fortalecer el Programa de Seguimiento y Monitoreo de Bosques 3</t>
  </si>
  <si>
    <t>Fortalecer el Programa de Seguimiento y Monitoreo de Bosques 4</t>
  </si>
  <si>
    <t>Fortalecer el Programa de Seguimiento y Monitoreo de Bosques 5</t>
  </si>
  <si>
    <t>Fortalecer el SIAC y el sia del ideam</t>
  </si>
  <si>
    <t>Fortalecer el SIAC y el sia del ideam 1</t>
  </si>
  <si>
    <t>Fortalecer el SIAC y el sia del ideam 2</t>
  </si>
  <si>
    <t>Fortalecer el SIAC y el sia del ideam 3</t>
  </si>
  <si>
    <t>¡</t>
  </si>
  <si>
    <t>Fortalecer el seguimiento y monitoreo de los ecosistemas y sus servicios ecosistemicos</t>
  </si>
  <si>
    <t>fortalecer el programa de seguimiento y monitoreo de los suelos y las tierras 1</t>
  </si>
  <si>
    <t>fortalecer el programa de seguimiento y monitoreo de los suelos y las tierras 2</t>
  </si>
  <si>
    <t>fortalecer el programa de seguimiento y monitoreo de los suelos y las tierras 3</t>
  </si>
  <si>
    <t>fortalecer el programa de seguimiento y monitoreo de los suelos y las tierras 4</t>
  </si>
  <si>
    <t>fortalecer el programa de seguimiento y monitoreo de los suelos y las tierras 5</t>
  </si>
  <si>
    <t>Generación de productos y servicios en tiempo real como parte de la prestación del servicio de pronósticos y alertas las 24 horas, los 365 días del año.</t>
  </si>
  <si>
    <t>Generación de productos y servicios en tiempo real como parte de la prestación del servicio de pronósticos y alertas las 24 horas, los 365 días del año  (¿contratos de prestacion de servicios? )</t>
  </si>
  <si>
    <t xml:space="preserve">Productos y servicios en tiempo real como parte de la prestación del servicio de pronósticos y alertas las 24 horas, los 365 días del año generados </t>
  </si>
  <si>
    <t>Garantizar la generación de pronósticos y alertas hidrometeorológicas de manera continua (24 horas al día, 365 días al año) y asesoramiento a entidades del SINA y del SNGRD.</t>
  </si>
  <si>
    <t>Garantizar la generación de pronósticos y alertas hidrometeorológicas de manera continua (24 horas al día, 365 días al año) y asesoramiento a entidades del SINA y del SNGRD. (¿contratos de prestacion de servicios? )</t>
  </si>
  <si>
    <t>Generación de pronósticos y alertas hidrometeorológicas de manera continua  garantizados 
Asesoramiento a entidades del SINA y del SNGRD</t>
  </si>
  <si>
    <t>Herramientas informaticas para las areas misionales (SIA)</t>
  </si>
  <si>
    <t>Herramientas informaticas para la gestion de apoyo</t>
  </si>
  <si>
    <t>Plataforma tecnologica disponible</t>
  </si>
  <si>
    <t>Fortalecer Infraestructura Fisica</t>
  </si>
  <si>
    <t>-</t>
  </si>
  <si>
    <t xml:space="preserve">Realizar actividades de mantenimiento y gestion de estudios para la adecuación de infrastructura fisica </t>
  </si>
  <si>
    <t>Infraestructura Fisica Fortalecida</t>
  </si>
  <si>
    <t xml:space="preserve">Tres Áreas operativas y tres estudios </t>
  </si>
  <si>
    <t>porcentaje</t>
  </si>
  <si>
    <t>Secretaria general</t>
  </si>
  <si>
    <t>Servicios administrativos</t>
  </si>
  <si>
    <t>Gilberto Galvis</t>
  </si>
  <si>
    <t>Adecuar infraestructura fisica para las áreas operativas # 4, # 10 y # 11</t>
  </si>
  <si>
    <t>Realización de las actividades de mantenimiento preventivo y correctivo.</t>
  </si>
  <si>
    <t>Áreas operativas # 4, # 10 y # 11 adecuadas</t>
  </si>
  <si>
    <t>1. Área operativa 4 Neiva adecuada
2. Área operativa 10 Ibague adecuada
3. Área operativa 11 Bogotá adecuada</t>
  </si>
  <si>
    <t>Alejandra Pinzon</t>
  </si>
  <si>
    <t>Presupuesto Oficial para etapa precontractual y contrato suscrito áreas operativas 10 Ibagué y 11 Bogotá</t>
  </si>
  <si>
    <t>Acta de Entrega y Recibo Final áreas operativas 10 Ibagué y 11 Bogotá</t>
  </si>
  <si>
    <t>Presupuesto Oficial para etapa precontractual y contrato suscrito área operativa 4 Neiva</t>
  </si>
  <si>
    <t>Acta de Entrega y Recibo Final área operativa 4 Neiva</t>
  </si>
  <si>
    <t>Realizar estudios y diseños técnicos para la construcción de las nueves sedes para las áreas operativas # 3, # 7 y # 9</t>
  </si>
  <si>
    <t>Realizar estudios y diseños técnicos para la construcción de las nueves sedes</t>
  </si>
  <si>
    <t>Estudios y diseños técnicos realizados para las áreas operativas # 3, # 7 y # 9</t>
  </si>
  <si>
    <t>1. Entrega de Estudios,Diseños y de licencia de construcción área 3 Villavicencio
2. Entrega de Estudios,Diseños y de licencia de construcción área 7 Cali
3. Entrega de Estudios,Diseños y de licencia de construcción área 9 Pasto</t>
  </si>
  <si>
    <t>Contrato suscrito para la consultoría de los estudios y diseños técnicos del área operativa # 3 de Villavicencio.</t>
  </si>
  <si>
    <t>Entrega de Estudios, Diseños y licencia de construcción área operativa # 3 Villavicencio.</t>
  </si>
  <si>
    <t>Contrato suscrito para la consultoría de los estudios y diseños técnicos de las áreas operativas # 7 y # 9 en las ciudades de Cali y Pasto.</t>
  </si>
  <si>
    <t>Entrega de Estudios, Diseños y licencia de construcción de las áreas operativas # 7 y # 9 en las ciudades de Cali y Pasto.</t>
  </si>
  <si>
    <t>Fortalecer la disposición de la información para la toma de decisiones</t>
  </si>
  <si>
    <t>Organización fisica y digital de graficas de pluviografos, termógrafos, termohigrografos, higrografos ubicadas en las areas operativas y en la sede: Cra. 10 No.20-30
(Se trabajara sobre la cantidad del presupuesto asignado)</t>
  </si>
  <si>
    <t xml:space="preserve">Documentación de archivo tecnico organizada fisica y digitalmente </t>
  </si>
  <si>
    <t>1. Documentos debidamente organizados por estación parametro y año listos para digitalizar
2. Imágenes dispuestas en el servidor habilitado por la Oficina de Informatica.
3.Formato FUID diligenciado debidamente</t>
  </si>
  <si>
    <t>Gestión documenta y Centro de documentación</t>
  </si>
  <si>
    <t xml:space="preserve">
Danilo Camargo </t>
  </si>
  <si>
    <t xml:space="preserve">Contrato suscrito: Carpetas con la documentacion de cada  contratación al A.G.N. (Terminos de referencia estudios previos, etc.) </t>
  </si>
  <si>
    <t xml:space="preserve">1.Solicitud de documentación a las Areas Operativas.
2. Cronograma de transferencias.
3.Información verificada de todas las estaciones </t>
  </si>
  <si>
    <t>Entrega del 33% de la documentación por Estación, en orden cronológico hasta 200 folios por carpeta. Rotulación de carpetas y cajas</t>
  </si>
  <si>
    <t>33% de Imágenes dispuestas en el servidor habilitado por la Oficina de Informatica</t>
  </si>
  <si>
    <t>66%  de Imágenes dispuestas en el servidor habilitado por la Oficina de Informatica</t>
  </si>
  <si>
    <t>100% de Imágenes dispuestas en el servidor habilitado por la Oficina de Informatica</t>
  </si>
  <si>
    <t>40% Formato FUID diligenciado debidamente</t>
  </si>
  <si>
    <t>80% Formato FUID diligenciado debidamente</t>
  </si>
  <si>
    <t>100% Formato FUID diligenciado debidamente</t>
  </si>
  <si>
    <t xml:space="preserve">Producir videos de pronóstico diario del tiempo </t>
  </si>
  <si>
    <t>Elaborar 3 videos diarios para el período enero a noviembre de  2019 para un total de videos 1002 al año</t>
  </si>
  <si>
    <t>Videos de pronóstico diario del tiempo producidos.</t>
  </si>
  <si>
    <t>1002 videos de pronóstico diario del tiempo producidos.</t>
  </si>
  <si>
    <t xml:space="preserve">Grupo de Comunicaciones </t>
  </si>
  <si>
    <t>Juan Fernando Casas</t>
  </si>
  <si>
    <t xml:space="preserve">93 videos </t>
  </si>
  <si>
    <t xml:space="preserve">84 videos </t>
  </si>
  <si>
    <t xml:space="preserve">90 videos </t>
  </si>
  <si>
    <t>MARZO</t>
  </si>
  <si>
    <t>ABRIL</t>
  </si>
  <si>
    <t>JUNIO</t>
  </si>
  <si>
    <t>SEPTIEMBRE</t>
  </si>
  <si>
    <t>DICIEMBRE</t>
  </si>
  <si>
    <t>SEGUIMIENTO</t>
  </si>
  <si>
    <t>ACTIVIDAD DESAGREGADA</t>
  </si>
  <si>
    <t>Organización fisica y digital de graficas de pluviografos, termógrafos, termohigrografos, higrografos ubicadas en las areas operativas y en la sede: Cra. 10 No.20-30  (Se trabajara sobre la cantidad del presupuesto asignado)</t>
  </si>
  <si>
    <t>Incorporación del monitoreo de incendios en la deforestación y/o la degradación forestal.</t>
  </si>
  <si>
    <t>Porcentaje de avance en la actualización del modelo de incendios en la cobertura vegetal</t>
  </si>
  <si>
    <t>Porcentaje</t>
  </si>
  <si>
    <t>Claudia Olarte - Luis Mario Moreno</t>
  </si>
  <si>
    <t>Grupo de bosques</t>
  </si>
  <si>
    <t>Claudia Olarte -Edgar Augusto Blanco Tovar</t>
  </si>
  <si>
    <t xml:space="preserve">Propuesta del modelo actualizado </t>
  </si>
  <si>
    <t>Documento  técnico con los resultados de los análisis derivados del IFN</t>
  </si>
  <si>
    <t>Porcentaje de avance documento técnico</t>
  </si>
  <si>
    <t>Claudia Olarte -  Paola Barbosa</t>
  </si>
  <si>
    <t>Programa de seguimiento y monitoreo de bosques fortalecido</t>
  </si>
  <si>
    <t>Documentos</t>
  </si>
  <si>
    <t>Documentación</t>
  </si>
  <si>
    <t>Patricia Leon - Natalia Cordoba</t>
  </si>
  <si>
    <t>Grupo SIAC</t>
  </si>
  <si>
    <t>Actividades del plan de accion SIAC para el año 2019 ajecutadas</t>
  </si>
  <si>
    <t xml:space="preserve"> Cuenta economica ambiental de bosque actualizada</t>
  </si>
  <si>
    <t>Cantidad</t>
  </si>
  <si>
    <t>Fortalecer los subsistemas de información ambiental administrados por el IDEAM
Dar cumplimiento a la resolución 2367 de 2009 de gestión de datos e información.</t>
  </si>
  <si>
    <t>Patricia Leon</t>
  </si>
  <si>
    <t xml:space="preserve">4 documentos técnicos </t>
  </si>
  <si>
    <t>Número</t>
  </si>
  <si>
    <t xml:space="preserve">Nelson Omar Vargas </t>
  </si>
  <si>
    <t>Subdirección de hidrología</t>
  </si>
  <si>
    <t>Planeación de actividades:
Se proriza de acuerdo a los compromisos del 2018 relacionadas con estado de la calidad del agua</t>
  </si>
  <si>
    <t xml:space="preserve">Elaborar cronograma evaluando los insumos disponibles:
Se plantean fechas de visita a entidades para la recopilacion de la información.
Entregable: Documento cronograma de actividades </t>
  </si>
  <si>
    <t xml:space="preserve">Documentar Recopilación y descripción de información disponible relacionada con el estado del arte de la calidad del agua en Colombia:
Buscar información a nivel nacional sobre la manera como se está evaluando la calidad del agua en entidades regionales y nacionales.
Entregable: Documento de recopilación estado del arte </t>
  </si>
  <si>
    <t>Elaborar Informe de monitoreo de Calidad del agua de la cuenca binacional Mira-Mataje de la segunda campaña de 2018:
Como parte de la convenio binacional Colombia - Ecuador.
Entregable: Documento Informe</t>
  </si>
  <si>
    <t>Generar recomendaciones para la actualización del manual de SIRH en su componente de calidad del Agua:
Se adelantarán mesas de trabajo con la persona encargada del soporte temático de SIRH.
Entregable: Documento de recomendaciones actualización del SIRH</t>
  </si>
  <si>
    <t xml:space="preserve">Verificar y depurar datos  del 2018 generados por la Red de Referencia de Calidad del Agua:
Se evalua la calidad de la información generada en la Red de Referencia de Calidad del agua y se retroalimenta al Laboratorio. 
Entregable: Documento de con datos verificados y depurados </t>
  </si>
  <si>
    <t xml:space="preserve">Adelantar el taller sobre el estado del arte de la calidad del agua:
Planificar y desarrollar el taller.
Entregable: Documento evidencias memorias del taller 
</t>
  </si>
  <si>
    <t>Actualizar la hoja metodológica del ICA y los indicadores:
El ICA es un indicador anual que debe ser calculado cada año. Entregable: Documento con actualización del ICA y los indicadores.</t>
  </si>
  <si>
    <t xml:space="preserve">Socialización del programa de monitoreo de la Red de referencia de Calidad del Agua en las áreas operativas:
Capacitación en monitoreo a las áreas operativas como generadores de la información de la Red de Referencia de Calidad del Agua.
Entregable: Documento con evidencias de capacitación </t>
  </si>
  <si>
    <t xml:space="preserve">Elaborar el componente de calidad del agua en el informe del estado del ambiente  y los recursos naturales: Generar publicaciones sobre el estado de la calidad del agua.
Entregable: Documento del componente de calidad agua 
</t>
  </si>
  <si>
    <t>1 Documento con el estado del arte de la calidad del agua en Colombia. 
1 Documento con el programa de monitoreo de la Red Nacional de Calidad del Agua. 
2 Informes de monitoreo de calidad del agua en cuencas binacionales.</t>
  </si>
  <si>
    <t>Elaborar Informe de monitoreo de Calidad del agua de la cuenca binacional Mira-Mataje de la primera campaña de 2019.</t>
  </si>
  <si>
    <t>Consolidar informe final  y resumen ejecutivo:
este documento consolida las actividades adelantadas en el año entre las que se contempla las reslacionados con IDEAM-COSUDE y los ODS</t>
  </si>
  <si>
    <t>1 Documento con el estado de la red nacional de Aguas Subterráneas y la red nacional de Isotopia.</t>
  </si>
  <si>
    <t>1 Documento técnico</t>
  </si>
  <si>
    <t>Documento con el estado de la red nacional de Aguas Subterráneas y la red nacional de Isotopia elaborado</t>
  </si>
  <si>
    <t xml:space="preserve">4 Documentos técnicos elaborados  </t>
  </si>
  <si>
    <t xml:space="preserve">Número </t>
  </si>
  <si>
    <t>Planeación de actividades:
De acuerdo a los compromisos del 2018 relacionadas con monitoreo de aguas subterráneas e isotopia</t>
  </si>
  <si>
    <t>Elaborar cronograma evaluando los insumos disponibles:
Se prioriza actividades en el año y se plantean fechas de visita y a entidades para hacer seguimiento a la Red nacional de Aguas Subterráneas (RNASUB) y La red nacional de Isotopia (RNI).</t>
  </si>
  <si>
    <t>Actualizar los protocolos de monitoreo de la Red Nacional de Isotopia - RNI:
La adquisición de nuevas tecnologías de monitoreo durante el 2018 se requiere actualizar protocolos</t>
  </si>
  <si>
    <t>Analizar de los resultados de laboratorio de la información de periodo 2014-2018 proveniente de la RNI:Se hace una primera tarea de depuración de la información recopilada por la RNI</t>
  </si>
  <si>
    <t>Socializar la RNASUB a nuevas entidades  (taller 1° semestre 2019:La RNASUB es resultado de convenios con Corporaciones quienes monitorean los puntos de aguas subterraneas y entregan la información a IDEAM.</t>
  </si>
  <si>
    <t>Validación de las muestras RNI recolectadas por los observadores durante el primer semestre del 2019: Se hace una revisión de acuerdo a los protocolos del estado de las muestras de aguas lluvias remitidas desde las áreas operativas.</t>
  </si>
  <si>
    <t>Actualizar los protocolos de monitoreo de las aguas subterráneas:Esta es una actividad resultado de compromisos en el marco de entendimiento de IDEAM-COSUDE</t>
  </si>
  <si>
    <t>Hacer seguimiento al cargue y calidad de la información en SIRH de la RNASUB: Las corporaciones ingresan la información de la RNASUB mediante SIRH</t>
  </si>
  <si>
    <t>Socializar la RNASUB a nuevas entidades  (taller 2° semestre 2019</t>
  </si>
  <si>
    <t>Repotenciar estaciones de la RNI: Las estaciones que se han adquirido son resultado de coperaciones internacionales y donaciones. El número y ubicación dependerán de lo que se defina con la entidad donante.</t>
  </si>
  <si>
    <t>Hacer seguimiento a las entidades vinculadas a la RNASUB: Se requiere mantener vigentes los convenios y capacitar a las entidades vinculadas.</t>
  </si>
  <si>
    <t xml:space="preserve">Consolidar informe final  y resumen ejecutivo. </t>
  </si>
  <si>
    <t>Documento de aplicación de procedimiento para evaluación de amenaza por avenida torrencial en un centro poblado socializado con Subdirección de Conocimiento del Riesgo de UNGRD</t>
  </si>
  <si>
    <t>Documento de aplicación de procedimiento para evaluación de amenaza por avenida torrencial en un centro poblado socializado con Subdirección de Conocimiento del Riesgo de UNGRD elaborado</t>
  </si>
  <si>
    <t>Documentación de Criterios para seleccionar centros urbanos a priorizar por avenida torrencialSe tiene un trabajo previo conjunto con la UNGRD que identificó centros poblados susceptibles, se debe seleccionar uno</t>
  </si>
  <si>
    <t>Documentar Recopilación y descripción de información disponible:
Buscar información a nivel nacional y de sitios priorizados que permita elegir sobre cual centro poblado aplicar metodología</t>
  </si>
  <si>
    <t>Informe de caracterización de cuencas priorizadas:
se requiere analizar la cuenca de la población a evaluar problemática</t>
  </si>
  <si>
    <t>Revisión de herramientas informaticas para simular avenidas torrenciales</t>
  </si>
  <si>
    <t>Generar recomendaciones para aplicación de herramientas de modelación de avenidas torrenciales</t>
  </si>
  <si>
    <t>Informe de soporte conceptual y metodológico para evaluar avenidas torrenciales</t>
  </si>
  <si>
    <t>Resultados de aplicación de metodología a un area urbana</t>
  </si>
  <si>
    <t>Socialización inicial con UNGRD</t>
  </si>
  <si>
    <t>Consolidar Informe Técnico con la aplicación de la metodología a un área urbana</t>
  </si>
  <si>
    <t>Ajustes a la metodología a partir de resultados del caso piloto</t>
  </si>
  <si>
    <t>Socialización con la subdirección de Hidrologia y con la UNGRD</t>
  </si>
  <si>
    <t>Consolidar informe final  y resumen ejecutivo</t>
  </si>
  <si>
    <t>Documento con el seguimiento cargue de información a SIRH y calidad de los datos.</t>
  </si>
  <si>
    <t>Documento con el seguimiento cargue de información a SIRH y calidad de los datos elaborado</t>
  </si>
  <si>
    <t>Planeación de actividades:
De acuerdo a los compromisos del 2018 relacionadas con el seguimiento de actividades del SIRH</t>
  </si>
  <si>
    <t>Descripción avance progamado</t>
  </si>
  <si>
    <t>Descripción entregable
(Evidencias)</t>
  </si>
  <si>
    <t xml:space="preserve">% Avance programado
</t>
  </si>
  <si>
    <t>Estaciones cota de inundación actualizada</t>
  </si>
  <si>
    <t>Reporte de estaciones con cota de inundación actualizada</t>
  </si>
  <si>
    <t>Nelsy Verdugo</t>
  </si>
  <si>
    <t>Adjudicación del contrato</t>
  </si>
  <si>
    <t>Análisis de criterios para seleccionar las estaciones más relevantes para actualizar o generar cota de inundación, análisis de posibles oferentes.
Entregables: Listado preliminar estaciones, y posibles oferentes</t>
  </si>
  <si>
    <t xml:space="preserve">Elaboración de términos preliminares, lista definitiva de estaciones a actualizar o generar cota cero.
Entregable: Estudios previos preliminares y lista definitiva de estaciones </t>
  </si>
  <si>
    <t>Consolidación de carpeta con documentación para proceso de contratación directa o licitación según estudio de mercado.
Entregable: Estudios previos revisados</t>
  </si>
  <si>
    <t>Radicación de carpeta para proceso de contratación
Entregable: Radicado solicitud de proceso</t>
  </si>
  <si>
    <t>Informe inicial con cronograma y planeación de los trabajos de campo requeridos.
Entregable: Documento</t>
  </si>
  <si>
    <t>Revisión de avance del proyecto
Entregable: Presentación y/o acta</t>
  </si>
  <si>
    <t>Reporte de avance de actividades del proyecto
Documento</t>
  </si>
  <si>
    <t>Informe final con descripción de actividades y resultados, cotas cero para las estaciones definidas</t>
  </si>
  <si>
    <t>Número de mejoras al pronóstico Hidrológico en la plataforma FEWS</t>
  </si>
  <si>
    <t>Reporte de Mejoras al pronóstico Hidrológico implementadas</t>
  </si>
  <si>
    <t>Reporte con mejoras implementadas al pronóstico hidrológico</t>
  </si>
  <si>
    <t>María Constanza Rosero</t>
  </si>
  <si>
    <t>Solicitud de cotización a Deltares para continuar soporte ampliado de la plataforma FEWS.
Entregable: Cotización de Soporte de Deltares</t>
  </si>
  <si>
    <t>Selección de 3 modelos implementados en FEWS para evaluación y mejora a través de las recomendaciones de Soporte
Entregable: Documento con la identificación de los modelos a mejorar</t>
  </si>
  <si>
    <t>Análisis de los datos de entrada, topología y salidas de los modelos seleccionados.
Analisis de requerimientos de hardware para mejorar la capacidad de almacenamiento y procesamiento de FEWS.
 Entregable: Documento con reporte de avance de mejoras al pronóstico</t>
  </si>
  <si>
    <t>Análisis de aspectos de mejora para 1 de los modelos seleccionados.
Especificaciones ténicas de mejoras en la capacidad de los servidores de FEWS
 Entregable: Documento con reporte de avance de mejoras al pronóstico</t>
  </si>
  <si>
    <t>Análisis de aspectos de mejora para el segundo  de los modelos seleccionados.
Estudio de mercado de servidores
Entregable: Documento con reporte de avance de mejoras al pronóstico</t>
  </si>
  <si>
    <t>Implementación de mejoras a un componente de pronóstico en la plataforma FEWS.
Radicación de carpeta para compra de servidores.
Entregable: Documento con reporte de avance de mejoras al pronóstico y soporte de radicación de carpeta</t>
  </si>
  <si>
    <t xml:space="preserve">Implementación de mejoras a un segundo componente de pronóstico en la plataforma FEWS.Entregable: Documento con reporte de avance de mejoras al pronóstico
</t>
  </si>
  <si>
    <t>Implementación de mejoras a un tercer componente de pronóstico en la plataforma FEWS.
Adjudicación del Proceso de compra de equipos.
Entregable: Documento con reporte de avance de mejoras al pronóstico</t>
  </si>
  <si>
    <t>Reporte de  mejoras a los modelos seleccionados.
Avance en el proceso de Compra de servidores
Entregable: Documento con reporte de avance de mejoras al pronóstico</t>
  </si>
  <si>
    <t>Resumen ejecutivo de mejoras al pronóstico en FEWS incluyendo las mejoras en los 3 modelos y las características e incorporación a almacen de los servidores.
Entregable: Informe final</t>
  </si>
  <si>
    <t>Mapas de inundación para oficializar</t>
  </si>
  <si>
    <t>Mapa en formato digital y salida en pdf</t>
  </si>
  <si>
    <t>12 Mapas</t>
  </si>
  <si>
    <t>Fabio Andrés Bernal</t>
  </si>
  <si>
    <t>Elaborar cronograma evaluando los insumos disponibles
Entregable: Cronograma</t>
  </si>
  <si>
    <t>Elaborar documento con datos de caudal y características de la cuenca.
Entregable: Documento</t>
  </si>
  <si>
    <t>Documentar modelación para evaluación de inundaciones en 2 centros poblados</t>
  </si>
  <si>
    <t>Documentar modelación para evaluación de inundaciones en 2 centros poblados
Documento</t>
  </si>
  <si>
    <t>Documentar modelación para evaluación de inundaciones en 1 centro poblado y recomendaciones para alertas por inundacion</t>
  </si>
  <si>
    <t>Consolidar la documentación sobre modelación de inundacionnes y caracterización de eventos de inundaciones</t>
  </si>
  <si>
    <t>Consolidar  resumen ejecutivo y realizar presentación de socialización con la subdirección de hidrología</t>
  </si>
  <si>
    <t>Aplicar herramientas para la predicción hidrológica operativa.</t>
  </si>
  <si>
    <t>Estaciones con predicción hidrológica operativa</t>
  </si>
  <si>
    <t>Reporte de estaciones con predicción hidrológica operativa</t>
  </si>
  <si>
    <t>Elaborar cronograma evaluando los insumos disponibles y selección preliminar de nuevas estaciones a incorporar
Cronograma</t>
  </si>
  <si>
    <r>
      <t xml:space="preserve">50 Estaciones actualizadas </t>
    </r>
    <r>
      <rPr>
        <sz val="11"/>
        <color rgb="FFFF0000"/>
        <rFont val="Calibri"/>
        <family val="2"/>
        <scheme val="minor"/>
      </rPr>
      <t>?????</t>
    </r>
  </si>
  <si>
    <t>Realizar Predicción hidrológica mes de enero. Selección definitiva de estaciones a emplear
Documento</t>
  </si>
  <si>
    <t>Realizar Predicción hidrológica mes de febrero. Selección definitiva de estaciones a emplear</t>
  </si>
  <si>
    <t xml:space="preserve">Realizar Predicción hidrológica mes de marzo. </t>
  </si>
  <si>
    <t>Realizar Predicción hidrológica mes de abril . Revisión de predicción con verificación para 2018</t>
  </si>
  <si>
    <t xml:space="preserve">Realizar Predicción hidrológica mes de mayo . Tablas de contingencia y porcentajes de acierto </t>
  </si>
  <si>
    <t xml:space="preserve">Realizar Predicción hidrológica mes de junio. Resultados preliminares para las nuevas estaciones </t>
  </si>
  <si>
    <t xml:space="preserve">Realizar Predicción hidrológica mes de julio. Análisis de otras metodologías aplicables </t>
  </si>
  <si>
    <t xml:space="preserve">Realizar Predicción hidrológica mes de agosto. </t>
  </si>
  <si>
    <t>Realizar Predicción hidrológica mes de septiembre. Adecuación y otimización de herramientas de predicción</t>
  </si>
  <si>
    <t xml:space="preserve">Realizar Predicción hidrológica mes de octubre.Analisis de las diferentes herramientas y comparación de resultados. </t>
  </si>
  <si>
    <t>Realizar Predicción hidrológica mes de octubre. Realizar presentación de socialización con la subdirección de hidrología y documento con anáilsis de resultados</t>
  </si>
  <si>
    <t>Porcentaje de Avance del proceso estadístico para Validación de datos Hidrológicos</t>
  </si>
  <si>
    <t>Datos validados del año 2018 en el Banco de Datos DHIME en las variables de Nivel, Caudal y Sedimentos</t>
  </si>
  <si>
    <t>Hernando Wilches Suárez/Grupo de Monitoreo Hidrológico</t>
  </si>
  <si>
    <t>Elaborar Estudios Previos y realizar trámites con las Dependencias (Jurídica, Talento Humano, Planeación), para la contratación de Profesionales para Validar Datos Hidrológicos</t>
  </si>
  <si>
    <t xml:space="preserve">Realizar diagnóstico  y actualización de la información hidrológica "primaria" registrada y medida en campo; calculada y  disponible en cada Área Operativa de estaciones activas del año 2018
Documento </t>
  </si>
  <si>
    <t xml:space="preserve">Realizar diagnóstico del estado de la información hidrológica registrada por los Observadores Voluntarios y registrada por los LG y RAN de las estaciones activas en 2018.
Documento </t>
  </si>
  <si>
    <t xml:space="preserve">Realizar la verificación, evaluación y, análisis de las series diarias, de las Áreas Operativas que hayan retirado el 100% de los datos en cada una de las estaciones de su jurisdicción. 
Documento </t>
  </si>
  <si>
    <t xml:space="preserve">Realizar la validación y, actualización de las series "derivadas" diarias, mensuales y, anuales de niveles en la plataforma DHIME para el año 2018, de las Áreas Operativas que hayan retirado el 100% de los datos en cada una de las estaciones de su jurisdicción. 
Documento </t>
  </si>
  <si>
    <t xml:space="preserve">Realizar la verificación, evaluación, actualización y, análisis de las Curvas de Calibración (nivel Vs Caudal) , de las estaciones activas al año 2018 y que cuentan con programa de aforos líquidos.
Documento </t>
  </si>
  <si>
    <t xml:space="preserve">Realizar la actualización de las series "derivadas" diarias, mensuales y, anuales de caudales en la plataforma DHIME de las estaciones activas para el año 2018, de las 11  Áreas Operativas.
Documento </t>
  </si>
  <si>
    <t>Realizar los Balances Hidrológicos para la validación  de las series "derivadas" diarias, mensuales y, anuales de caudales en la plataforma DHIME de las estaciones activas para el año 2018, de las 11  Áreas Operativas.
Documento</t>
  </si>
  <si>
    <t>Realizar la verificación, evaluación y, análisis de los registrso de Muestras Diarias para consolidar y validar el SEDINCO, de las estaciones activas al año 2018 que cuentan con programa de Muestras Diarias.
Documento</t>
  </si>
  <si>
    <t>Realizar la verificación, evaluación y, análisis de las Ecuaciones de  Concentración y Transporte de Sedimentos  y actualización de las Gráficas (Concentración -Transporte), de las estaciones activas al año 2018 que cuentan con programa de Muestras Diarias y Aforos Sólidos.</t>
  </si>
  <si>
    <t>Realizar inventario de la información hidrológica reportada por las Áreas Operativas del año 2019</t>
  </si>
  <si>
    <t>Informe final de los procesos de generación de Series hidrológicas del año 2018  de Niveles, Caudales, Concentración y Transporte de Sedimentos en la plataforma DHIME (agregados diarios y mensuales), validados y actualizados en el Banco de Datos DHIME del IDEAM, del total de estaciones activas en 2018 de las 11 Áreas Operativas.</t>
  </si>
  <si>
    <t>Elaborar informe de seguimiento al cargue de información y las actividades de soporte temático y administración de la herramientas: actividad recurrente, se adelanta de manera continua todo el año de acuerdo a las solicitudes de los usuarios y requerimientos de las aplicaciones que se administran</t>
  </si>
  <si>
    <t>Adelantar el levantamiento de incidencia funcionales de las aplicaciones de SIRH primer trimestre: Las incidencias reportadas por MADS y las corporaciones que son los generadores de la información.</t>
  </si>
  <si>
    <t>Convocatorias a cursos virtuales: La convocatoria esta orientadad a coporaciones y al MADS</t>
  </si>
  <si>
    <t>Informar a las corporaciones sobre el estado y calidada de la información cargada en SIRH: Esta actividad es recurrente y son escenciales en el mejoramiento la calidad de los datos ingresados a las aplicaciones en SIRH</t>
  </si>
  <si>
    <t>Adelantar el levantamiento de incidencia funcionales de las aplicaciones de SIRH - segundo trimestre: Esta actividad es recurrente y son escenciales en el mejoramiento de las aplicaciones en SIRH</t>
  </si>
  <si>
    <t>Análsis de resultados de el curso virtual</t>
  </si>
  <si>
    <t>Elaborar informe de seguimiento al cargue de información y las actividades de soporte temático y administración de la herramientos en SIRH del mes de agosto.</t>
  </si>
  <si>
    <t>Elaborar informe de seguimiento al cargue de información y las actividades de soporte temático y administración de la herramientos en SIRH del mes de septiembre.</t>
  </si>
  <si>
    <t>Adelantar el levantamiento de incidencia funcionales de las aplicaciones de SIRH segundo semestre</t>
  </si>
  <si>
    <t>Elaborar informe del Plan de Sistemas en el componente de SIRH</t>
  </si>
  <si>
    <t>Equipos adquiridos para operación en el LCA</t>
  </si>
  <si>
    <t xml:space="preserve">Equipos en operación </t>
  </si>
  <si>
    <t>Nury Alejandra Mesa Buitrago</t>
  </si>
  <si>
    <t>Evidenciar necesidades de fortalecer física y tecnológicamente el laboratorio</t>
  </si>
  <si>
    <t>Especificaciones técnicas de los equipos requeridos: Solicitar cotizaciones para la adquisición de equipos con base en las especificaciones técnicas</t>
  </si>
  <si>
    <t xml:space="preserve">Realizar ensayos de muestras colectadas en la Red Básica de Monitoreo de Calidad de Agua IDEAM </t>
  </si>
  <si>
    <t>Reporte Anual de los ensayos de muestras colectadas en la Red Básica de Monitoreo de Calidad de Agua</t>
  </si>
  <si>
    <t>Reporte Anual de los ensayos de muestras colectadas en la red</t>
  </si>
  <si>
    <t>Avanzar en procesos de contratación</t>
  </si>
  <si>
    <t>Equipos adquiridos, instalados y en operación en el LCA: Ejecución proceso de contratación</t>
  </si>
  <si>
    <t>Definir metodología, recursos tecnológicos, información a utilizar y personal para realizar ensayos de muestras colectadas en la Red; Reportar planeación en cumplimiento a la misión del LCA
Elaboración de estudios previos para contratación de profesionales.</t>
  </si>
  <si>
    <t>Ensayos de muestras colectadas en la Red: Análisis de muestras</t>
  </si>
  <si>
    <t>Ensayos de muestras colectadas en la Red: Reporte final</t>
  </si>
  <si>
    <t>Programa de mantenimiento ejecutado</t>
  </si>
  <si>
    <t>Reportes de mantenimiento</t>
  </si>
  <si>
    <t>Formular el programa de mantenimiento de equipos: Evaluar alcance del laboratorio
Entregable: Reporte de necesidades</t>
  </si>
  <si>
    <t>Especificaciones técnicas del mantenimiento de equipos: Solicitar cotizaciones para el mantenimiento de equipos con base en las especificaciones técnicas</t>
  </si>
  <si>
    <t>Avanzar en procesos de contratación: Elaboración de estudios previos para mantenimiento de equipos,  disponibilidad de recursos</t>
  </si>
  <si>
    <t>Equipos revisados y operando: Ejecución proceso de contratación</t>
  </si>
  <si>
    <t>Reporte de pruebas de desempeño</t>
  </si>
  <si>
    <t>Reportes de pruebas de desempeño</t>
  </si>
  <si>
    <t>Pruebas de desempeño: Analizar parámetros establecidos para las pruebas de desempeño</t>
  </si>
  <si>
    <t>Formular justificación para pago de pruebas de desempeño</t>
  </si>
  <si>
    <t>Inventario de insumos y reactivos</t>
  </si>
  <si>
    <t>Insumos y reactivos</t>
  </si>
  <si>
    <t>Evidenciar necesidades de acuerdo al alcance del laboratorio: Evaluar alcance del laboratorio</t>
  </si>
  <si>
    <t>Especificaciones técnicas de insumos y reactivos: Solicitar cotizaciones para la adquisición de insumos y reactivos</t>
  </si>
  <si>
    <t>Avanzar en procesos de contratación: Elaboración de estudios previos para adquisición de insumos y reactivos,  disponibilidad de recursos</t>
  </si>
  <si>
    <t>Insumos y reactivos adquiridos: Ejecución proceso de contratación</t>
  </si>
  <si>
    <t>Documento actualizado del protocolo de monitoreo y seguimiento del agua</t>
  </si>
  <si>
    <t>Documento</t>
  </si>
  <si>
    <t>1 Documento actualizado del protocolo de monitoreo y seguimiento del agua.</t>
  </si>
  <si>
    <t>Nelson Omar Vargas Martínez</t>
  </si>
  <si>
    <t>Revisión de la estructura de la última versión disponible del Protocolo: Revisión de antecedentes, documentación</t>
  </si>
  <si>
    <t xml:space="preserve">División de Desglose del documento por capítulos y evaluar el estado de los capítulos introductorios: Se divide el archivo original por capítulos para facilitar la revisión. Los capitulos introductorios son: introducción, objetivos, alcance, marco de referencia, marco conceptual y antecedentes. </t>
  </si>
  <si>
    <t>Evaluar el estado de la sección 1 del documento: Sección 1 del documento corresponde: capitulo "Procedimiento general para el monitoreo del agua" y "Técnicas y procedimientos" hasta el tema de "Monitoreo Isotópico"</t>
  </si>
  <si>
    <t>Evaluar el estado de la sección 2 del documento: Sección 2 del documento comprende: capitulo "Técnicas y procedimientos" desde el tema de "Monitoreo Aguas Subterránea" y los capitulos siguientes</t>
  </si>
  <si>
    <t>Consolidar los aportes, sugerencias y recomendaciones realizados al documentos: Durante el 2018 se adelantaron talleres de socialización donde las entidades participantes dieron recomendaciones para el ajuste de la vesión final del documento.</t>
  </si>
  <si>
    <t>Documento consolidado con las sugerencias y recomendaciones de las entidades</t>
  </si>
  <si>
    <t>Mesas de trabajo para la revisión final de los capitulos introductorios: Revisión final</t>
  </si>
  <si>
    <t>Mesas de trabajo para la revisión final de la sección 1</t>
  </si>
  <si>
    <t>Mesas de trabajo para la revisión final de la sección 2</t>
  </si>
  <si>
    <t>Socialización del documento final</t>
  </si>
  <si>
    <t>Elaborar documentos de acuerdo  a las obligaciones del IDEAM en el tema de calidad del aire</t>
  </si>
  <si>
    <t>Documentos elaborados de acuerdo  a las obligaciones del IDEAM en el tema de calidad del aire</t>
  </si>
  <si>
    <t>Subdirección de Estudios Ambientales</t>
  </si>
  <si>
    <t>Leonardo Pineda - Ana María Hernández</t>
  </si>
  <si>
    <t>Inventario de  Contaminantes Criterio y Black Carbon: Documento con información sobre las emisiones de carbono negro y contaminantes criterio, para el periodo 2010-2014.</t>
  </si>
  <si>
    <t>Boletines y/o documentos técnicos sobre calidad del aire y contaminación atmosférica (1): Documentos técnicos que abordan temas de interés sobre calidad del aire y/o contaminación atmosférica.</t>
  </si>
  <si>
    <t>Informe del Estado de la Calidad del Aire en Colombia 2018: Informe anual elaborado con la información que recopila el IDEAM mediante el SISAIRE, a partir del monitoreo de la calidad del aire realizado por las Autoridades Ambientales a nivel nacional.</t>
  </si>
  <si>
    <t>Mantener las operaciones estadisticas conforme a los Lineamientos del Sistema Estadístico Nacional, alineados a los requerimientos de la norma NTC PE1000:2016.</t>
  </si>
  <si>
    <t>Documentos elaborados conforme a los lineamientos del Sistema Estadístico Nacional, alineados a los requerimientos de la norma NTC PE1000:2016.</t>
  </si>
  <si>
    <t>Elaborar documentos técnicos ambientales que permitan realizar el seguimiento al uso y transformación de los recursos naturales</t>
  </si>
  <si>
    <t>Administrar los subsistemas del SIAC a cargo de la SEA</t>
  </si>
  <si>
    <t>Gestionar la certificación de las operaciones estadisticas a cargo de la SEA</t>
  </si>
  <si>
    <t>Suministrar insumos y acompañamiento técnico, para el fortalecimiento de la toma de desiciones en materia ambiental, a las entidades SINA y no SINA</t>
  </si>
  <si>
    <t>Preparación y entrega de insumos técnicos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</si>
  <si>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Recopilar información, documentar y elaborar análisis geográficos para la identificación de áreas de interés ambiental y de desarrollo  basados en la guía metodológica de conflictos ambientales</t>
  </si>
  <si>
    <t>Apoyar la atención de PQR de  los registros ambientales a  cargo del GSSD de la SEA.</t>
  </si>
  <si>
    <t>PQR atendidas de los registros ambientales a cargo de la SEA</t>
  </si>
  <si>
    <t>Adriana Zapata, Leonardo Pineda, Ana María Bernal, Ana María Hernández</t>
  </si>
  <si>
    <t>Informe trimestral que cuantifique las PQR atendidas por el GSSD</t>
  </si>
  <si>
    <t>Ana María Hernández, Leonardo Pineda, Adriana Zapata</t>
  </si>
  <si>
    <t>Informe sobre la implementación del plan de mejoramiento conforme a la auditoría interna 2018 realizada a las operaciones "Estadísticas del Monitoreo y Seguimiento de la Calidad del Aire" y "Estadística Sobre Generadores de Residuos o Desechos Peligrosos": Documento que describa las acciones implementadas en las operaciones "Estadísticas del Monitoreo y Seguimiento de la Calidad del Aire" y "Estadística Sobre Generadores de Residuos o Desechos Peligrosos", con la finalidad de levantar los hallazgos de la auditoría interna realizada en 2018.</t>
  </si>
  <si>
    <t>Informe sobre la auditoría realizada por el DANE a las operaciones "Estadísticas del Monitoreo y Seguimiento de la Calidad del Aire" y "Estadística Sobre Generadores de Residuos o Desechos Peligrosos".</t>
  </si>
  <si>
    <t>Prestar soporte informático a los aplicativos administrados por la SEA</t>
  </si>
  <si>
    <t>Soporte informático prestado a los aplicativos administrados por la SEA</t>
  </si>
  <si>
    <t>Adriana Zapata</t>
  </si>
  <si>
    <t>Entrega del módulo de gestores actualizado: Módulo de gestores funncionando</t>
  </si>
  <si>
    <t>Apoyo a la transición de los aplicativos del SIUR al RUA Consolidado: Prestar apoyo en la transición de los aplicativos del SIUR al RUA Consolidado</t>
  </si>
  <si>
    <t>Implementación de las mejoras solicitadas a los registros RESPEL y RUA MF</t>
  </si>
  <si>
    <t>Comprar estaciones de monitoreo de calidad de aire para Buenaventura</t>
  </si>
  <si>
    <t>Leonardo Pineda, Ana María Hernández</t>
  </si>
  <si>
    <t>Proceso de compra de las  estaciones de monitoreo de calidad de aire para Buenaventura, adjudicado: Evidencias de la adjudicación del proceso de compra de las estaciones</t>
  </si>
  <si>
    <t>Informe de avance del proceso de instalación y capacitación de las  estaciones de monitoreo de calidad de aire para Buenaventura: Documento con el avance del proceso de instalación y capacitación de las  estaciones de monitoreo de calidad de aire para Buenaventura</t>
  </si>
  <si>
    <t>Elaborar e IERNR de acuerdo con los lineamientos establecios por el IDEAM</t>
  </si>
  <si>
    <t>Informe sobre las actividades desarrolladas durante el primer semestre para la elaboración del IERNR: Documento que describa las actividades desarrolladas durante el primer semestre para la elaboración del IERNR.</t>
  </si>
  <si>
    <t>Informe sobre las actividades desarrolladas durante el segundo semestre para la elaboración del IERNR.</t>
  </si>
  <si>
    <t>Auditar las operaciones "Estadísticas del Monitoreo y Seguimiento de la Calidad del Aire" y "Estadística Sobre Generadores de Residuos o Desechos Peligrosos" por parte del DANE</t>
  </si>
  <si>
    <t>Operaciones "Estadísticas del Monitoreo y Seguimiento de la Calidad del Aire" y "Estadística Sobre Generadores de Residuos o Desechos Peligrosos"  auditadas por parte del DANE</t>
  </si>
  <si>
    <t>Informe sobre la auditoría realizada por el DANE a las operaciones "Estadísticas del Monitoreo y Seguimiento de la Calidad del Aire" y "Estadística Sobre Generadores de Residuos o Desechos Peligrosos": Documento que describa los resultados de la auditoría realizada por el DANE a las operaciones "Estadísticas del Monitoreo y Seguimiento de la Calidad del Aire" y "Estadística Sobre Generadores de Residuos o Desechos Peligrosos".</t>
  </si>
  <si>
    <t xml:space="preserve"> Procesar las bases de datos del subsistema SISAIRE y de los registros ambientales PCB, RESPEL y RUA Manufacturero</t>
  </si>
  <si>
    <t>Bases de datos del subsistema SISAIRE y de los registros ambientales PCB, RESPEL y RUA Manufacturero procesadas</t>
  </si>
  <si>
    <t>Base de datos</t>
  </si>
  <si>
    <t>Adriana Zapata, Leonardo Pineda, Ana María Bernal y Ana María Hernández</t>
  </si>
  <si>
    <t>Base de datos de SISAIRE procesada: Base de datos proveniente de la información recolectada mediante el Subsistema de Información sobre Calidad del Aire  SISAIRE procesada mediante el procedimiento establecido en la SEA.</t>
  </si>
  <si>
    <t>Base de datos de RUA MF procesada: Base de datos proveniente de la información recolectada mediante el RUA MF procesada mediante el procedimiento establecido en la SEA.</t>
  </si>
  <si>
    <t>25% Base de datos de RESPEL procesada: Base de datos proveniente de la información recolectada mediante el Registro RESPEL procesada mediante el procedimiento establecido en la SEA.
25% Base de datos de PCB procesada</t>
  </si>
  <si>
    <t xml:space="preserve"> Estaciones de monitoreo de calidad de aire para Buenaventura compradas</t>
  </si>
  <si>
    <t>Implementar la estrategia nacional de gestión de información de cambio climático.</t>
  </si>
  <si>
    <t>estrategia nacional de gestión de información al cambio climático implementada</t>
  </si>
  <si>
    <t>Estrategia</t>
  </si>
  <si>
    <t>Grupo de Cambio Global</t>
  </si>
  <si>
    <t>Documento de plan de acción 2019 del Comité de información técnica y científica de cambio climático del SISCLIMA: Documento concertado con el comité de Información</t>
  </si>
  <si>
    <t>Documento que contenga la Estrategia Nacional de Gestión de Información de cambio climático conforme a los lineamientos dados por la Política Nacional de Cambio Climático.</t>
  </si>
  <si>
    <t>Informe de Avance de la implementación de la estrategia Nacional de Gestión de Información de cambio climático, conforme a los lineamientos dados por la Política Nacional de Cambio Climático: Debe contener actas, listas de asistencia y nivel de cumplimiento dela estrategia</t>
  </si>
  <si>
    <t>Soporte Técnico del Renare brindado</t>
  </si>
  <si>
    <t xml:space="preserve"> Soporte técnico</t>
  </si>
  <si>
    <t>Documento que contenga el reporte del grado de avance en la implementación del RENARE (transmisión y cargue oportuno de información): Avance del seguimientod el reporte del RENARE</t>
  </si>
  <si>
    <t xml:space="preserve">Generar información climática para la planificación eficiente en sectores
</t>
  </si>
  <si>
    <t>Realizar el seguimiento a 12 parcelas de monitoreo (mantenimiento – remedición) del ciclo del carbono en alta montaña en el Parque Nacional Chingaza y Parque Nacional Los Nevados), con el fin de mejorar el conocimiento de  los flujos de carbono en estos ecosistemas y hacer seguimiento a las variaciones causadas por los cambios climáticos.</t>
  </si>
  <si>
    <t xml:space="preserve">12 parcelas de monitoreo </t>
  </si>
  <si>
    <t>Elaboración de estudios previos y formalizar la contratación con una Universidad pública o privada: Para la formalización del contrato con una universidad se deben elaborar minuciosamente  los estudios Previos para plasmar en el contrato las actividades, productos entregables y obligaciones del contratista.</t>
  </si>
  <si>
    <t>Realizar tres (3) campañas de monitoreo de Carbono en 12 parcelas localizadas en ecosistemas de alta montaña:  A) Bases de datos actualizadas.
B) Informes de: A) Documento de resultados de monitoreo en Suelos.
B) Resultados de monitoreo de biomasa aérea y subterránea.
C) Resultados de monitoreo de humedales.</t>
  </si>
  <si>
    <t xml:space="preserve">10% Procesamiento y análisis en laboratorio las muestras que sean tomadas en las 12 parcelas, según lo establecido en el protocolo de monitoreo: A) Bases de datos actualizadas.
B) Informes de: A) Documento de resultados de monitoreo en Suelos.
B) Resultados de monitoreo de biomasa aérea y subterránea.
C) Resultados de monitoreo de humedales.
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</si>
  <si>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 xml:space="preserve">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</si>
  <si>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1. Modelo SIGPI actualizado con la incorporación del monitoreo de incendios en la deforestación y degradcaión forestal</t>
  </si>
  <si>
    <t>Socialización de la propuesta de integración para la actualización del modelo SIGPI y ajuste de la propuesta según los resultados del taller.
Elaborar una primera propuesta de actualización del protocolo para la realización de mapas de zonificación de riesgos a incendios de la cobertura vegetal escala 1:100.00, con base en los nuevos insumos disponibles: Protocolo para la realización de mapas de zonificación de riesgos a incendios de la cobertura vegetal escala 1:100.00 actualizado, con base en los nuevos insumos disponibles</t>
  </si>
  <si>
    <t>Contrato formalizado
Revisión de insumos técnicos requeridos para la actuallización del modelo
Definición metodología de integración de reportes de incendios con datos provenientes de sensores remotos: Contrato formalizado
DIAGNÓSTICO DEL ESTADO DEL ARTE DE LA INFORMACIÓN SOBRE INCENDIO 
Propuesta preliminar de la integración de insumos para la actualización del modelo SIGPI</t>
  </si>
  <si>
    <t>Selección del consultor
Reuniones de articulación con la OSPA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</si>
  <si>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 xml:space="preserve">Taller de socialización de la propuesta de actualización del mapa nacional de riesgos por incendios en la cobertura vegetal
Actualización del mapa nacional de riesgos por incendios en la cobertura vegetal, con base en los nuevos insumos disponibles y de acuerdo a los lineamientos del protocolo actualizado. 
Presentación final del mapa nacional de riesgos por incendios en la cobertura vegetal, del modelo actualizado SIGPI y del PROTOCOLO ACTUALIZADO PARA LA REALIZACIÓN DE MAPAS DE ZONIFICACIÓN DE RIESGOS A INCENDIOS DE LA COBERTURA VEGETAL: MAPA NACIONAL DE RIESGOS POR INCENDIOS EN LA COBERTURA VEGETAL, ACTUALIZADO CON BASE EN LOS NUEVOS INSUMOS DISPONIBLES Y DE ACUERDO A LOS LINEAMIENTOS DEL PROTOCOLO ACTUALIZADO
Propuesta de modelo actualizado
</t>
  </si>
  <si>
    <t xml:space="preserve">Porcentaje de avance en la implementación de la metodología de reinterpretación Corine Land Cover para el año 2018 a nivel nacional.  </t>
  </si>
  <si>
    <t>Cobertura digital y Documento técnico del estado de avance del Mapa de coberturas de la tierra escala 1:100.000, actualizado para el año 2018</t>
  </si>
  <si>
    <t xml:space="preserve"> 85% de implementación a nivel nacional incluido lo desarrollado por otras entidades (51% Sinchi - Parques Nacionales).</t>
  </si>
  <si>
    <t>Grupo Suelos y Tierras</t>
  </si>
  <si>
    <t>Grupo Suelos y Tierras - Subdirección de Ecosistemas e Información Ambiental</t>
  </si>
  <si>
    <t>Revisión del estado de avance de la información reciente generada por la institucionalidad SINA (IGAC, SINCHI, Parques Nacionales Naturales, ONG, entre otros): Lista de asitencia, actas de reunión etc.</t>
  </si>
  <si>
    <t xml:space="preserve">Gestión y desarrollo de las actividades técncias para el  logro del producto: Contratos firmados para el apoyo y desarrollo de la actividad. </t>
  </si>
  <si>
    <t>Gestión y desarrollo de las actividades técncias para el  logro del producto: Cronograma y plan de actividades para el desarrollo de la actividad.</t>
  </si>
  <si>
    <t>Gestión y desarrollo de las actividades técncias para el  logro del producto: Revisión y corrección de capa base de reinterpretación 2010-2012</t>
  </si>
  <si>
    <t xml:space="preserve">Gestión y desarrollo de las actividades técncias para el  logro del producto: Áreas priorizadas reinterpretadas mediante la metodología oficial para Colombia Corine Land Cover. </t>
  </si>
  <si>
    <t>Gestión y desarrollo de las actividades técncias para el  logro del producto: Áreas priorizadas reinterpretadas mediante la metodología oficial para Colombia Corine Land Cover.</t>
  </si>
  <si>
    <t>Porcentaje de avance de los lineamientos técnicos establecidos.</t>
  </si>
  <si>
    <t>Documento Técnico</t>
  </si>
  <si>
    <t>Definir bases técnicas para la formulación del protocolo de elaboración de mapas de ecosistemas a escala 1:25.000.</t>
  </si>
  <si>
    <t>Documentos precontractuales y contractuales para conformar el equipo técnico.
Definicion de plan de trabajo.
Gestion Administrativa para inicio de proceso</t>
  </si>
  <si>
    <t>er documento técnico de avance de la determinación de los requerimientos nacionales y regionales de generación cartográfica de ecosistemas a escalas superiores a la 1:100.000 con fines de monitoreo y seguimiento el estado de los ecosistemas.
1er documento técnico de avance de la identificación de elementos para el fortalecimiento de la metodología de elaboración de mapa de ecosistemas a escala 1:100.000, necesarios para su articulación con la elaboración de cartografía ecosistémica a escalas superiores  especificamente a 1:25.000.</t>
  </si>
  <si>
    <t>Documento técnico  con la determinación de los requerimientos nacionales y regionales de generación cartográfica de ecosistemas a escalas superiores a la 1:100.000 con fines de monitoreo y seguimiento el estado de los ecosistemas.
Documento técnico de identificación de elementos para el fortalecimiento de la metodología de elaboración de mapa de ecosistemas a escala 1:100.000, necesarios para su articulación con la elaboración de cartografía ecosistémica a escalas superiores  especificamente a 1:25.000.</t>
  </si>
  <si>
    <t>1 er documento técnico de avance de la revisión detallada sobre cartografía generada para la identificación de ecosistemas a escalas superiores a la 1:100.000, en el ámbito regional, nacional e internacional.
1er documento técnico de revisión y descripción comparativa de la cartografía temática disponible de mapas de ecosistemas elaborados a escala 1:25.000 de 3 Autoridades Ambientales de Colombia.</t>
  </si>
  <si>
    <t>Documento técnico que contenga una revisión detallada sobre cartografía generada para la identificación de ecosistemas a escalas superiores a la 1:100.000, en el ámbito regional, nacional e internacional.
2do documento técnico de revisión y descripción comparativa de la cartografía temática disponible de mapas de ecosistemas elaborados a escala 1:25.000 de 3 Autoridades Ambientales de Colombia</t>
  </si>
  <si>
    <t>Documento técnico de revisión y descripción comparativa de la cartografía temática disponible de mapas de ecosistemas elaborados a escala 1:25.000 de 3 Autoridades Ambientales de Colombia.
1er documento técnico de avance de la identificación y definición de elementos, criterios y/o variables a tener en cuenta como base para el plateamiento del protocolo de elaboración de mapas de ecosistemas a escala 1:25.000 en Colombia.</t>
  </si>
  <si>
    <t>2º documento técnico de avance de la identificación y definición de elementos, criterios y/o variables a tener en cuenta como base para el plateamiento del protocolo de elaboración de mapas de ecosistemas a escala 1:25.000 en Colombia.
1er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</si>
  <si>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con la identificación y definición de elementos, criterios y/o variables a tener en cuenta como base para el plateamiento del protocolo de elaboración de mapas de ecosistemas a escala 1:25.000 en Colombia.
2º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</si>
  <si>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de propuesta de bases técnicas de tipo conceptual, metodológico y cartográfico (adoptadas y adaptadas para el país), que sirvan de soporte para la elaboración de un protocolo de elaboración de mapas de ecosistemas a escala 1:25.000, con un enfoque de monitoreo y seguimiento.
Documento contentivo de las memorias de trabajo, reuniones o talleres interadministrativos realizadas en el proceso de la determinación de las bases técnicas para la elaboración de un protocolo de elaboración de mapas de ecosistemas a escala 1:25.000, con un enfoque de monitoreo y seguimiento.</t>
  </si>
  <si>
    <t>Fortalecer programa de monitoreo y seguimiento de la degradación de los suelos y las tierras. Monitoreo de la Dinámica Glaciar.</t>
  </si>
  <si>
    <t xml:space="preserve"> Variables del estado del recurso y divulgación (Balance de masa, cambio de area)</t>
  </si>
  <si>
    <t>Informe técnico</t>
  </si>
  <si>
    <t>Seguimiento al estado del recurso</t>
  </si>
  <si>
    <t>Jorge Luis Ceballos Liévano</t>
  </si>
  <si>
    <t>Documentos precontractuales y contractuales para conformar el equipo técnico.
-. Gestión administrativa para campaña de campo
-. Monitoreo de campo
Contrato firmado y cronograma elaborado
Primera campaña de campo</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</si>
  <si>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</si>
  <si>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</si>
  <si>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 xml:space="preserve">Informe de avance de las actividades de monitoreo glaciar
Gestión administrativa para campaña de campo
Monitoreo glaciar de campo
Lanzamiento de la Red de Observadores
Gestión administrativa para campaña de campo
Monitoreo galciar de campo: Página web glaciares actualizada.
Actas de asistencia
Informe de comisión de campo
</t>
  </si>
  <si>
    <t>Informe de avance de las actividades de monitoreo glaciar
Gestión administrativa para campaña de campo
Monitoreo glaciar de campo
Página web glaciares actualizada
Informe de comisión de campo</t>
  </si>
  <si>
    <t>Informe de avance de las actividades de monitoreo glaciar
Gestión administrativa para campaña de campo
Monitoreo glaciar de campo
Informe sintético semestral
Informe de comisión de campo</t>
  </si>
  <si>
    <t>Informe de avance de las actividades de monitoreo glaciar
Gestión administrativa para campaña de campo
Monitoreo glaciar de campo: Formatos de enmtrega a la WGMS diligenciados
Página web glaciares actualizada</t>
  </si>
  <si>
    <t>Protocolo elaborado para la identificación y evaluación de la degradación de suelos y tierras por desertificación</t>
  </si>
  <si>
    <t>Establecer la línea base de degradación de suelos y tierras por desertificación a escala 1:100.000 (Fase 1). Protocolo</t>
  </si>
  <si>
    <t>Grupo de suelos y Tierras</t>
  </si>
  <si>
    <t>Documentos precontractuales y contractuales para conformar el equipo técncio.
Documento Técnico de avance: Contrato firmado e iniciado para el apoyo y desarrollo de la actividad.
Cronograma y plan de actividades para el desarrollo de la actividad</t>
  </si>
  <si>
    <t>Documento técnico de la revisión del estado del conocimiento y la problemática de la degradación de los suelos y las tierras, a nivel mundial, nacional y regional. 
Primer documento técnico de la revisión de los desarrollos metodologicos para la identificación y monitoreo de la degradación de la tierra a nivel nacional e internacional.
Primer documento de la tabla de contenido del protocolo para la identificación y evaluación de la degradación de los suelos y las tierras por desertificación.</t>
  </si>
  <si>
    <t>Documento consolidado de la tabla de contenido del protocolo para la identificación y evaluación de la degradación de los suelos y las tierras por desertificación .
Documento técnico  de la revisión del marco Institucional y normativo de la degradacion de los suelos y las tierras a nivel internacional, nacional, regional y local.</t>
  </si>
  <si>
    <t xml:space="preserve">Primer documento técnico del marco conceptual adoptado y adaptados para la identificación y evaluación de la degradación de los suelos y las tierras. 
Documento técnico de  de la revisión de las iniciativas internacionales, nacionales y regionales asociadas a combatir la degradación de la tierra. </t>
  </si>
  <si>
    <t xml:space="preserve">Primer documento de las piezas graficas (figuras, gráficas, fotografías y otros) requeridas para la elaboración del documento técnicoo del Potocolo para la identificación y evaluación de los procesos de degradación de suelos por desertificación, en formato nativo y de edición.
Documento técnico consolidado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</si>
  <si>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 xml:space="preserve">Documento de los insumos técnicos y financieros requeridos para la identificación y evaluación de degradación de suelos por desertificación, para la implementación del monitoreo.
Documento de las presentaciones realizadas para la elaboración, realimentación y socialización del protocolo   para la identificación y evaluación de la degradación de los suelos y las tierras por desertificación.  </t>
  </si>
  <si>
    <t xml:space="preserve">Segundo documento técnico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</si>
  <si>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Documento técnico de la linea de tiempo de los hitos relacionados con los procesos de degradación de suelos por desertificación en Colombia.
Documento técnico de la revisión y análisis del estado de la información más reciente disponible para la elaboración de la línea base de degradación de suelos y tierras por desertificación para el territorio nacional a escala 1:100.000.
Primer documento técnico consolidado del protocolo   para la identificación y evaluación de la degradación de los suelos y las tierras por desertificación</t>
  </si>
  <si>
    <t>Documento técnico de los indicadores para la identificación y evaluación de la degradación de los suelos y las tierras por desertificación. 
Segundo documento técnico consolidado del protocolo   para la identificación y evaluación de la degradación de los suelos y las tierras por desertificación</t>
  </si>
  <si>
    <t>Documento técnico consolidado del protocolo   para la identificación y evaluación de la degradación de los suelos y las tierras por desertificación, listo para la edición y diseño final.
Actas de reunión y documentos técnicos utilizados para la elaboración y realimentación del protocolo   para la identificación y evaluación de la degradación de los suelos y las tierras por desertificación.</t>
  </si>
  <si>
    <t>Fortalecer programa de monitoreo y seguimiento de la degradación de los suelos y las tierras.  Documento técnico elaborado de la identificación y evaluación degradacion de suelos por salinización</t>
  </si>
  <si>
    <t>Documento técnico elaborado de la identificación y evaluación degradacion de suelos por salinización</t>
  </si>
  <si>
    <t>Continuar con el monitoreo y seguimiento de la degradación de suelos – Documentación indicadores salinización y erosión</t>
  </si>
  <si>
    <t>Contrato firmado e iniciado para el apoyo y desarrollo de la actividad.
Cronograma y plan de actividades para el desarrollo de la actividad</t>
  </si>
  <si>
    <t xml:space="preserve">Propuesta de tabla de contenido del documento técnico de la identificación y análisis de la susceptibilidad general de los suelos a la degradación por salinización a escala 1:100.000 para el área continental y 1:10.000 para el área insular de Colombia.
Primer documento de la Base de datos de las estadísticas estructuradas de información intermedia y consolidada de la identificación y análisis de la susceptibilidad de los suelos a la degradación por salinización.
</t>
  </si>
  <si>
    <t xml:space="preserve">Primer documento técnico de avance de la identificación y análisis de la susceptibilidad general de los suelos a la degradación por salinización a escala 1:100.000 para el área continental y 1:10.000 para el área insular de Colombia.
Primer avance de las piezas gráficas y material fotográfico para el documento técnico de la identificación y análisis de la susceptibilidad general de los suelos a la degradación por salinización Informe ejecutivo de avance del contrato
</t>
  </si>
  <si>
    <t xml:space="preserve">Documento técnico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Piezas gráficas y material fotográfico para el documento técnico de la identificación y análisis de la susceptibilidad general de los suelos a la degradación por salinización.
</t>
  </si>
  <si>
    <t xml:space="preserve">Fichas y documentación para el proceso de oficialización del mapa de Susceptibilidad general de los suelos a degradación por salinización.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</si>
  <si>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 xml:space="preserve">Propuesta de tabla de contenido del documento técnico de la identificación, análisis y evaluación de los procesos de degradación por salinización de suelos a escala 1:100.000 para el área continental y 1:10.000 para el área insular de Colombia.
Base de datos de las estadísticas estructuradas de información intermedia y final actualizada de la identificación análisis y evaluación de los procesos de degradación de suelos por salinización.
Documento técnico de la línea de tiempo actualizada de los hitos relacionados con los procesos de degradación de suelos por salinización en Colombia
</t>
  </si>
  <si>
    <t xml:space="preserve">Primer avance de las fichas resumen del análisis y evaluación de los procesos de degradación de suelos por salinización para las diferentes unidades de análisis.
Documento técnico de los indicadores para la identificación y evaluación de la degradación de los suelos y las tierras por salinización.
</t>
  </si>
  <si>
    <t xml:space="preserve">Segundo avance de las fichas resumen del análisis y evaluación de los procesos de degradación de suelos por salinización para las diferentes unidades de análisis.
Primer documento técnico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t>
  </si>
  <si>
    <t xml:space="preserve">Documento técnico consolidado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Piezas gráficas y material fotográfico para el documento técnico de la identificación, análisis y evaluación de la degradación de suelos por salinización.
Documento técnico de los indicadores de análisis y evaluación de los procesos de degradación de suelos por salinización.
</t>
  </si>
  <si>
    <t xml:space="preserve">Documento técnico final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listo para la edición y diseño final, de acuerdo con los estándares del IDEAM.
Mapa de susceptibilidad general de los suelos a la degradación por salinización documentado y oficializado.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</si>
  <si>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Porcentaje de avance en la actualización y refinamiento de umbrales de lluvia detonante de delizamientos.</t>
  </si>
  <si>
    <t>Actualizar el Modelo de pronóstico de la amenaza por movimientos en masa (deslizamientos). 50% de Umbrales de lluvia detonante</t>
  </si>
  <si>
    <t>Grupo de suelos y tierras</t>
  </si>
  <si>
    <t>Contrato firmado e iniciado para el apoyo y desarrollo de la actividad.
Cronograma y plan de actividades para el desarrollo de las actividades para actualizar y refinar los umbrales de lluvia detonante de deslizamientos</t>
  </si>
  <si>
    <t xml:space="preserve">Preparar y estructurar la información temática requerida para la actualización del modelo el modelo de pronóstico de la amenaza por deslizamientos para alertas tempranas a escala 1:100.000. umbrales de lluvia detonante de deslizamientos
Informe mensual proyección del estado de los suelos y las tierras y las condiciones para la ocurrencia de deslizamientos.
</t>
  </si>
  <si>
    <t>Documento Técnico y cartografia propuesta de retipificación.</t>
  </si>
  <si>
    <t>Definir bases técnicas para la formulación del protocolo de monitoreo y seguimiento del estado de los ecosistemas acuáticos del país y proponer una retipificación del mapa de ecosistemas acuáticos a escala 1:100.000 de la cuenca Magdalena Cauca.</t>
  </si>
  <si>
    <t xml:space="preserve">Grupo Suelos y Tierras </t>
  </si>
  <si>
    <t xml:space="preserve">Contratos firmados e iniciados para el apoyo y desarrollo de la actividad.
Cronogramas y plan de actividades para el desarrollo de la actividad.
</t>
  </si>
  <si>
    <t xml:space="preserve">Documento técnico con revisión y analisis de las metodologías y protocolos para el monitoreo y seguimiento para la evaluación del estado de los ecosistemas acuáticos a nivel regional, nacional y mundial.
2° documento técnico que contenga avance de la revisión conceptual y aplicada del tipo de escala (ecológica, temporal y espacial) usada en los procesos de monitoreo de los ecosistemas acuáticos del país.
1er documento de avance de revisión y análisis del estado del conocimiento y avance en la clasificación de ecosistemas acuáticos con fines de monitoreo y seguimiento, a nivel local, regional y nacional, con base en la información disponible.
</t>
  </si>
  <si>
    <t xml:space="preserve">Documento técnico de avance que contenga una revisión y análisis de las clasificaciones realizadas de los ecosistemas acuáticos de Colombia, basada en características hidrobiológicas y de usos.
Documento técnico final de revisión y análisis conceptual y aplicado a los tipos de escala (ecológica, temporal y espacial) usados en los procesos de monitoreo y seguimiento de los ecosistemas acuáticos del país
Documento tecnico de avance de revisión y analisis el estado de la información cartográfica de los ecosistemas acuáticos a escala 1:100.000, especialmente los complejos acuáticos asociados a la cuenca Magdalena Cauca
</t>
  </si>
  <si>
    <t>Documento técnico de revisión y análisis de las clasificaciones realizadas de los ecosistemas acuáticos de Colombia, basada en características hidrobiológicas y de usos.
1er documento tecnico de revisión y análisis de los desarrollos conceptuales y metodológicos para la identificación y clasificación de los ecosistemas acuáticos, en las escalas temporal y espacial definidas a nivel regional, nacional e internacional.
Documento tecnico de revisión y analisis el estado de la información cartográfica de los ecosistemas acuáticos a escala 1:100.000, especialmente los complejos acuáticos asociados a la cuenca Magdalena Cauca.</t>
  </si>
  <si>
    <t xml:space="preserve">Documento técnico con propuesta de clasificación de los ecosistemas acuáticos de Colombia, basada en características hidrobiológicas y de usos, de acuerdo a la información disponible a nivel regional y nacional.
1er documento técnico de avance con propuesta de criterios, variables e indicadores biológicos a incorporar en el protocolo de monitoreo y seguimiento hidrobiológico de ecosistemas acuáticos del país.
Documento tecnico de avance de propuesta de retipificación de la cartografía de los ecosistemas acuáticos a escala 1:100.000, específicamente los complejos acuáticos asociados a la cuenca Magdalena Cauca.
Documento técnico de avnace que contenga una revisión exhaustiva al documento de  caracterización de los ecosistemas acuáticos del país, con el fin de identificar las necesidades de su actualización.
</t>
  </si>
  <si>
    <t xml:space="preserve">2° documento técnico de avance que relacione las propuestas de criterios, variables e indicadores biológicos a incorporar en el protocolo de monitoreo y seguimiento hidrobiológico de ecosistemas acuáticos del país
1er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2o documento tecnico de avance de propuesta de retipificación de la cartografía de los ecosistemas acuáticos a escala 1:100.000, específicamente los complejos acuáticos asociados a la cuenca Magdalena Cauca.
</t>
  </si>
  <si>
    <t>2o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Documento técnico que contenga las conclusiones de la revisión exhaustiva al documento de  caracterización de los ecosistemas acuaticos del país, con el fin de identificar las necesidades de su actualización.
Documento tecnico con  propuesta de retipificación de la cartografía de los ecosistemas acuáticos a escala 1:100.000, específicamente los complejos acuáticos asociados a la cuenca Magdalena Cauca.</t>
  </si>
  <si>
    <t>Documento técnico con definicion de criterios, variables e indicadores biológicos a incorporar en el protocolo de monitoreo y seguimiento hidrobiológico de ecosistemas acuáticos del país.
2o documento técnico de avance con propuesta de lineamientos metodológicos y conceptuales para realizar el monitoreo y seguimiento hidrobiológico de los ecosistemas acuáticos del país.</t>
  </si>
  <si>
    <t>Documento técnico con propuesta de lineamientos metodológicos y conceptuales para realizar el monitoreo y seguimiento hidrobiológico de los ecosistemas acuáticos del país, teniendo en cuenta variables físicas y químicas, estacionalidad, comunidades hidrobiológicas, indicadores biológicos y demas definidos concertadamente.
Documento técnico que contenga una propuesta de hoja de ruta del proceso de concertación y socialización del protocolo de monitoreo y seguimiento hidrobiológico de los ecosistemas acuáticos del país.</t>
  </si>
  <si>
    <t>Documento técnico de propuesta de retipificación de la cartografía de los ecosistemas acuáticos a escala 1:100.000, específicamente a los complejos acuáticos asociados a la cuenca Magdalena Cauca.
Cartografia propuesta de retipificación de los complejos de ecosistemas acuáticos de la Cuenca Magdalena Cauca a escala 1:100.000.</t>
  </si>
  <si>
    <t>Predicción hidrológica mensual para estaciones seleccionadas</t>
  </si>
  <si>
    <t>Adquisición de equipos requeridos para el Laboratorio de Calidad Ambiental</t>
  </si>
  <si>
    <t>Reporte pruebas de desempeño</t>
  </si>
  <si>
    <t xml:space="preserve">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</si>
  <si>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Productos Entregados /Productos Proyectados</t>
  </si>
  <si>
    <t>Mery Esperanza Fernández</t>
  </si>
  <si>
    <t>Diagramación de los informes, boletines  y demás documentos elaborados por la SEA</t>
  </si>
  <si>
    <t xml:space="preserve"> Desarrollar el sistema de monitoreo de la adaptación al cambio climático.</t>
  </si>
  <si>
    <t>Sistema de monitoreo desarrollado</t>
  </si>
  <si>
    <t>Sistema</t>
  </si>
  <si>
    <t>Porcentaje de avance</t>
  </si>
  <si>
    <t>Plan de acción 2019 del Comité de información técnica y científica de cambio climático del SISCLIMA, indicando la programación propuesta de la mesa de Adaptación: Documento concertado con el Comité de información Tecnico y Cientifico de Cambio Climático</t>
  </si>
  <si>
    <t>Estrategia Nacional de Gestión de Información de cambio climático en los temas; vulnerabilidad, riesgo y adaptación al cambio climático, conforme a los lineamientos dados por la Política Nacional de Cambio Climático.</t>
  </si>
  <si>
    <t>Propuesta de indicadores que permitan monitorear y evaluar la implementación de medidas de adaptación para el país teniendo en cuenta los compromisos de la NDC de Colombia: Documento que incluye el análisis de indicadores existentes y propuestos en el marco de la Tercera Comunicación Nacional de Cambio Climático.</t>
  </si>
  <si>
    <t>Versión final de recomendaciones al Documento conceptual del SIVRA de forma que pueda integrar análisis descriptivos que permitan interpretar los datos existentes de monitoreo, el uso de analítica de diagnóstico para buscar las causas de lo sucedido, analítica predictiva mediante la consulta de tendencias, y analítica prescriptiva para generar insumos para el ordenamiento territorial: Documento producto de la articulación con el proceso conceptual de SIVRA</t>
  </si>
  <si>
    <t>No se han definido: Indicador, meta, producto, unidad de medida responsable, ni programación de acciones y entregables</t>
  </si>
  <si>
    <t>IERNR elaborado de acuerdo con los lineamientos establecidos por el IDEAM</t>
  </si>
  <si>
    <t xml:space="preserve"> % de avance</t>
  </si>
  <si>
    <t xml:space="preserve"> Ana María Hernández, Leonardo Pineda, Adriana Zapata</t>
  </si>
  <si>
    <t>Estaciones compradas</t>
  </si>
  <si>
    <t>% de avance</t>
  </si>
  <si>
    <r>
      <t xml:space="preserve">Publicacion cartillas adaptacion. </t>
    </r>
    <r>
      <rPr>
        <sz val="11"/>
        <color rgb="FFFF0000"/>
        <rFont val="Arial Narrow"/>
        <family val="2"/>
      </rPr>
      <t>Esta actividad no se encuentra dentro de las 17 aprobadas por el Consejo Directivo.</t>
    </r>
  </si>
  <si>
    <r>
      <t xml:space="preserve">Desarrollar capacidades alrededor de los temas de ciudades sostenibles. </t>
    </r>
    <r>
      <rPr>
        <sz val="11"/>
        <color rgb="FFFF0000"/>
        <rFont val="Arial Narrow"/>
        <family val="2"/>
      </rPr>
      <t>Esta actividad no se encuentra dentro de las 17 aprobadas por el Consejo Directivo.</t>
    </r>
  </si>
  <si>
    <t>Acreditación de Laboratorios</t>
  </si>
  <si>
    <t>Grupo Sostenibilidad del Desarrollo</t>
  </si>
  <si>
    <t>Grupo de Ordenamiento Ambiental del Territorio</t>
  </si>
  <si>
    <r>
      <rPr>
        <sz val="11"/>
        <color theme="1"/>
        <rFont val="Calibri"/>
        <family val="2"/>
        <scheme val="minor"/>
      </rPr>
      <t xml:space="preserve"> Documento técnico con identificación y análisis de actores asociados al proceso de monitoreo y seguimiento de los ecosistemas acuáticos en el pais.
1er</t>
    </r>
    <r>
      <rPr>
        <sz val="7"/>
        <color theme="1"/>
        <rFont val="Calibri"/>
        <family val="2"/>
        <scheme val="minor"/>
      </rPr>
      <t xml:space="preserve"> </t>
    </r>
    <r>
      <rPr>
        <sz val="11"/>
        <color theme="1"/>
        <rFont val="Calibri"/>
        <family val="2"/>
        <scheme val="minor"/>
      </rPr>
      <t xml:space="preserve">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r>
  </si>
  <si>
    <r>
      <t xml:space="preserve">Brindar soporte técnico al RENARE.
</t>
    </r>
    <r>
      <rPr>
        <sz val="11"/>
        <color rgb="FFFF0000"/>
        <rFont val="Arial Narrow"/>
        <family val="2"/>
      </rPr>
      <t xml:space="preserve">Programar acciones y entregables durante el año, se incluyó una acción que se cumple entre Feb- Sep 100%. </t>
    </r>
  </si>
  <si>
    <t xml:space="preserve">Avanzar en la implementación de la línea base del Inventario Forestal Nacional de Colombia de acuerdo con el diseño estadístico y metodológico establecido con el fin de generar información confiable, consistente y continua sobre el estado y dinámica de los bosques del país
</t>
  </si>
  <si>
    <t xml:space="preserve">Lineamientos para la construccion del protocolo de indicadores hidrobiologicos de los ecosistemas acuaticos del pais </t>
  </si>
  <si>
    <t>Establecer las bases para la construcción del protocolo de indicadores hidrobiológicos, para el monitoreo y seguimiento de los ecosistemas acuáticos del país.
Fortalecer programa de monitoreo y seguimiento de los ecosistemas.  Determinar las bases técnicas para la formulación del protocolo de monitoreo y seguimiento de los ecosistemas acuáticos del país  y proponer ajustes a la tipificación de la cartografia de los ecosistemas acuáticos del pais, en la ventana Magdalena Cauca.</t>
  </si>
  <si>
    <t xml:space="preserve">Implementacion de actividades para la investigacion asociada a recursos geneticos forestales </t>
  </si>
  <si>
    <t xml:space="preserve">Implementación de línea base del inventario forestal nacional de Colombia </t>
  </si>
  <si>
    <t xml:space="preserve">Construcción de las cuentas economicas ambientales para Colombia </t>
  </si>
  <si>
    <t>Tarea para identificar los requerimientos a incorporar en el proceso contractual para el mantenimiento evolutivo: Levantamiento requerimientos</t>
  </si>
  <si>
    <t>Ejecución del contrato de acuerdo al plan de trabajo</t>
  </si>
  <si>
    <t>Elaboración estudios previos, expedición CDP, estudio mercado</t>
  </si>
  <si>
    <t>Formalización del contrato</t>
  </si>
  <si>
    <t>Licencias Aquarius Time Serius Adquiridas e Instaladas</t>
  </si>
  <si>
    <t>Licencias</t>
  </si>
  <si>
    <t>Oficina de Informática</t>
  </si>
  <si>
    <t>Jefe de OI /Alicia Barón</t>
  </si>
  <si>
    <t>Actualizado con información del 17 de marzo, Correo Claudia Olarte</t>
  </si>
  <si>
    <t>Número de mantenimientos realizados en el Huerto semillero del Parque La Florida</t>
  </si>
  <si>
    <t>Elaboración de cuadro de costos unitarios. 
Solicitud de cotizaciones 
Estudios previos elaborados
Estudios previos elaborados para proceso de selección abreviada de menor cuantía
Cotizaciones solicitadas
Carpeta entregada a la oficina de jurídica</t>
  </si>
  <si>
    <t>Adjudicación del contrato.
Elaboración de cronograma y plan de trabajo
Ejecución de primer mantenimiento: Contrato adjudicado
Plan de trabajo y cronograma establecido
Primer mantenimiento realizado</t>
  </si>
  <si>
    <t>Segundo y tercer mantenimiento realizados del P. La florida
Mantenimientos verificados
Informes de verificación de actividades ejecutadas
Seguimiento y verificación de las actividades contractuales programadas para el 2o y 3er mantenimiento</t>
  </si>
  <si>
    <t>Cuarto mantenimiento realizados del P. La florida
Seguimiento y verificación de las actividades contractuales programadas para el 4o mantenimiento</t>
  </si>
  <si>
    <t>Definición de metas, cronogramas y equipo de trabajo:
Plan de trabajo y cronograma de actividades para 2019
Contratos en ejecución de Profesional lider, Profesional estadístico y profesional para marco geoestadístico
Redefinición de costos y rendimiento por región de acuerdo a marco geoestadístico
Informe diagnóstico de implementación del IFN</t>
  </si>
  <si>
    <t>Elaboración de estudios previos para equipo informático de la plataforma del IFN
Elaboración de estudios previos para suscripción de convenios
Suscripción de convenios o subacuerdos con IIA
Inicio de actividades de Implementación en campo de conglomerados
Contratos de equipo informático suscritos
Subacuerdos suscritos-IIA
Inicio de actividades en campo para levantamiento de conglomerados</t>
  </si>
  <si>
    <t>Procesamiento de información y generación de indicadores
Implementación en campo de conglomerados
Reuniones de articulación con MADS para ajuste del diseño del IFN en los proceso de Ordenación Forestal de las AAR
Indicadores generados
Propuesta preliminar de articulación del diseño del IFN en los procesos de Ordenación Forestal de las AAR</t>
  </si>
  <si>
    <t>Generación de Documento  técnico con los resultados de los análisis derivados del IFN
Documento con la propuesta de diseño estadístico la implementación de conglomerados para la formulación de los planes de ordenación forestales de bosques en jurisdicciones de las dos autoridades ambientales regionales en el marco del apoyo a los procesos de ordenamiento forestal cumpliendo con el error y confiabilidad definidos por el MADS.
Documento con los algoritmos propuestos para la generación de indicadores de composición florística, estructura ecológica, indicadores de riqueza, diversidad biológica,  contenidos y flujos de carbono de bosques y otras coberturas de la Tierra, en coordinación con el equipo técnico del proceso 
Número de conglomerados realizados
Reporte final con la verificación de la consistencia, completitud y calidad de los datos e indicadores generados por el IFN con el fin de garantizar el rigor estadístico de los resultados</t>
  </si>
  <si>
    <t>1. Documento metodológico de avance "estadísticas variables – sistema nacional de información forestal y su ficha metodológica"
2. Boletin  de información forestal 2012-2016 elaborado</t>
  </si>
  <si>
    <t>1. Documento
2. Boletín</t>
  </si>
  <si>
    <t>Claudia Olarte - Edgar Blanco - María Cecilia Cardona</t>
  </si>
  <si>
    <t>1. Selección del contratista
Elaboración de estudios previos 
Contrato suscrito
Reuniones de ariculación con el grupo SIA y el DANE
2. Actualizar  la herramienta  del SNIF: Nuevasfuncionalidades implementadas en  laherramienta SNIF</t>
  </si>
  <si>
    <t>1. a. Elaboración de plan de trabajo detallado de las actividades a realizar, especificando cronograma y metodología para alcanzar el objetivo propuesto.
b. Definición de un programa de capacitación  sobre  los lineamientos para el proceso estadístico en el SEN y la norma técnica de la calidad del proceso estadístico NTC PE 1000
2. Fortalecimiento  de  las AAr en el manejo de  las nuevas  funcionalidades de la herramienta</t>
  </si>
  <si>
    <t>1. Revisión y preparación de la documentación en sus diferentes etapas de acuerdo a  la NTC PE 1000.
2. Evaluación de consistencia, completitud y calidad de datos del SNIF</t>
  </si>
  <si>
    <t xml:space="preserve">1. Compilación y estructuración del documento de avance " Docuemnto metodológico estadísticas variables del SNIF"
2. Compilación y estructuración de  la información preparada para el  Boletín forestal del periodo 2012-2016 </t>
  </si>
  <si>
    <t>Elaborar mapas de amenaza de inundación para las poblaciones en la zona de ribera del río Atrato.</t>
  </si>
  <si>
    <t>Grupo de monitoreo hidrológico</t>
  </si>
  <si>
    <t>Grupo de modelación hidrológica</t>
  </si>
  <si>
    <t>Grupo Laboratorio de Calidad Ambiental</t>
  </si>
  <si>
    <t>Programa redes ambientales - Grupo de Planeación Operativa</t>
  </si>
  <si>
    <t>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t>
  </si>
  <si>
    <t>Incorporar y ajustar casos de usos en el Sistema de Información para la gestión de datos Hidrológicos y Meteorológicos del IDEAM - DHIME</t>
  </si>
  <si>
    <r>
      <t xml:space="preserve">Convenio IDIGER
</t>
    </r>
    <r>
      <rPr>
        <sz val="11"/>
        <color rgb="FFFF0000"/>
        <rFont val="Arial Narrow"/>
        <family val="2"/>
      </rPr>
      <t>No se encuentra en las actividades aprobadas</t>
    </r>
  </si>
  <si>
    <r>
      <t xml:space="preserve">Data center alterno (pago mes de diciembre 2019)
</t>
    </r>
    <r>
      <rPr>
        <sz val="11"/>
        <color rgb="FFFF0000"/>
        <rFont val="Arial Narrow"/>
        <family val="2"/>
      </rPr>
      <t>No se encuentra en las actividades aprobadas</t>
    </r>
  </si>
  <si>
    <r>
      <t xml:space="preserve">Prestación de servicios (nómina e inventarios)
</t>
    </r>
    <r>
      <rPr>
        <sz val="11"/>
        <color rgb="FFFF0000"/>
        <rFont val="Arial Narrow"/>
        <family val="2"/>
      </rPr>
      <t xml:space="preserve">
No se encuentra en las actividades aprobadas</t>
    </r>
  </si>
  <si>
    <r>
      <t xml:space="preserve">ERP Nómina e Inventarios
</t>
    </r>
    <r>
      <rPr>
        <sz val="11"/>
        <color rgb="FFFF0000"/>
        <rFont val="Arial Narrow"/>
        <family val="2"/>
      </rPr>
      <t>No se encuentra en las actividades aprobadas</t>
    </r>
  </si>
  <si>
    <r>
      <t>Prestación de servicios (BigData, DHIME, Apoyo contratación, SIAC)</t>
    </r>
    <r>
      <rPr>
        <sz val="11"/>
        <color rgb="FFFF0000"/>
        <rFont val="Arial Narrow"/>
        <family val="2"/>
      </rPr>
      <t xml:space="preserve">
No se encuentra en las actividades aprobadas</t>
    </r>
  </si>
  <si>
    <r>
      <t xml:space="preserve">Licenciamiento DHIME
</t>
    </r>
    <r>
      <rPr>
        <sz val="11"/>
        <color rgb="FFFF0000"/>
        <rFont val="Arial Narrow"/>
        <family val="2"/>
      </rPr>
      <t xml:space="preserve">
No se encuentra en las actividades aprobadas</t>
    </r>
  </si>
  <si>
    <t xml:space="preserve">Programa Nacional de Monitoreo del Recurso Hídrico </t>
  </si>
  <si>
    <t>Protocolo del agua</t>
  </si>
  <si>
    <t>Evaluación del Estado de la Calidad del Agua</t>
  </si>
  <si>
    <t xml:space="preserve">Consolidar el SIRH </t>
  </si>
  <si>
    <r>
      <rPr>
        <sz val="11"/>
        <rFont val="Arial Narrow"/>
        <family val="2"/>
      </rPr>
      <t xml:space="preserve">Desarrollar metodologias de pronostico hidrologico orientadas a la estimacion de alertas por crecientes subitas </t>
    </r>
    <r>
      <rPr>
        <sz val="11"/>
        <color theme="1"/>
        <rFont val="Arial Narrow"/>
        <family val="2"/>
      </rPr>
      <t>y análisis de amenaza de avenidas torrenciales</t>
    </r>
  </si>
  <si>
    <r>
      <t xml:space="preserve">Articular procedimiento de evaluación de amenaza por avenidas torrenciales 
</t>
    </r>
    <r>
      <rPr>
        <sz val="11"/>
        <rFont val="Arial Narrow"/>
        <family val="2"/>
      </rPr>
      <t xml:space="preserve">
Contar con herramientas para la estimación de la ocurrencia de crecientes súbitas</t>
    </r>
    <r>
      <rPr>
        <sz val="11"/>
        <color theme="1"/>
        <rFont val="Arial Narrow"/>
        <family val="2"/>
      </rPr>
      <t xml:space="preserve">
</t>
    </r>
  </si>
  <si>
    <t xml:space="preserve">Realizar actividades de hidrotopografia para el levantamiento de cotas “cero” y cotas de “desbordamiento” en 200 estaciones de la red hidrométrica </t>
  </si>
  <si>
    <t>Actualizar las cotas de inundación en 1040 estaciones de la red hidrométrica nacional
Actualizar las cotas de inundación y cotas cero en 100 estaciones de la red hidrométrica nacional y adquicisión de software especializado</t>
  </si>
  <si>
    <t>Optimización de los procesos operacionales del pronóstico hidrológico en la plataforma FEWS-Colombia</t>
  </si>
  <si>
    <t>Caracterizacion de la amenaza de inundación en centros poblados en la cuenca del rio atrato</t>
  </si>
  <si>
    <t>Validar metodologias de prediccion hidrologica como insumo para la gestion integrada del recurso hidrico</t>
  </si>
  <si>
    <t>Implementar el Programa Nacional de Monitoreo del Recurso Hídrico</t>
  </si>
  <si>
    <t xml:space="preserve">
Fortalecer física y tecnológicamente el laboratorio de calidad ambiental.</t>
  </si>
  <si>
    <t>Realizar mantenimiento a los equipos del Laboratorio de Calidad Ambiental del IDEAM: Cumplir con lo establecido en la norma ISO 17025, "5.5.6 El  laboratorio  debe  tener  procedimientos  para  la  manipulación segura, el transporte, el almacenamiento, el uso y el mantenimiento planificado de los equipos de medición con el fin de asegurar el funcionamiento correcto y de prevenir la contaminación o el deterioro"</t>
  </si>
  <si>
    <t xml:space="preserve">Participar en pruebas de desempeño
De acuerdo a la Resolución 176 de 2003, Artículo 3. Acreditación: "g) Todo laboratorio que desee acreditarse o esté acreditado por el IDEAM deberá aprobar las pruebas de evaluación de desempeño que programe el Instituto para los parámetros considerados en el alcance de la acreditación y su costo será asumido por el laboratorio solicitante".
Resolución 0268 de 2015, Capítulo I, Artículo 29. Acreditación, Parágrafo: "El OEC (Laboratorio) podrá presentar la prueba de Evaluación de Desempeño con cualquier organismo acreditado en la norma ISO/IEC 17043 anualmente, la cual deberá ser probada con un puntaje satisfactorio."
</t>
  </si>
  <si>
    <t>Implementar el Programa Nacional de Monitoreo del Recurso Hídrico.</t>
  </si>
  <si>
    <t>Cumplir con lo establecido en la norma ISO 17025, 4.6.1 El  laboratorio  debe  tener  una  política  y  procedimientos  para  la selección y la compra de los servicios y suministros que utiliza y que afectan a la calidad  de  los  ensayos  y/o  de  las  calibraciones.  Deben  existir  procedimientos para la compra, la recepción y el almacenamiento de los reactivos y materiales  consumibles   de   laboratorio   que   se   necesiten   para   los   ensayos   y   las  calibraciones. 
Mantener insumos y reactivos requeridos para el desarrollo de las técnicas analíticas en el Laboratorio</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</si>
  <si>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</si>
  <si>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</si>
  <si>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de acuerdo con las especificaciones requeridas por el IDEAM (Taladros y materiales)</t>
  </si>
  <si>
    <t xml:space="preserve">Implementar el Programa Nacional de Monitoreo del Recurso Hídrico </t>
  </si>
  <si>
    <t>COMPRA DE ELEMENTOS PARA EL MANTENIMIENTO DE LA RED DE ESTACIONES  METEOROLÓGICAS (CANDADO, ENTRE OTROS ) DE ACUERDO CON LAS ESPECIFICACIONES REQUERIDAS POR EL IDEAM. FERRETERIA</t>
  </si>
  <si>
    <t>Compra de insumos, elementos y materiales para el mantenimiento y operación de la red (Papelería, ect). PAPELERIA</t>
  </si>
  <si>
    <t>Prestación de servicios profesionales para evaluar, capturar, procesar, verificar y analizar los datos hidrometeorológicos y para realizar la operación y el mantenimiento de la red nacional de estaciones hidrometeorológicas. PRESTACION SERVICIOS TECNICOS. PROFESIONALES</t>
  </si>
  <si>
    <t>Prestación de servicios técnicos para evaluar, capturar, procesar, verificar y analizar los datos hidrometeorológicos y para realizar la operación y el mantenimiento de la red nacional de estaciones hidrometeorológicas. PRESTACION DE SERVICIOS TECNICOS 2</t>
  </si>
  <si>
    <t>COMPRA DE EQUIPOS HIDROMÉTRICOS, SEDIMENTOS Y TOPOGRÁFICOS PARA EL MANTENIMIENTO DE LA RED DE ESTACIONES  HIDROMETEOROLÓGICAS (NIVEL DE PRECISIÓN, GPS NAVEGADOR, ENTRE OTROS ) DE ACUERDO CON LAS ESPECIFICACIONES REQUERIDAS POR EL IDEAM. REPUESOS INSTRUMENTOS.</t>
  </si>
  <si>
    <t xml:space="preserve">
Transporte integral para operar, mantener la red de estaciones.TRANSPORTE INTEGRAL COMPLEMNETO VIGENCIAS FUTURAS</t>
  </si>
  <si>
    <t xml:space="preserve">Viáticos para funcionarios y contratistas  de la Subdirección de Hidrología. VIATICOS </t>
  </si>
  <si>
    <t>Sin especificar. Complementar la operación de la red.
Adición Operación de la red. (Transporte Integral y Contrato)</t>
  </si>
  <si>
    <r>
      <rPr>
        <sz val="11"/>
        <rFont val="Arial Narrow"/>
        <family val="2"/>
      </rPr>
      <t xml:space="preserve">
Taller areas operativas</t>
    </r>
    <r>
      <rPr>
        <sz val="11"/>
        <color rgb="FFFF0000"/>
        <rFont val="Arial Narrow"/>
        <family val="2"/>
      </rPr>
      <t xml:space="preserve">
Actividad no se encuentra entre las aprobadas
</t>
    </r>
  </si>
  <si>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</si>
  <si>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Auditorias Banco de datos y red meteorológica y mareo gráfica</t>
  </si>
  <si>
    <t>Actualizar y hacer seguimiento a los métodos de obtención (medición, observación, cálculo, estimación, modelos) de la información de los procesos de la atmósfera, el tiempo y clima que permiten atender la demanda de esta información por parte de la comunidad nacional</t>
  </si>
  <si>
    <t>Mantenimiento de la sección de meteorología marina  para su divulgación y verificación de la calidad de las  series del nivel de mar de las estaciones mareográficas del IDEAM en las costas Pacífica y  Caribe.</t>
  </si>
  <si>
    <t>Dar a conocer los resultados de estudios e investigaciones a los usuarios de diferentes niveles por medio de publicaciones, boletines o productos en internet</t>
  </si>
  <si>
    <t>1. Realizar zonificaciones climatológicas con fines múltiples: ordenamiento territorial, aprovechamiento energético, agricultura, urbanismo y en general los que permitan una aplicación directa del conocimiento del clima en aspectos de la actividad socioeconómica del país). 2. Proponer y desarrollar estudios e investigaciones en temas de la aplicación de la información climatológica a la agricultura, transporte marítimo y terrestre, producción de energía y ordenamiento territorial</t>
  </si>
  <si>
    <t>Revisar la estrategia de entrega de los datos de radiación global al sector energético (complementación de información de radiación solar a partir de brillo solar).</t>
  </si>
  <si>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</si>
  <si>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Elaboración del Plan de Acción de MNSC en meteorología y climatología aplicada a la salud pública (Clima y salud).</t>
  </si>
  <si>
    <t>1. Planear y desarrollar el Programa Meteorológico Nacional. 2. Adelantar la investigación aplicada como apoyo a los sectores agrícola, de transporte, ambiental, marítimo y demás sectores económicos. 3. Desarrollar un plan estratégico de mercadeo de la información y de los productos y servicios meteorológicos del IDEAM.</t>
  </si>
  <si>
    <t>Atender en términos de calidad y oportunidad las Certificaciones del estado del tiempo y del clima</t>
  </si>
  <si>
    <t>Estudio climatológico basado en métodos estadísticos (paramétricos y no paramétrico) para la caracterización de la climatología, la variabilidad y el cambio climático,  para la velocidad y dirección del viento, radiación solar y brillo solar.</t>
  </si>
  <si>
    <t>1, Realizar estudios del comportamiento espacio-temporal de las variables climatológicas a nivel nacional, regional y local. 2. Proponer y desarrollar estudios e investigaciones en temas de la aplicación de la información climatológica a la agricultura, transporte marítimo y terrestre, producción de energía y ordenamiento territorial. 3, Llevar a cabo estudios e investigaciones relacionadas con el cambio climático y sus implicaciones</t>
  </si>
  <si>
    <t>Implementación del plan de mejoramiento para la operación estadística variables meteorológicas</t>
  </si>
  <si>
    <t xml:space="preserve">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 </t>
  </si>
  <si>
    <t>Establecer los mecanismos para conformar y operar el Sistema de Información Ambiental en lo referente a información meteorológica y climática</t>
  </si>
  <si>
    <r>
      <t xml:space="preserve">
</t>
    </r>
    <r>
      <rPr>
        <sz val="11"/>
        <color theme="1"/>
        <rFont val="Arial Narrow"/>
        <family val="2"/>
      </rPr>
      <t xml:space="preserve">Apoyar la continuidad en la operación del Sistema de Monitoreo de Bosques y Carbono -SMByC para incorporación del monitoreo de incendios en la deforestación y/o la degradación forestal. </t>
    </r>
  </si>
  <si>
    <t>Efectuar el monitoreo del ciclo del carbono en ecosistemas de alta montaña</t>
  </si>
  <si>
    <t xml:space="preserve">
Gestion de informacion de estadisticas sobre el recurso forestal</t>
  </si>
  <si>
    <t xml:space="preserve">Fortalecer el sistema de Información Forestal y propender por la certificación de la generación de las Estadísticas sobre el Recurso Forestal
</t>
  </si>
  <si>
    <t>Gestión de información ambiental en los subsistemas de información ambiental administrados por el IDEAM y de información geográfica</t>
  </si>
  <si>
    <t>Fortalecer el programa de monitoreo, seguimiento y evaluación de los ecosistemas continentales y sus servicios ecosistemicos</t>
  </si>
  <si>
    <t>Elaborar el protocolo metodológico para elaboración del mapa de ecosistemas a escala 1:25.000 y su aplicación en una ventana. Implementar y validar la propuesta de estrategia de monitoreo integrado de ecosistemas de alta montaña.</t>
  </si>
  <si>
    <t>Fortalecer el programa de monitoreo y seguimiento de los suelos y las tierras</t>
  </si>
  <si>
    <t>Fortalecer programa de monitoreo y seguimiento de la degradación de los suelos y las tierras. Elaborar el protocolo para la identificación y evaluación de la degradación de suelos y tierras por desertificación
Establecer la línea base de degradación de suelos y tierras por desertificación a escala 1:100.000 (Fase 1).</t>
  </si>
  <si>
    <t>Fortalecer programa de monitoreo y seguimiento de la degradación de los suelos y las tierras. Actualizar y refinar los umbrales de lluvia detonante de delizamientos
Actualizar el Modelo de pronóstico de la amenaza por movimientos en masa (deslizamientos).</t>
  </si>
  <si>
    <t xml:space="preserve">Fortalecer el sistema de monitoreo y de alertas tempranas. </t>
  </si>
  <si>
    <t>Integrar al SNGRD la información necesaria y adecuada para la toma de decisiones.</t>
  </si>
  <si>
    <t xml:space="preserve">
Generación de pronósticos y alertas hidrometeorológicas de manera continua (24 horas al día, 365 días al año) y asesoramiento a entidades del SINA y del SNGRD.</t>
  </si>
  <si>
    <t>Portal institucional</t>
  </si>
  <si>
    <t xml:space="preserve">
Reingeniería portal Institucional</t>
  </si>
  <si>
    <t>Mantenimiento de software</t>
  </si>
  <si>
    <t xml:space="preserve">
Mantenimiento evolutivo DHIME (Ajustes Requerimientos Usuarios todas Dependencias)</t>
  </si>
  <si>
    <t>Actualización sistema de gestión documental ORFEO</t>
  </si>
  <si>
    <t xml:space="preserve">Mantenimiento equipo comunicaciones y computacion
</t>
  </si>
  <si>
    <t>Mantenimiento equipo comunicaciones y computacion</t>
  </si>
  <si>
    <t>Consultoría para la implementación de la transición del protocolo IPV4/IPV6 en el IDEAM</t>
  </si>
  <si>
    <t>Adquisición unidades de almacenamiento (discos duros)</t>
  </si>
  <si>
    <t>Adquisición de firewall</t>
  </si>
  <si>
    <t>Mantenimiento plantas telefónicas a nivel nacional</t>
  </si>
  <si>
    <t>Dentro de la estrategia de implementación del MNSC, son necesarios los insumos suministrados por cada una de las esferas priorizadas (Salud, agricultura, gestión del riesgo y agua). Se obtendrá un documento base para la elaboración del Plan Nacional, desde el componente del sector agropecuario y seguridad alimentaria.</t>
  </si>
  <si>
    <t>Proponer y desarrollar estudios e investigaciones en temas de la aplicación de la información climatológica a la agricultura, transporte marítimo y terrestre, producción de energía y ordenamiento territorial.</t>
  </si>
  <si>
    <t>Mantenimiento de la sección de meteorología agrícola para la divulgación de la información agroclimática</t>
  </si>
  <si>
    <t>Adoptar medidas urgentes para combatir el cambio climático y sus efectos.</t>
  </si>
  <si>
    <t>Generar productos diarios y decadiarios a partir de las salidas del modelo WRF modo clima para Colombia</t>
  </si>
  <si>
    <t>1. Recolectar y procesar los datos de radiación ultravioleta y de ozono. 2. Desarrollar un plan estratégico de mercadeo de la información y de los productos y servicios meteorológicos del IDEAM.</t>
  </si>
  <si>
    <t>Modelos basado en Fltros de Kalman para mejorar el pronóstico del tiempo</t>
  </si>
  <si>
    <t>Licencias base de datos ORACLE</t>
  </si>
  <si>
    <t>Mejoramiento de los procesos de planificación, apoyo, operación, evaluación de desempeño y mejora del Sistema de Gestión Integrado.</t>
  </si>
  <si>
    <t xml:space="preserve">Sistema de gestión integrado - SGI </t>
  </si>
  <si>
    <t xml:space="preserve">
Implementación y acompañamiento en la ejecución del MIPG 2.0, el reporte de indicadores de las políticas, la actualización y monitoreo de riesgos de gestión, apoyo a las áreas en las políticas de desarrollo administrativo y apoyo en las actividades del Sistema de Gestión Integrado.</t>
  </si>
  <si>
    <t>Modelo integrado de planeacion y gestion - MIPG</t>
  </si>
  <si>
    <t>Proyectos BPIN y seguimiento</t>
  </si>
  <si>
    <t>Inscripción, actualización, seguimiento, mantenimiento, gestión, evaluación y reporte de los proyectos BPIN de la entidad en las metodologías BPIN, MGA Web del DNP, actualizar la cadena de valor, realizar los reportes en SPI, SINERGIA, SIIF, SITPRES, SUIFP entre otros, verificar la consolidación de indicadores de gestión de los proyectos y planes así como los recursos del IDEAM y sus respectivos reportes.</t>
  </si>
  <si>
    <t>Realizar el monitoreo, seguimiento e informes de los planes institucionales 2019 y consolidación de los informes finales de los mismos, apoyar al Comité de Gestión y Desempeño en la implementación de las políticas de desarrollo administrativo, realizar la divulgación, información, comunicación y concienciación de los Planes, apoyar la actualización de la información relacionada con la ley de transparencia y la gestión de los riesgos de corrupción.</t>
  </si>
  <si>
    <t xml:space="preserve">
Plan anticorrupción y de atención al ciudadano (PAAC 2019), realizar el monitoreo e informes del PAAC 2019 y mapa de riesgos 
</t>
  </si>
  <si>
    <t>Información climática generada para la planificación eficiente en sectores.</t>
  </si>
  <si>
    <t>Boletín</t>
  </si>
  <si>
    <t>Boletines</t>
  </si>
  <si>
    <t>Prestación del servicio de pronósticos y alertas las 24 horas, los 365 días del año.</t>
  </si>
  <si>
    <t>Generación y elaboración de pronósticos y boletines  como  insumo importante para la toma de decisiones de autoridades nacionales, regionales, locales y la comunidad en general  en temas de prevención y control ante la ocurrencia de estos sucesos.</t>
  </si>
  <si>
    <t>Asesorías realizadas/ Asesorías aprobadas</t>
  </si>
  <si>
    <t>Asesoría</t>
  </si>
  <si>
    <t>Asesorar a entidades del SINA y del SNGRD.</t>
  </si>
  <si>
    <t xml:space="preserve">1. Preparar según el tema requerido y/o acompañiento requerido, la asesoría técnica.  2. Generar boletines agrometeorológicos semanales y pronósticos especiales de acuerdo a la demanda. </t>
  </si>
  <si>
    <t>Generar productos y servicios a travez de la incorporación y procesamiento de datos de diferentes métodos de medición de variables hidrometeorólogicas como insumo de la actividad de pronóstico y la emisión  de alertas</t>
  </si>
  <si>
    <t xml:space="preserve">1. Generar informes asociados al procesamiento, análisis, acopio, visualización de datos a partir de los diferentes sensores de observación que sirven como insumos para el seguimiento de las condiciones hidrometeorológicas diarias, la generación de alertas, insumo para los boletines hidrometeorologicos de la OSPA
2.Automatizar los procesos  de consulta de datos a partir de sensores hidrometeorologicos
3.Mejorar de la operatividad de los modelos por amenaza de incendios y deslizamientos 
4. Revisar los insumos y criterios para la estimación de umbrales y alertAutomatizar los procesos para la visualización de datos a partir de sensores hidrometeorologicosas hidrologicas en zonas priorizadas e instrumentadas
5. 
</t>
  </si>
  <si>
    <t>Oficina Asesora de Planeación</t>
  </si>
  <si>
    <t>Informes</t>
  </si>
  <si>
    <t>Proyectos actualizados y registrados en SUIFP</t>
  </si>
  <si>
    <r>
      <t xml:space="preserve">Implementar el Programa Nacional de Monitoreo del Recurso Hídrico.
</t>
    </r>
    <r>
      <rPr>
        <sz val="11"/>
        <color rgb="FFFF0000"/>
        <rFont val="Arial Narrow"/>
        <family val="2"/>
      </rPr>
      <t>No se encuentra relacionada en el archivo desagregado del proyecto</t>
    </r>
  </si>
  <si>
    <t>Compra de insumos, elementos y materiales para el mantenimiento y operación de la red (Pintura, ect). PINTURA</t>
  </si>
  <si>
    <t>Actividad principal</t>
  </si>
  <si>
    <t>Programado        I trimestre</t>
  </si>
  <si>
    <t>Avance I trimestre</t>
  </si>
  <si>
    <t>Cumplimiento I trimestre</t>
  </si>
  <si>
    <t>TOTAL</t>
  </si>
  <si>
    <t>Renovación de Licencias</t>
  </si>
  <si>
    <t>Prestar los servicios de desarrollo temporal de software de tecnologías de la información</t>
  </si>
  <si>
    <t>Adquisición, implementación y puesta en marcha ERP</t>
  </si>
  <si>
    <t>Servicios Data Center Alterno</t>
  </si>
  <si>
    <t>Leonardo Cárdenas/Jefe Oficina de Informática</t>
  </si>
  <si>
    <t xml:space="preserve"> </t>
  </si>
  <si>
    <t>1. Big Data
2. Migración DHIME
3. Apoyo a la contratación
4. Apoyo a la supervisión SIUR-SIAC</t>
  </si>
  <si>
    <t>Productos contratados</t>
  </si>
  <si>
    <t xml:space="preserve">Contratos </t>
  </si>
  <si>
    <t>Formalización de los 4 contratos</t>
  </si>
  <si>
    <t>Productos pactados para el mes en contrato</t>
  </si>
  <si>
    <t>Portal institucional actualizado</t>
  </si>
  <si>
    <t>Portal</t>
  </si>
  <si>
    <t>Leonardo Cárdenas/Jefe OI</t>
  </si>
  <si>
    <t>Reunión con proveedores</t>
  </si>
  <si>
    <t>Reunión con proveedores para explicar alcance - Reunión Sec. General  y Comunicaciones</t>
  </si>
  <si>
    <t>Mantenimiento evolutivo aplicativo DHIME</t>
  </si>
  <si>
    <t>Aplicativo actualizado</t>
  </si>
  <si>
    <t>Documento de especificación técnica</t>
  </si>
  <si>
    <t>Elaboración y depuración anexo técnico de requerimientos (80 HU)</t>
  </si>
  <si>
    <t>Sistema de gestión documental actualizado</t>
  </si>
  <si>
    <t>Aplicativos implementados y en operación</t>
  </si>
  <si>
    <t>Dos aplicativos implementados</t>
  </si>
  <si>
    <t>Fichas técnicas y estudio mercado</t>
  </si>
  <si>
    <t>Elaboración fichas técnicas y estudios de mercado</t>
  </si>
  <si>
    <t>Estudios previos Nómina</t>
  </si>
  <si>
    <t>Elaboración estudios previos componente Nómina</t>
  </si>
  <si>
    <t>Implementación IPV4/IPV6</t>
  </si>
  <si>
    <t>Infraestructura TI actualizada</t>
  </si>
  <si>
    <t>Infraestructura tecnológica disponible</t>
  </si>
  <si>
    <t>Capacidad de almacenamiento aumentada</t>
  </si>
  <si>
    <t>Renovación firewalls</t>
  </si>
  <si>
    <t>Renovación mantenimiento plantas telefónicas</t>
  </si>
  <si>
    <t>Contración servicios DRP</t>
  </si>
  <si>
    <t>2 Procesos precontractuales adelantados</t>
  </si>
  <si>
    <t>Contarto 193 firmado.
Cronogramas y plan de actividades entregado para el desarrollo de la actividad.
1er Documento técnico de avance de la revisión de las metodologías y protocolos para el monitoreo y seguimiento para la evaluación del estado de los ecosistemas acuáticos a nivel regional, nacional y mundial.</t>
  </si>
  <si>
    <t>Actas y listas de asistencia de las reuniones realizadas con las institucines que generan información de coberturas de la tierra.</t>
  </si>
  <si>
    <t xml:space="preserve">Documentos precontractuales para 12 profesionales a ser financiados por cooperación internacional e Inversión del IDEAM. </t>
  </si>
  <si>
    <t xml:space="preserve">Gestión y desarrollo de las actividades técnicas para el  logro del producto: Contratos firmados para el apoyo y desarrollo de la actividad. </t>
  </si>
  <si>
    <t xml:space="preserve">Plan de accion y plan de contratacion (temática incendios)
Atención de usuarios de SNIF (módulo de incendios en la cobertura vegetal)
Plan de mejoramiento Auditoria Interna CI (Hallazgo: Boletín semestral de incendios)
Informe de condiciones mensuales de incendios en la cobertura vegetal y mapa de ocurrencia de incendios
</t>
  </si>
  <si>
    <t xml:space="preserve">Identificación de puntos de articulación entre el trabajo que realiza en el tema de incendios el SMBYC y el modelo de SIGPI 
Informe de gestion 2018,  para el plan de accion y plan de contratacion
Atención de usuarios de SNIF (módulo de incendios en la cobertura vegetal)
Preparación del Plan de mejoramiento Auditoria Interna CI (Hallazgo: Boletín semestral de incendios)
Elaboración de informe de condiciones mensuales de incendios en la cobertura vegetal y mapa de ocurrencia de incendios
</t>
  </si>
  <si>
    <t xml:space="preserve">Informe de condiciones mensuales de incendios en la cobertura vegetal y mapa de ocurrencia de incendios
Solicitudes de información y preparación de información sobre incendios en la cobertura vegetal
Listas de reuniones de articulación inter e intra institucionales
Adelanto en proceso precontractual, el cual terminó anormalmente por desistimiento del contratista.
Plan de trabajo y cronograma del contrato de  Älvaro Cubillos ajustado a fin de segurar integración entreSMBYC
</t>
  </si>
  <si>
    <t>Elaboración de informe de condiciones mensuales de incendios en la cobertura vegetal y mapa de ocurrencia de incendios
Selección del consultor
Reuniones de articulación con la OSPA, SMBYC, CIAF, IGAC
Revisión del aplicativo de puntos de calor y cicatrices de deforestación por incendios forestales
Elaboración de estudios previos con insumos recolectados
Ajuste al plan de trabajo y cronograma del contrato de  älvaro Cubillos a fin de segurar integración entre productos</t>
  </si>
  <si>
    <t xml:space="preserve">Listados de reuniones
 Preparación de documentos contractuales con el contratista seleccionado
Estudios previos concertados con la OSPA y  grupo de SMBYC 
Informe de condiciones mensuales de incendios en la cobertura vegetal y mapa de ocurrencia de incendios
</t>
  </si>
  <si>
    <t>Selección del consultor
Reuniones de articulación con la OSPA y grupo de SMBYC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</si>
  <si>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Documento que compile las principales conclusiones y resultados de los análisis de los tres años de monitoreo.</t>
  </si>
  <si>
    <t>Propuesta elaborada
Convocatoria publicada
Resulatado de la evaluación y selección de la Universidad
Plan de mejoramiento Auditoria Interna CI (Hallazgo: Protocolo monitoreo de alta montaña integrado  en el SGI)</t>
  </si>
  <si>
    <t>Preparación de propuesta
Envío de preopuesta y Convocatoria a cuatro universidades
Evaluación y selección de propuesta
Preparación plan de mejoramiento  de Auditoria de CI</t>
  </si>
  <si>
    <t>Estudios previos preparados
Carpeta enviada a jurídica 
Listado de reunión</t>
  </si>
  <si>
    <t>Elaboración de estudios previos y formalizar la contratación con una Universidad pública o privada.
Reunión de trabajo con la Universidad seleccionada para revisar el objeto y alcance del contrato</t>
  </si>
  <si>
    <t>Minuta del contrato preparada.
Correos de ajustes intercambiados entre la oficina jurídica de IDEAM y Universidad</t>
  </si>
  <si>
    <t>Se envió minuta de contrato a la oficina jurídica de la Universidad Javeriana para firma.</t>
  </si>
  <si>
    <t>Lista de asistencia reunión
Plan de accion y plan de contratacion ajustado para la actividad
Cuadro de costos unitarios. 
Formato de solicitud de cotización de bienes o servcicios elaborado</t>
  </si>
  <si>
    <t>Reunión con Secretaría General para reorientación de actividades
Ajuste Plan de accion y plan de contratacion
Visita al Parque la Florida para definir cantidades de obra
Elaboración de cuadro de costos unitarios. 
Elaboración de formato de solicitud de cotización de bienes o servcicios</t>
  </si>
  <si>
    <t>Correos de solicitud de cotizaciones
Estudios previos preparados para tres mantenimientos</t>
  </si>
  <si>
    <t>Envío de solicitud de cotizaciones para tres mantenimientos
Preparación de estudios previos para tres cotizaciones</t>
  </si>
  <si>
    <t>Correos de solicitud de cotizaciones
Estudios previos del proceso de selección abreviada de menor cuantía ajustados para cuatro mantenimientos</t>
  </si>
  <si>
    <t>Envío de solicitud de cotizaciones para cuatro mantenimientos
Ajuste de estudios previos para cuatro mantenimientos</t>
  </si>
  <si>
    <t xml:space="preserve">Plan de accion y plan de contratacion (temática IFN) preparado
Solicitudes atendidas a usuarios apoyo en la implementación del IFN
Plan de mejoramiento praparado: Auditoria Interna CI (Hallazgo: Ajuste Docuemento marco del IFN)
Estudios previos elaborados para contratación de equipo de IFN:  Profesional de análisis, Estadístico, Profesional Forestal especialista en SIG
Procesos precontractuales preparados
</t>
  </si>
  <si>
    <t xml:space="preserve">Preparación Plan de accion y plan de contratacion (temática IFN)
Atención de solicitudes de usuarios apoyo en la implementación del IFN
Plan de mejoramiento Auditoria Interna CI (Hallazgo: Ajuste Docuemento marco del IFN)
Preparación de estudios previos para contratación de equipo de IFN:  Profesional de análisis, Estadístico, Profesional Forestal especialista en SIG
Preparación procesos precontractuales
</t>
  </si>
  <si>
    <t>Contratos en ejecución de Profesional Ricardo Linares, Profesional estadístico Oscar Merchan y profesional para marco geoestadístico Amparo Rodriguez
Cuadro de avances de conglomerados por región 
Supervisión de contratos y direccionamiento técnico : Profesional lider, Profesional estadístico y profesional para marco geoestadístico,
Aprobación de informes y desembolsos de subacuerdos con elIIAvH, SINCHI, U NALMed
Listados de asistencia a reuniones de grupo técnico
Graaabación de reunión con socios del IFN (Servicio Forestal de EEUU)</t>
  </si>
  <si>
    <t>Revisión del plan de implementación del IFN (costos, metas y cronogramas). 
Contratos en ejecución de Profesional lider, Profesional estadístico y profesional para marco geoestadístico
Supervión de contratos y direccionamiento técnico : Profesional lider, Profesional estadístico y profesional para marco geoestadístico
Reuniones de grupo técnico
Gestiones con socios del IFN (Servicio Forestal de EEUU)</t>
  </si>
  <si>
    <t>Documento diagnóstico de información
Informe de Revisión diseño estadístico IFN
Listados de asistencia y ayudas de memoria
Documentode avance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</si>
  <si>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 xml:space="preserve"> Se realizó la revisión y análisis de documentación existente  para el IFN, desde 2015 hasta 2018:
Revisión diseño estadístico IFN
Realización de reuniones técnicas de discusión del proceso (Grupo interno, asesores dirección, Directora)
Elaboración  docuemnto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</si>
  <si>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Claudia Olarte - María Cecilia Cardona</t>
  </si>
  <si>
    <t>Plan de accion y plan de contratacion (temática SNIF)
Solicitudes de usuarios atendidas SNIF (requerimientos de los diferentes módulos)
Plan de mejoramiento Auditoria Interna CI (Hallazgo: Documentación de SNIF publicada en SIG)
Convocatoria y selección de profesionales a contratar
Listas de asistencia a reuniones  Contrato 221 de 2018 (UT)
Manual de SNIF revisado
LIsta de asistencia a video conferencia</t>
  </si>
  <si>
    <t>Preparación del Plan de accion y plan de contratacion (temática SNIF)
Atención de usuarios de SNIF (requerimientos de los diferentes módulos)
Plan de mejoramiento Auditoria Interna CI (Hallazgo: Documentación de SNIF publicada en SIG)
Preparación de convocatoria para selección de profesionales a contratar
Atención de requerimientos contrato 221 de 2018 (UT)
Revisión manual de usuario de SNIF
Atención a WRI, ofrecimiento de apoyo a monitoreo de restauración y módulo de SNIF</t>
  </si>
  <si>
    <t>Estudios previos preparados de contratos para Análisis de información para Boletines y Avance en la operación estdística
Proceso precontractuales ejecutados
Carpeta enviada a jurídica 
Listado de reunión con UT
Solicitudes de usuarios de SNIF atendidos (requerimientos de los diferentes módulos)
Lista de asistencia
Formato F1 actualizado</t>
  </si>
  <si>
    <t>Selección del contratista
Preparación de proceso precontractuales
Elaboración de estudios previos 
Atención de requerimientos de usuarios SNIF
Atención de requerimientos contrato 221 de 2018 (UT)
Asistencia a reunión de actualización de operaciones estádisticas preparado por DANE
Actualización de formato F1, de operaciones estadísticas
Cronograma de capacitación prepra</t>
  </si>
  <si>
    <t>Contrato en ejecución de Angie Julieth Guevara Lozano (boletín forestal)
Contrato en eejcución de Martha Isabel Aldana (operación estadística)
Listado de reuniones contrato 221 de 2018 (UT)
Reuniones de articulación con el grupo SIA y el DANE
Requerimientos de usuarios SNIF atendidos
Certificación funcionario María Cardona  curso de auditor interno (DANE)
Listado de reuniones grupo SIA
Cronograma de capacitación en Norma técnica NTC 1000 preparado
Sábanas de análisis de información de aprovechamiento para 2012-2017</t>
  </si>
  <si>
    <t>Contratos elaborados para análisi de información SNIF y operación estadística 
Reuniones de articulación con el grupo SIA y el DANE
Actualizar  la herramienta  del SNIF: Nuevas funcionalidades implementadas en  la herramienta SNIF
Atención de requerimientos de usuarios SNIF
Atención de requerimientos contrato 221 de 2018 (UT)
Asistencia a capacitación de actualización de operaciones estádisticas preparado por DANE
Participación en curso de auditor interno (DANE)
Preparación de cronograma de capacitación en norma técnica NTC 1000</t>
  </si>
  <si>
    <t>Plan de accion SIAC 2015 - 2020 Ejecutado</t>
  </si>
  <si>
    <t>Plan de accion SIAC 2015 -2020</t>
  </si>
  <si>
    <t>1  Plan de accion ejecutado</t>
  </si>
  <si>
    <t>Numero</t>
  </si>
  <si>
    <t>Grupo Sistema de Informacion Ambiental SIA</t>
  </si>
  <si>
    <t>Gestiones para la contratacion del grupo de trabajo que acompañara el tema.
Informe de gestion 2018.
Plan de accion y plan de contratacion Institucional</t>
  </si>
  <si>
    <t>Contratacion  de dos profesionales como apoyo a la linea de trabajo. (cursos virtuales y diseñador grafico).
Programa general de los cursos y capacitaciones virtuales a ser implementados en el 2019
Reuniones y revisiones con los tematicos del tema PCB, pare el curso virtual.
Reuniones del comité editorial para sacar el primer boletin del SIAC de Febrero.
Propuesta de diseño del portal RETC.
Apoyo a la diagramacion del informe del estado del ambiente.
Apoyo en el diseño de las piezas de difusion del portal SIAC (Banners, Boletin digital del SIAC)</t>
  </si>
  <si>
    <t xml:space="preserve">Se gestiono la contratacion de 3 profesionales que acompañaran el tema.
Ajustes, correcciones y modificaciones a los contenidos del curso virtual de PCB, incluyendo su visualizacion y presentacion.
Metodologia y plan de trabajo para la ejecucion de los talleres virtuales del 2019.
Reuniones del comité editorial para sacar el boletin electronico del SIAC de Marzo.
Se realizó el  Guion, el afiche Infografico, el video multimedia y el diseño del  GEO- Group On Earth Observations.
Apoyo a la diagramacion del informe del estado del ambiente.
Propuesta de diseño del portal RETC y del RUA unificado.
Reactivacion del convenio tecnico 267 de 2018 entre IDEAM y TNC.
Reunion de articulacion SIAC IDEAM- MADS.
Reunion con la federacion de Municipios para tratar el tema de Municipios Visibles para la Paz - SIAC
</t>
  </si>
  <si>
    <t>Plan de trabajo 2019 implementado</t>
  </si>
  <si>
    <t>Plan de trabajo</t>
  </si>
  <si>
    <t>1 Plan de trabajo imlementado</t>
  </si>
  <si>
    <t xml:space="preserve">
Gestiones para la contratacion del grupo de trabajo que acompañara el tema.
Informe de gestion 2018.
Plan de accion y plan de contratacion Institucional.
Participacion en la convocatoria realizada por el DANE para el tema de indicadores ODS bajo custodia de la FAO.</t>
  </si>
  <si>
    <t>Contratacion  de un profesional como apoyo a la linea de trabajo.
Reuniones con el Dane y con la subdirección de estudios ambientales  para realizar el apoyo en las operaciones estadisticas que se evaluaran ese año “Estadísticas de generadores de residuos o desechos peligrosos” y “Estadísticas del monitoreo y seguimiento de la calidad del aire” en sus etapas de planeacion y de evaluacion de calidad.
Reuniones internas con Meteorologia para apoyar la implementacion del plan de mejoramiento para la  certificacion de la operacion estadistica de variables meteorologicas.
Apoyo en la construccion de los estudios previos para la contratacion del DANE en el marco de la evaluacion y certificacion de las dos operaciones estadisticas.</t>
  </si>
  <si>
    <t xml:space="preserve">Reuniones con los temáticos de 5 operaciones estadisticas para el diagnostico del estado de la operacion, Re vision del formato F1 DANE para 3 operaciones estadisticas.
Apoyo en la consecucion del contrato con el DANE para la evaluacion y certificacion de las operaciones estadisticas “Estadísticas de generadores de residuos o desechos peligrosos” y “Estadísticas del monitoreo y seguimiento de la calidad del aire” 
Apoyo en la revision de documentacion, tablas de resultados, hojas metodologicas de la operacion estadistica Generadores de residuos peligrosos.
Gestion y realizacion de la capacitacion a funcionarios del IDEAM en el tema del Plan Estadistico Nacional PEN.
Gestiones para la asistencia y participacion de 4 funcionarios del IDEAM en el curso de auditoria interna de NTCPE 1000.
Reuniones con el Dane para los temas de proceso de evaluacion y del estandar SDMX.
Se gestiono al interior del IDEAM la respuesta para el MADS, en los indicadores ODS, dando cumplimiento al CONPES 3918 del 2018.
</t>
  </si>
  <si>
    <t>Cuenta ambiental de bosque  actualizada</t>
  </si>
  <si>
    <t>1 cuenta ambiental de bosque actualizada</t>
  </si>
  <si>
    <t xml:space="preserve">
Informe de gestion 2018.
Plan de accion y plan de contratacion Institucional</t>
  </si>
  <si>
    <t>Gestiones para la contratacion del grupo de trabajo que acompañara el tema</t>
  </si>
  <si>
    <t xml:space="preserve">Gestiones para la contratacion del grupo de trabajo que acompañara el tema </t>
  </si>
  <si>
    <t xml:space="preserve">Cinco (5) subsistemas de informacion ambiental fortalecidos.
Programa ejecutado para la implementacion de la resolucion 2367 de 2009
</t>
  </si>
  <si>
    <t xml:space="preserve">Subsistemas de informacion fortalecidos.
1 Programa ejecutado
</t>
  </si>
  <si>
    <t>5 Subsistemas de informacion fortalecidos
1 Programa ejecutado</t>
  </si>
  <si>
    <t>Gestiones para la contratacion del grupo de trabajo que acompañara el tema.
Informe de gestion 2018.
Plan de accion y plan de contratacion Institucional
Apoyo al seguimiento y ejecucion de la consultoria 221 de 2018</t>
  </si>
  <si>
    <t xml:space="preserve">Contratacion  de un profesional como apoyo a la linea de trabajo.
Apoyo al seguimiento y ejecucion de la consultoria 221 de 2018
Revision de instrumentos de oficializacion de la informacion geografica de los subsistemas.
Revisión de la información geográfica de los tema de riesgo por cambio climático en el hidrosistema del Río Nechí.
Reunion de socializacion del proceso de oficializacion con las areas tematicas de la subdireccion.
Avance en el primer capitulo del documento del sistema de informacion geografica del IDEAM.
Avance en la estructuracion de la capacitacion virtual del tema Gestion de datos e informacion geografica ambiental del IDEAM. 
Definicion de lineamientos en el componente espacial de la consultoria 221 de 2018.
</t>
  </si>
  <si>
    <t xml:space="preserve">Apoyo al seguimiento y ejecucion de la consultoria 221 de 2018
Gestion en el proceso de prorroga No 2 de la consultoria 221 de 2018.
Participacion en las reuniones de presentacion del estado del aplicativo para la gestion de proyectos de cambio climatico RENARE. (MADS_IGAC_IDEAM).
Revision y ajuste de instrumentos de oficializacion de la informacion geografica de los subsistemas.
Aprobacion para oficializacion de 37 capas de la información geográfica de los tema de riesgo por cambio climático en el hidrosistema del Río Nechí.
Se generó la tabla temática del modelo de datos del IDEAM, base para la  búsqueda de los estudios relacionados con cada tema y se genero los glosarios de términos y definiciones.Igualmente, se realizó una propuesta borrador de una estructura para el análisis y conceptualización del estándar de terminología y codificación (ISO 19104-ISO 19126).
Documento final de los requerimientos funcionales y no funcionales para el mantenimiento evolutivo del geoportal y visor geográfico del Ideam. 
Se  estructuro la capacitacion virtual del tema Gestion de datos e informacion geografica ambiental del IDEAM. se generó la lectura que acompaña el capítulo 1 y parte del capítulo 2. 
</t>
  </si>
  <si>
    <t>Adelanto en proceso precontractual, el cual terminó anormalmente por desistimiento del contratista.</t>
  </si>
  <si>
    <t>Un( 1) contrato de prestación de servicios profesionales iniciado.
Un (1) cronograma aprobado
Dos (2) campañas de mo nitoreo de campo realizadas a dos sitios piloto. Base de datos de monitoreo glaciar actualizado</t>
  </si>
  <si>
    <t>Dos (2) informes de campo de monitoreo glaciar de febrero
Un (1) monitoreo glaciar en campo.
Un (1) informe síntesis de avance del monitoreo glaciar, estaciones hidroclimatologicas, etc</t>
  </si>
  <si>
    <t>Se cuenta con 2 contratos firmados.  El Contrato 192 firmado e iniciado para el apoyo y desarrollo de la actividad.
Un Cronograma y plan de actividades para el desarrollo de la actividad.</t>
  </si>
  <si>
    <t>Documentos precontractuales y contractuales para conformar el equipo técncio.
Documento  Técnico de avance: Contrato firmado (178 y 189) e iniciado para el apoyo y desarrollo de la actividad.
Cronograma y plan de actividades para el desarrollo de la actividad</t>
  </si>
  <si>
    <t>Documentos precontractuales para conformar el equipo técncio.</t>
  </si>
  <si>
    <t xml:space="preserve"> Documento técnico con identificación y análisis de actores asociados al proceso de monitoreo y seguimiento de los ecosistemas acuáticos en el pais.
1er 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</si>
  <si>
    <t>10. Fortalecer el seguimiento y monitoreo de los ecosistemas y sus servicios ecosistémicos</t>
  </si>
  <si>
    <t xml:space="preserve">11. Fortalecer el programa de seguimiento y monitoreo de bosques </t>
  </si>
  <si>
    <t>12. Fortalecer el SIAC y el SIA del IDEAM</t>
  </si>
  <si>
    <t>13. Fortalecer el programa de seguimiento y monitoreo de los suelos y las tierras</t>
  </si>
  <si>
    <r>
      <t xml:space="preserve">Licenciamiento DHIME
</t>
    </r>
    <r>
      <rPr>
        <sz val="10"/>
        <color rgb="FFFF0000"/>
        <rFont val="Arial"/>
        <family val="2"/>
      </rPr>
      <t xml:space="preserve">
No se encuentra en las actividades aprobadas</t>
    </r>
  </si>
  <si>
    <r>
      <t>Prestación de servicios (BigData, DHIME, Apoyo contratación, SIAC)</t>
    </r>
    <r>
      <rPr>
        <sz val="10"/>
        <color rgb="FFFF0000"/>
        <rFont val="Arial"/>
        <family val="2"/>
      </rPr>
      <t xml:space="preserve">
No se encuentra en las actividades aprobadas</t>
    </r>
  </si>
  <si>
    <r>
      <t xml:space="preserve">ERP Nómina e Inventarios
</t>
    </r>
    <r>
      <rPr>
        <sz val="10"/>
        <color rgb="FFFF0000"/>
        <rFont val="Arial"/>
        <family val="2"/>
      </rPr>
      <t>No se encuentra en las actividades aprobadas</t>
    </r>
  </si>
  <si>
    <r>
      <t xml:space="preserve">Prestación de servicios (nómina e inventarios)
</t>
    </r>
    <r>
      <rPr>
        <sz val="10"/>
        <color rgb="FFFF0000"/>
        <rFont val="Arial"/>
        <family val="2"/>
      </rPr>
      <t xml:space="preserve">
No se encuentra en las actividades aprobadas</t>
    </r>
  </si>
  <si>
    <r>
      <t xml:space="preserve">Data center alterno (pago mes de diciembre 2019)
</t>
    </r>
    <r>
      <rPr>
        <sz val="10"/>
        <color rgb="FFFF0000"/>
        <rFont val="Arial"/>
        <family val="2"/>
      </rPr>
      <t>No se encuentra en las actividades aprobadas</t>
    </r>
  </si>
  <si>
    <t>22. Gestionar la certificación de las operaciones estadisticas a cargo de la SEA</t>
  </si>
  <si>
    <t>23. Administrar los subsistemas del SIAC a cargo de la SEA</t>
  </si>
  <si>
    <t>24. Elaborar documentos técnicos ambientales que permitan realizar el seguimiento al uso y transformación de los recursos naturales</t>
  </si>
  <si>
    <t>25. Suministrar insumos y acompañamiento técnico, para el fortalecimiento de la toma de desiciones en materia ambiental, a las entidades SINA y no SINA</t>
  </si>
  <si>
    <t>26. Servicio de acreditación de laboratorios y organizaciones</t>
  </si>
  <si>
    <t>Informe de avance</t>
  </si>
  <si>
    <t>Prestar los servicios profesionales como evaluador líder, definido según la Resolución 268 de 2015, para la planeación, ejecución y seguimiento de las evaluaciones a organizaciones y/o laboratorios con fines de acreditación.</t>
  </si>
  <si>
    <t>Días auditoría por auditor</t>
  </si>
  <si>
    <t>Días de evaluación de acreditación y/o autorización</t>
  </si>
  <si>
    <t>días</t>
  </si>
  <si>
    <t>Néstor Alejandro Gómez Guerrero</t>
  </si>
  <si>
    <t>Contratos de pretacion de servicios</t>
  </si>
  <si>
    <t>Contratación de Evluadores Líderes</t>
  </si>
  <si>
    <t>Prestar los servicios profesionales como abogado para proyectar los actos administrativos y apoyar los trámites legales que se generan como parte de los procesos de acreditación y autorización adelantados por el Grupo de Acreditación de la Subdirección de Estudios Ambientales del Instituto de Hidrología, Meteorología y Estudios Ambientales – IDEAM.</t>
  </si>
  <si>
    <t>Contratación de Abogados</t>
  </si>
  <si>
    <t>Prestar los servicios profesionales como evaluador asistente, definido según la Resolución 2765 de 2015, para ejecución, seguimiento y apoyo a las evaluaciones de organizaciones con fines de autorización.</t>
  </si>
  <si>
    <t>Contratación de Evluadores Asistentes</t>
  </si>
  <si>
    <t>Prestar los servicios de apoyo a la gestión para realizar los  procesos de archivo y digitalización documental del Grupo de Acreditación de acuerdo con el Sistema de Gestión Integrado del IDEAM.</t>
  </si>
  <si>
    <t>Contratación de Técnicos de Archivo</t>
  </si>
  <si>
    <t>Prestar los servicios profesionales para realizar las actividades administrativas y financieras que se generen con ocasión a los trámites relacionados con los procesos de acreditación y autorización adelantados por el Grupo de Acreditación y las actividades administrativas y financieras de la Subdirección de Estudios Ambientales del Instituto de Hidrología, Meteorología y Estudios Ambientales – IDEAM.</t>
  </si>
  <si>
    <t>Contratación de Profesional Administrativo</t>
  </si>
  <si>
    <t>Prestar los servicios profesionales al Grupo de Acreditación de la Subdirección de Estudios Ambientales como gestor de proyecto para la implementación de la Ventanilla Integral de Trámites Ambientales en Línea - VITAL y de SILA para la gestión de trámites de los procesos de autorización y acreditación del IDEAM.</t>
  </si>
  <si>
    <t>Contratación Ingeniero de Sistemas</t>
  </si>
  <si>
    <t>Contratos de pretacion</t>
  </si>
  <si>
    <t>Prestar los servicios profesionales para la implementación del Sistema de Gestión con base en la norma NTC/ISO/IEC 17011 “Evacuación de la conformidad. Requisitos generales para los organismos de acreditación que realizan acreditación de organismos de Evaluación de la Conformidad” en el Grupo de Acreditación de la Subdirección de Estudios Ambientales.</t>
  </si>
  <si>
    <t>Contratación de profesional implementación ISO 17011</t>
  </si>
  <si>
    <t>Servicio de correo electrónico certificado para la notificación de actos administrativos y de trámite del IDEAM</t>
  </si>
  <si>
    <t>Adquirir elementos de protección personal para los contratistas del Grupo de Acreditación que prestan el servicio de Evaluadores Líderes y Evaluadores Asistentes</t>
  </si>
  <si>
    <t>Afiliación y pago de la ARL en riesgo 5 para veinticuatro (24) contratistas del Grupo de Acreditación de la Subdirección de Estudios Ambientales del IDEAM.</t>
  </si>
  <si>
    <t>Informe trimestral que cuantifique las PQR atendidas por el GSSD y planificación de los encuentros regionales</t>
  </si>
  <si>
    <t>Informe trimestral que cuantifique las PQR atendidas por el GSSD y memoria de Realización del primer encuentro regional con autoridades regionales en la ciudad de Santa Marta para el fortalecimiento de los subsistemas del SIAC.</t>
  </si>
  <si>
    <t>Memoria de Realización del segundo encuentro regional con autoridades regionales para el fortalecimiento de los subsistemas del SIAC.</t>
  </si>
  <si>
    <t>Informe trimestral que cuantifique las PQR atendidas por el GSSD y memoria de Realización del tercer encuentro regional con autoridades regionales para el fortalecimiento de los subsistemas del SIAC.</t>
  </si>
  <si>
    <t>Memoria de Realización del cuarto encuentro regional con autoridades regionales para el fortalecimiento de los subsistemas del SIAC.</t>
  </si>
  <si>
    <t>Primer informe de avance de actividades para la implementación del plan de mejoramiento de la auditoría interna 2018 (en virtud del contrato 180 de 2019)</t>
  </si>
  <si>
    <t>Informe sobre la implementación del plan de mejoramiento conforme a la auditoría interna 2018 realizada a las operaciones "Estadísticas del Monitoreo y Seguimiento de la Calidad del Aire" y "Estadística Sobre Generadores de Residuos o Desechos Peligrosos", con la finalidad de levantar los hallazgos de la auditoría interna realizada en 2018.</t>
  </si>
  <si>
    <t>Procesar las bases de datos de los subsistemas SISAIRE y de los registros ambientales PCB, RESPEL y RUA M.</t>
  </si>
  <si>
    <t xml:space="preserve">Bases de datos procesadas </t>
  </si>
  <si>
    <t>Base de datos proveniente de la información recolectada mediante el SISAIRE  a partir del procedimeinto establecido en la SEA.</t>
  </si>
  <si>
    <t>Base de datos proveniente de la información recolectada mediante el RUAMF  a partir del procedimeinto establecido en la SEA.</t>
  </si>
  <si>
    <t>Base de datos proveniente de la información recolectada mediante el RESPEL y PCB  a partir del procedimeinto establecido en la SEA.</t>
  </si>
  <si>
    <t>Mantenimiento evolutivo a los subsistemas del SIAC (RESPEL, RUAM)</t>
  </si>
  <si>
    <t>Mantenimiento evolutivo y módulo de gestores.</t>
  </si>
  <si>
    <t>Documento con informe de avance de mantenimiento evolutivo de los aplicativos y las mejoras realizadas</t>
  </si>
  <si>
    <t>Informe con Módulo de gestores de residuos peligrosos en producción, sincronizado con RUA y RESPEL.</t>
  </si>
  <si>
    <t>Informe de avance del mantenimiento evolutivo realizado</t>
  </si>
  <si>
    <t xml:space="preserve"> Ana María Hernández, Ivon Casallas, Subdirectores IDEAM.</t>
  </si>
  <si>
    <t>Informe de avance con las actividades desarrolladas durante el primer semestre para la elaboración del IERNR.</t>
  </si>
  <si>
    <t>Contratar la diagramación de los 5 informes de seguimiento a la sostenibilidad.</t>
  </si>
  <si>
    <t>Informes diagramados</t>
  </si>
  <si>
    <t>unidad</t>
  </si>
  <si>
    <t>Proceso de compra de las  estaciones de monitoreo de calidad de aire para Buenaventura, adjudicado.</t>
  </si>
  <si>
    <t>Documento de aportes y recomendaciones generales a la estructura y contenidos del “Documento marco conceptual del SIVRA”.</t>
  </si>
  <si>
    <t>Documento sobre estado de la información que genera el IDEAM de utilidad para identificar la sensibilidad, capacidad adaptativa, vulnerabilidad, riesgo, adaptación e impactos por variabilidad y cambio climático, en los territorios y sectores.</t>
  </si>
  <si>
    <t>Documento con esquema de la estrategia de reporte de acciones de adaptación para informes nacionales y reportes futuros a partir del uso de servicios de información del SIVRA, de forma que se pueda dar respuesta a los planteamientos del Plan Nacional de Adaptación al Cambio Climático PNACC en relación al seguimiento y evaluación del avance de procesos de adaptación del país.</t>
  </si>
  <si>
    <t>Formulación de la estrategia nacional de gestión de información de cambio climático.</t>
  </si>
  <si>
    <t>Estrategia nacional de gestión de información de cambio climático para el tema de mitigación formulada</t>
  </si>
  <si>
    <t>Documento de plan de acción 2019 del Comité de información técnica y científica de cambio climático del SISCLIMA</t>
  </si>
  <si>
    <t>Informe de avance de la implementación del plan de acción.</t>
  </si>
  <si>
    <t>Informe de la implementación de la estrategia Nacional de Gestión de Información de cambio climático, conforme a los lineamientos dados por la Política Nacional de Cambio Climático</t>
  </si>
  <si>
    <t>Formulación de la estrategia nacional de gestión de información de cambio climático en el tema de Educación, Formación y Sensibilización de Públicos sobre cambio climático, de acuerdo a los lineamientos dados por la Política Nacional de Cambio Climatico</t>
  </si>
  <si>
    <t xml:space="preserve">Brindar soporte técnico al RENARE. </t>
  </si>
  <si>
    <t>Documento de  Soporte técnico</t>
  </si>
  <si>
    <t xml:space="preserve">Informe de capacitaciones realizada a los usuarios del RENARE, participación en eventos y/o talleres o la descripción de acciones para su desarrollo (con los debidos soportes. y relación de las comunicaciones enviadas a los usuarios con temas asociados al registro de información. </t>
  </si>
  <si>
    <t>Documento de seguimiento temático y lista de chequeo de las funcionalidades de RENARE, con base en los requerimientos iniciales de la aplicación, así como del funcionamiento temático del componente geográfico de acuerdo con las reglas del negocio del sistema.</t>
  </si>
  <si>
    <t>Informe que contenga identificación de oportunidades de mejora y evaluación del RENARE</t>
  </si>
  <si>
    <t>Documento que contenga el  reporte del grado de avance en la implementación del RENARE (transmisión y cargue oportuno de información) y de las peticiones, quejas y reclamos que atendió en mes del pago respectivo</t>
  </si>
  <si>
    <t>Formulación de la estrategia nacional de gestión de información de cambio climático en el tema de  Mitigación de emisiones de GEI</t>
  </si>
  <si>
    <t>Documentos tecnicos con insumos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</si>
  <si>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Unidad</t>
  </si>
  <si>
    <t>Informe Nacional de Inventario compilado con información de la serie temporal 1990 - 2014</t>
  </si>
  <si>
    <t>Revisión y aportes a la Submission que en relación a los formatos estandarizados de reporte se entregará por parte del país a AILAC en el marco de las negociaciones del acuerdo de París</t>
  </si>
  <si>
    <t>Insumos técnicos relacionados en el marco de las negociaciones internacionales de la Convención Marco de Naciones Unidas sobre Cambio Climático y en otras instancias, en los temas de Marco reforzado de transparencia y otros relacionados con el Acuerdo de París.</t>
  </si>
  <si>
    <t>Validación del proceso de identificación y análisis de conflictos ambientales</t>
  </si>
  <si>
    <t>Documento con la validación de información de conflictos ambientales</t>
  </si>
  <si>
    <t>Documento de avance de la validación de información de conflictos ambientales  para las zonas priorizadas</t>
  </si>
  <si>
    <t>Documento con la validación de información de conflictos ambientales  para las zonas priorizadas</t>
  </si>
  <si>
    <t>Identificación de áreas de interés y de desarrollo para la implementación de la guia metodológica de conflictos ambientales</t>
  </si>
  <si>
    <t>Documento que contenga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</si>
  <si>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</si>
  <si>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</si>
  <si>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Publicacion cartillas adaptacion. Esta actividad no se encuentra dentro de las 17 aprobadas por el Consejo Directivo.</t>
  </si>
  <si>
    <t>Desarrollar capacidades alrededor de los temas de ciudades sostenibles. Esta actividad no se encuentra dentro de las 17 aprobadas por el Consejo Directivo.</t>
  </si>
  <si>
    <t xml:space="preserve">
Realizar la actualización del mapa de coberturas de la tierra escala 1:100.000, metodología Corine Land Cover.</t>
  </si>
  <si>
    <t>1. 100% del Modelo SIGPI actualizado con la incorporación del monitoreo de incendios en la deforestación y degradcaión forestal</t>
  </si>
  <si>
    <t>1 documento</t>
  </si>
  <si>
    <t>Documento técnico</t>
  </si>
  <si>
    <t xml:space="preserve">Actualización de Indicadores ambientales generados por el IDEAM </t>
  </si>
  <si>
    <t>1 Documento técnico
Establecer la línea base de degradación de suelos y tierras por desertificación a escala 1:100.000 (Fase 1). Protocolo</t>
  </si>
  <si>
    <t>1 Documento técnico
Actualizar el Modelo de pronóstico de la amenaza por movimientos en masa (deslizamientos). 50% de Umbrales de lluvia detonante</t>
  </si>
  <si>
    <t>Documento Técnico de actualización y refinamiento de umbrales de lluvia detonante de delizamientos.</t>
  </si>
  <si>
    <t>Proceso cancelado
Hasta el momento no se llevará a cabo</t>
  </si>
  <si>
    <t>Porcentaje de avance en productos entregables</t>
  </si>
  <si>
    <r>
      <rPr>
        <b/>
        <sz val="11"/>
        <rFont val="Arial Narrow"/>
        <family val="2"/>
      </rPr>
      <t>Ajuste memorando 20195000002103</t>
    </r>
    <r>
      <rPr>
        <sz val="11"/>
        <rFont val="Arial Narrow"/>
        <family val="2"/>
      </rPr>
      <t xml:space="preserve">
Fortalecer el seguimiento y monitoreo de los ecosistemas y sus servicios ecosistémicos.
Identificar las bases técnicas para la formulación del protocolo de monitoreo y seguimiento del estado de los ecosistemas acuáticos del país.</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</si>
  <si>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Realizar la actualización del mapa de coberturas de la tierra escala 1:100.000, metodología Corine Land Cover.</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</si>
  <si>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A. Identificar las bases técnicas para la formulación del protocolo de monitoreo y seguimiento del estado de los ecosistemas que forman parte del patrimonio ambiental del país (Fase I). 
</t>
    </r>
  </si>
  <si>
    <r>
      <rPr>
        <b/>
        <sz val="11"/>
        <color theme="1"/>
        <rFont val="Calibri"/>
        <family val="2"/>
        <scheme val="minor"/>
      </rPr>
      <t xml:space="preserve"> Ajuste memorando 20195000002103    </t>
    </r>
    <r>
      <rPr>
        <sz val="11"/>
        <color theme="1"/>
        <rFont val="Calibri"/>
        <family val="2"/>
        <scheme val="minor"/>
      </rPr>
      <t xml:space="preserve">        70% de implementación a nivel nacional incluido lo desarrollado por otras entidades (51% Sinchi - Parques Nacionales).</t>
    </r>
  </si>
  <si>
    <t>Porcentaje de avance de las bases técnicas identificadas</t>
  </si>
  <si>
    <t>Identificar las bases técnicas para la formulación del protocolo de monitoreo y seguimiento del estado de los ecosistemas que foman parte del patrimonio ambiental del país (Fase I)</t>
  </si>
  <si>
    <t>Fortalecer programa de monitoreo y seguimiento de la degradación de los suelos y las tierras. Continuar con el Monitoreo de la Dinámica Glaciar, en Colombia.</t>
  </si>
  <si>
    <t>Porcentaje de avance en el monitoreo y seguimiento de la dinámica Glaciar en Colombia.</t>
  </si>
  <si>
    <t>Continuar con el monitoreo y seguimiento de la dinámica glaciar en Colombia.</t>
  </si>
  <si>
    <t>Continuar con el monitoreo y seguimiento de la degradación de suelos – Documento técnico elaborado de identificación y evaluación degradacion de suelos por salinización.</t>
  </si>
  <si>
    <t xml:space="preserve">Documento Técnico </t>
  </si>
  <si>
    <t>Identificar las bases técnicas para la formulación del protocolo de monitoreo y seguimiento del estado de los ecosistemas acuáticos del país.</t>
  </si>
  <si>
    <t xml:space="preserve">Logros </t>
  </si>
  <si>
    <t>Dificultades</t>
  </si>
  <si>
    <t>Seguimiento al reporte de avance</t>
  </si>
  <si>
    <t>Dependencia</t>
  </si>
  <si>
    <t>Subdirección de Hidrología</t>
  </si>
  <si>
    <t>Subdirección de Ecosistemas</t>
  </si>
  <si>
    <t>Oficina del Servicio de Pronósticos y Alertas</t>
  </si>
  <si>
    <t>Secretaría General</t>
  </si>
  <si>
    <t>Observaciones</t>
  </si>
  <si>
    <r>
      <rPr>
        <b/>
        <sz val="11"/>
        <color theme="1"/>
        <rFont val="Calibri"/>
        <family val="2"/>
        <scheme val="minor"/>
      </rPr>
      <t>Abril</t>
    </r>
    <r>
      <rPr>
        <sz val="11"/>
        <color theme="1"/>
        <rFont val="Calibri"/>
        <family val="2"/>
        <scheme val="minor"/>
      </rPr>
      <t xml:space="preserve">: 
No se reportó avance para las siguientes actividades: 3, 8, 16, 18-23.
Actividades 24, 25, 30, 31: No cuentan con programación de actividades, indicadores se deben ajustar y los de actividades 30 y 31 formular. </t>
    </r>
  </si>
  <si>
    <t>La Subdirectora solicita modificaciones de actividades, indicadores y metas, la OAP solicitó ampliar las justificaciones para proceder a revisarlas.
No se han presentado avances de abril.</t>
  </si>
  <si>
    <t>Presentó avances de abril.</t>
  </si>
  <si>
    <t>Pendiente avances abril y ajustes a 2 indicadores.</t>
  </si>
  <si>
    <t>No ha presentado avances de abril.</t>
  </si>
  <si>
    <r>
      <t xml:space="preserve">Comprar estaciones de monitoreo de calidad de aire para Buenaventura </t>
    </r>
    <r>
      <rPr>
        <sz val="11"/>
        <color rgb="FF0070C0"/>
        <rFont val="Arial Narrow"/>
        <family val="2"/>
      </rPr>
      <t>en cumplimiento de compromisos del paro</t>
    </r>
  </si>
  <si>
    <r>
      <t>Envió abril el</t>
    </r>
    <r>
      <rPr>
        <b/>
        <sz val="11"/>
        <color theme="1"/>
        <rFont val="Calibri"/>
        <family val="2"/>
        <scheme val="minor"/>
      </rPr>
      <t xml:space="preserve"> 10 de junio</t>
    </r>
    <r>
      <rPr>
        <sz val="11"/>
        <color theme="1"/>
        <rFont val="Calibri"/>
        <family val="2"/>
        <scheme val="minor"/>
      </rPr>
      <t xml:space="preserve"> a las 4:27 p.m.</t>
    </r>
  </si>
  <si>
    <t>Diana Vargas: Esta actividad se trabajará en el marco de un proyecto de cooperación porque no se aprobaron recursos. Se puede aliminar</t>
  </si>
  <si>
    <t>No se han definido: Indicador, meta, producto, unidad de medida responsable</t>
  </si>
  <si>
    <t>Articulación con Minambiente para perfilar actividades asociadas a Ciudades Sostenibles</t>
  </si>
  <si>
    <t>Documento de avance con los elementos técnicos para la formulación de una hoja de ruta que permita la identificación de líneas de trabajo en el tema de ciudades sostenibles</t>
  </si>
  <si>
    <t>Documento  consolidado con elementos técnicos para la formulación de una hoja de ruta a partir del conocimiento o información generada por entidades del orden nacional, ONG´s y demás que permita la identificación de líneas de trabajo en el tema de ciudades sostenibles</t>
  </si>
  <si>
    <t xml:space="preserve">Estaciones de monitoreo de calidad del aire compradas e Instaldas </t>
  </si>
  <si>
    <t>Sin productos definidos</t>
  </si>
  <si>
    <t xml:space="preserve">
26%</t>
  </si>
  <si>
    <t xml:space="preserve">Revisión de las observaciones remitidas por CITEPA con respecto al Inventario indicativo de contaminantes criterio y black carbón. Los archivos del inventario examinados corresponden a los sectores de transporte terrestre fuera de carretera, fugitivas y AFOLU.
Se realizó una re-organización de los nombres de los archivos a fin de estandarizar los nombres de acuerdo a los códigos y categorías usadas en función a lo descrito por el IPCC y la guía EMEP/EEA que fue la utilizada por la consultoría para desarrollar el inventario. Esto con el fin de facilitar la navegación de los archivos cuando sea necesario. Para ello se dispusieron en carpetas separadas, adicional a esto, cada archivo de Excel le fue incluida una hoja de “README” que indica al usuario el contenido de la hoja e igualmente contiene hipervínculos para facilitar la navegación dentro de las mismas hojas de cálculo.
Se realizó la modificación del documento final en el cual se adecuó una nueva sección de contexto en el que se describe y dan conceptos sobre inventarios de emisiones, métodos de cálculo. Así mismo, se realizó la organización de la sección de metodología cuando se consideró pertinente y se adecuaron los gráficos de resultados reorganizándolos en secciones para brindarle más coherencia al documento. El reporte final tiene el nombre de “20190411_InvCNCC_20102014_VRMPPP.docx”
Por otro lado, se remitieron una serie de preguntas  a la Consultora Claudia Cuentas con respecto a algunos procedimientos metodológicos y suposiciones en el cálculo de las emisiones de diferentes sectores que no se encuentran descritos en detalle o documentados. </t>
  </si>
  <si>
    <t>Se cuenta con la versión final en revisión por el lider de Calidad del áire y la Subdirectora de Estúdios Ambientales</t>
  </si>
  <si>
    <t>A 30 de abril los profesionales del GSSD han  atendido un total de 1378 PQR por los diferentes medios con que cuenta el  IDEAM (telefónicas, correo electrónico, ORFEO, presenciales.
Con respecto a los Encuentros Regionales con Autoridades Ambientales, durante el mes de abril se realizaron los últimos ajustes logísticos para el primer encuentro a desarrollarse del 22 al 24 de mayo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</si>
  <si>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A 30 de mayo los profesionales del GSSD han  atendido un total de 1428 PQR por los diferentes medios con que cuenta el  IDEAM (telefónicas, correo electrónico, ORFEO, presenciales.
Con respecto a los Encuentros Regionales con Autoridades Ambientales, durante el mes de mayo se realizó el primer encuentro con autoridades ambientales y usuarios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</si>
  <si>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Se adelantó la actualización del Plan de Mejoramiento de las EMSCA y de la OERGRDP, incluyendo el análisis causa raíz de cada uno de los hallazgos de acuerdo con lo establecido en el Procedimiento de Control de Producto no Conforme E-SGI-P003 V04, para ser presentados al área de Planeación para la respectiva aprobación y dar inicio al desarrollo de las acciones de mejora.
Así mismo se elaboró el Plan general de la OERGRDP</t>
  </si>
  <si>
    <t>Se recopilaron las evidencias solicitadas por el DANE para la evaluación de la operación OERGRDP y se remitieron al DANE en la plataforma dispuesta para tal fin</t>
  </si>
  <si>
    <t>Se elaboraron y remitieron a las autoridades ambientales los informes de inconsistencias, se está a la espera de la retroalimentación para contar con la base de datos definitiva</t>
  </si>
  <si>
    <t>Se han realizado mejoras mensuales al aplicativo las cuales son documentadas en los formatos establecidos por el área de informática</t>
  </si>
  <si>
    <t>Se han adelantado reuniones técnicas y con el Comité Cientifico con la finalidad de avanzar en el enfoque del IERNR 2018.</t>
  </si>
  <si>
    <t>Se suscribió el contrato  236 de 2019 con el DANE y se dio inicio al mismo recibiendo los planes de auditoria de las dos operaciones estadísticas.</t>
  </si>
  <si>
    <t>Elaboración de estúdios previos preliminares y solicitud de cotización a Imprenta Nacional</t>
  </si>
  <si>
    <t>Inventario indicativo de contaminantes criterio.
Boletín o documento tecnico sobre calidad del aire</t>
  </si>
  <si>
    <t>Informe de calidad del aire</t>
  </si>
  <si>
    <t>Informe de RUA MF
Informe RESPEL
Informe PCB
IERNR
Boletín o documento tecnico sobre calidad del aire</t>
  </si>
  <si>
    <t>Se realizó la adjudicación del proceso de compra por la modalidad de bolsa mercantil a la firma APCYTEL</t>
  </si>
  <si>
    <t>Documento con el avance del proceso de instalación y capacitación de las  estaciones de monitoreo de calidad de aire para Buenaventura</t>
  </si>
  <si>
    <t>Documento de plan de trabajo  e informe  de articulación  y aportes al  SIVRA en el marco del desarrollo del proyecto del fondo verde.</t>
  </si>
  <si>
    <t xml:space="preserve">Documento de estudios previos para el proceso de contratación enviado a juridica  para su aprobación  y solicitud de cotizaciones a empresas. </t>
  </si>
  <si>
    <t>Se entregó el Informe Nacional de Inventario compilado con información de la serie temporal 1990 - 2014 y se realizaron los portes a la Submission que en relación a los formatos estandarizados de reporte se entregará por parte del país a AILAC en el marco de las negociaciones del acuerdo de París</t>
  </si>
  <si>
    <t xml:space="preserve">Documento preliminar de solicitud de intención para el proceso de consultoría para la validación de información de conflictos ambientales para el análisis  e inclusión en los documentos de identificación y análisis de conflictos ambientale.  </t>
  </si>
  <si>
    <t>Documento preliminar de solicitud de intención para el proceso de consultoría para la validación de información de conflictos ambientales para el análisis  e inclusión en los documentos de identificación y análisis de conflictos ambientale.  
Documento resultados Análisis espacial  - Conflictos ambientales Cuenca Hidrografica del Orinoco.</t>
  </si>
  <si>
    <t>No.</t>
  </si>
  <si>
    <t>Instituto de Hidrología Meteorología y Estudios Ambientales</t>
  </si>
  <si>
    <t>ACTIVIDAD</t>
  </si>
  <si>
    <t>HIDRO01</t>
  </si>
  <si>
    <t>HIDRO02</t>
  </si>
  <si>
    <t>HIDRO03</t>
  </si>
  <si>
    <t>HIDRO04</t>
  </si>
  <si>
    <t>HIDRO05</t>
  </si>
  <si>
    <t>HIDRO06</t>
  </si>
  <si>
    <t>HIDRO07</t>
  </si>
  <si>
    <t>Aplicar herramientas de modelación de procesos hidrológicos para mejorar el conocimiento de la amenaza asociada a las dinámicas de inundación, avenidas torrenciales y crecientes súbitas</t>
  </si>
  <si>
    <t>HIDRO08</t>
  </si>
  <si>
    <t>HIDRO09</t>
  </si>
  <si>
    <t>Operación y mantenimiento de la red hidrometeorológica</t>
  </si>
  <si>
    <t>Hojas de inspección capturadas en DHIME</t>
  </si>
  <si>
    <t>HIDRO10</t>
  </si>
  <si>
    <t>HIDRO11</t>
  </si>
  <si>
    <t>HIDRO12</t>
  </si>
  <si>
    <t>Datos estaciones hidrometeorologicas automaticas</t>
  </si>
  <si>
    <t>HIDRO13</t>
  </si>
  <si>
    <t>Estructuras y elementos metálicos</t>
  </si>
  <si>
    <t>Gestionar el cumplimiento de la normatividad vigente en materia de manejo de residuos sólidos y líquidos</t>
  </si>
  <si>
    <t>HIDRO14</t>
  </si>
  <si>
    <t>HIDRO15</t>
  </si>
  <si>
    <t>HIDRO16</t>
  </si>
  <si>
    <t>Insumos y reactivos adquiridos en el laboratorio</t>
  </si>
  <si>
    <t>HIDRO17</t>
  </si>
  <si>
    <t>HIDRO18</t>
  </si>
  <si>
    <t>Plan de Acción Anual 2020</t>
  </si>
  <si>
    <t>Equipos con mantenimiento y funcionamiento correcto</t>
  </si>
  <si>
    <t>HIDRO21</t>
  </si>
  <si>
    <t>HIDRO22</t>
  </si>
  <si>
    <t>Resultados de las evaluaciones de las pruebas de desempeño</t>
  </si>
  <si>
    <t xml:space="preserve">ACTIVIDAD </t>
  </si>
  <si>
    <t>Documentos de insumos técnicos</t>
  </si>
  <si>
    <t>Realizar asistencia técnica a las entidades del SINA, SNGRD, SISCLIMA, sector productivo y sociedad en general con respecto a la información y conocimiento generado en la subdirección.</t>
  </si>
  <si>
    <t>Encuentros realizados</t>
  </si>
  <si>
    <t>Reporte del indicador</t>
  </si>
  <si>
    <t xml:space="preserve">Fortalecer el programa de monitoreo y seguimiento de la degradación de los suelos y las tierras en Colombia </t>
  </si>
  <si>
    <t>Informe del comportamiento del ciclo del carbono en ecosistemas de alta montaña</t>
  </si>
  <si>
    <t>Un documento con la cuenta ambiental de bosque en unidades físicas para el periodo 2012-2017</t>
  </si>
  <si>
    <t>Plan de trabajo ejecutado</t>
  </si>
  <si>
    <t xml:space="preserve">Implementar procedimientos  para  la selección y la compra de los servicios y suministros que utiliza el laboratorio y que afectan a la calidad  de  los  ensayos </t>
  </si>
  <si>
    <t>Implementar pruebas de evaluación de desempeño en el laboratorio de calidad ambiental del ideam</t>
  </si>
  <si>
    <t xml:space="preserve">Proyectos de inversión </t>
  </si>
  <si>
    <t>Requerimientos</t>
  </si>
  <si>
    <t xml:space="preserve"> Informes de calibración</t>
  </si>
  <si>
    <t>ESTUDI01</t>
  </si>
  <si>
    <t>ESTUDI06</t>
  </si>
  <si>
    <t>ESTUDI02</t>
  </si>
  <si>
    <t>ESTUDI03</t>
  </si>
  <si>
    <t>ESTUDI04</t>
  </si>
  <si>
    <t>ESTUDI05</t>
  </si>
  <si>
    <t>ESTUDI07</t>
  </si>
  <si>
    <t>Software</t>
  </si>
  <si>
    <t>Servicios de conectividad en operación</t>
  </si>
  <si>
    <t>Servicio de centro de datos alterno para el plan de recuperación de desastres</t>
  </si>
  <si>
    <t xml:space="preserve">Reporte de casos mensual </t>
  </si>
  <si>
    <t>OSPA01</t>
  </si>
  <si>
    <t>OSPA02</t>
  </si>
  <si>
    <t>OAP02</t>
  </si>
  <si>
    <t>OAP03</t>
  </si>
  <si>
    <t>OAP01</t>
  </si>
  <si>
    <t>3204049 o 3299006</t>
  </si>
  <si>
    <t>INFO01</t>
  </si>
  <si>
    <t>INFO02</t>
  </si>
  <si>
    <t>INFO03</t>
  </si>
  <si>
    <t>INFO04</t>
  </si>
  <si>
    <t xml:space="preserve"> Fortalecer el monitoreo y seguimiento del estado  de los ecosistemas y sus servicios ecosistémicos</t>
  </si>
  <si>
    <t>Documentos técnicos</t>
  </si>
  <si>
    <t>Monitoreo de la dinámica de los glaciares de Colombia</t>
  </si>
  <si>
    <t>Realizar actividades de muestreo para el Laboratorio de Calidad Ambiental.</t>
  </si>
  <si>
    <t>Pruebas de desempeño reportadas a CALA</t>
  </si>
  <si>
    <t>OSPA03</t>
  </si>
  <si>
    <t>Número de mejoras en la configuración asociadas al pronóstico hidrológico</t>
  </si>
  <si>
    <t>Boletines emitidos</t>
  </si>
  <si>
    <t>Boletines de pronóstico</t>
  </si>
  <si>
    <t>Áreas operativas estandarizadas y operando conforme a la norma 17025, monitoreos de las estaciones apoyadas por el Laboratorio, Solicitudes de materiales y muestras atendidas</t>
  </si>
  <si>
    <t>Informes presentados</t>
  </si>
  <si>
    <t>Adecuar la infraestructura física de las sedes del instituto, de acuerdo a los recursos asignados, por medio de la realización de las actividades de mantenimiento preventivo y correctivo</t>
  </si>
  <si>
    <t>INVERSION NACION - 3204 (REC 11)</t>
  </si>
  <si>
    <t>INVERSION NACION - 3299 (REC 11)</t>
  </si>
  <si>
    <t>TOTAL ASIGNADO</t>
  </si>
  <si>
    <t>ECOSIS09</t>
  </si>
  <si>
    <t>ECOSIS10</t>
  </si>
  <si>
    <t>ECOSIS08</t>
  </si>
  <si>
    <t>ECOSIS11</t>
  </si>
  <si>
    <t>ECOSIS12</t>
  </si>
  <si>
    <t>ECOSIS07</t>
  </si>
  <si>
    <t>ECOSIS04</t>
  </si>
  <si>
    <t>ECOSIS01</t>
  </si>
  <si>
    <t>ECOSIS16</t>
  </si>
  <si>
    <t>ECOSIS13</t>
  </si>
  <si>
    <t>ECOSIS14</t>
  </si>
  <si>
    <t>ECOSIS15</t>
  </si>
  <si>
    <t>INVERSION PROPIOS 
(REC 20)</t>
  </si>
  <si>
    <t>INVERSION NACION - 3204 
(REC 11)</t>
  </si>
  <si>
    <t>INVERSION PROPIOS
 (REC 20)</t>
  </si>
  <si>
    <t>INVERSION NACION - 3299
 (REC 11)</t>
  </si>
  <si>
    <t>INVERSION NACION - 3204
 (REC 11)</t>
  </si>
  <si>
    <t xml:space="preserve">Generar datos e información provenientes del seguimiento y monitoreo hidrológico, y preparar la información necesaria para atender y responder solicitudes en el proceso de hidrología </t>
  </si>
  <si>
    <t>Porcentaje de avance del proceso estadístico para validación de datos hidrológicos</t>
  </si>
  <si>
    <t>Datos validados del año 2019 en el banco de datos DHIME, en las variables de nivel, caudal y sedimentos</t>
  </si>
  <si>
    <t>Fortalecer el conocimiento de las aguas subterráneas, mediante la operación o seguimiento a la Red Nacional de Aguas Subterráneas y la Red Nacional de Isotopía</t>
  </si>
  <si>
    <t>Documentos elaborados</t>
  </si>
  <si>
    <t>Evaluación del estado de la calidad del agua</t>
  </si>
  <si>
    <t>Un documento de análisis consolidado de los resultados de laboratorio de las doce campañas realizadas en la cuenca Mira-Mataje, desde el 2014 hasta 2019 . Un documento con los avances sobre los requerimientos para la certificación ante el DANE, de las variables de calidad del agua. Un documento del INRNR actualizado al 2018, en el componente de Calidad del Agua. Un documento con las actividades desarrolladas en el convenio SYKE-Ideam. Un documento sobre la evaluación de dos redes regionales de calidad del agua</t>
  </si>
  <si>
    <t>Evaluación integral del recurso hídrico y seguimiento a indicadores</t>
  </si>
  <si>
    <t xml:space="preserve"> Un documento con la consolidación de los requerimientos para el proceso de certificación de las operaciones estadísticas relacionadas con oferta hídrica y calidad del agua. Un documento con el reporte de actividades desarrolladas durante el año, con los indicadores de la temática agua. Un documento con la consolidación de actividades del año, relacionadas con el seguimiento y acompañamiento técnico en temas de evaluación hidrológica (ENA, ERA, Instrumentos de planificación) en respuesta a los requerimientos allegados al Ideam  </t>
  </si>
  <si>
    <t>Operación y mantenimiento evolutivo del Sistema de Información de Recurso Hídrico (SIRH)</t>
  </si>
  <si>
    <t>Un Documento del seguimiento a cargue de información a SIRH y calidad de los datos</t>
  </si>
  <si>
    <t>100 % de datos validados (corresponde a las estaciones hidrológicas activas en el 2019) en el banco de datos DHIME, en las variables de nivel, caudal y sedimentos</t>
  </si>
  <si>
    <t>Documentos técnicos generados</t>
  </si>
  <si>
    <t>Tres documentos técnicos (“Caracterización de avenidas torrenciales en dos centros poblados”, “Caracterización de inundaciones en dos centros poblados priorizados” y
“Reporte de Implementación de herramientas y metodologías para caracterización y pronóstico de crecidas repentinas”</t>
  </si>
  <si>
    <t xml:space="preserve">Modelación hidrológica orientada a predicción hidrológica y estimación de oferta hídrica
</t>
  </si>
  <si>
    <t xml:space="preserve">Documentos técnicos generados
</t>
  </si>
  <si>
    <t xml:space="preserve">Diez documentos mensuales con insumos para predicción hidrológica. 
Un documento con estimación y análisis de oferta hídrica y caudales mensual, para 2018
Un documento de implementación de metodología alterna para mejorar predicción hidrológica y predicción hidrológica,  en diez nuevas estaciones
</t>
  </si>
  <si>
    <t>10 mensuales 
2 técnicos</t>
  </si>
  <si>
    <t xml:space="preserve">Monitoreo y modelación hidrológica orientada a la caracterización de la dinámica de ríos transfronterizos, caso río Amazonas. Servicio de modelación hidrológica
</t>
  </si>
  <si>
    <t>Documento técnico generado</t>
  </si>
  <si>
    <t>Un documento con el análisis de transporte de sedimentos, geomorfología y resultados del modelamiento hidrodinámico de transporte de sedimentos y geomorfológico del río Amazonas, sector Leticia-Atacuarí</t>
  </si>
  <si>
    <t>Configuración en el servidor en vivo con las cinco mejoras relacionadas con pronóstico hidrológico</t>
  </si>
  <si>
    <t xml:space="preserve">Disponibilidad de información en plataformas centrales para uso y consulta en tiempo real
</t>
  </si>
  <si>
    <t>Cantidad de estaciones hidrometeorológicas modernizadas</t>
  </si>
  <si>
    <t>Estaciones hidrometeorológicas modernizadas</t>
  </si>
  <si>
    <t>Porcentaje de datos recibidos respecto al total de datos esperados desde las estaciones hidrometeorológicas automáticas.</t>
  </si>
  <si>
    <t>Disponibilidad de información en plataformas DHIME</t>
  </si>
  <si>
    <t>Información cargada y validada/meta anual de cargue de información para 2020</t>
  </si>
  <si>
    <t>Datos hidrológicos y meteorológicos procesados y validados</t>
  </si>
  <si>
    <t>Porcentaje de instrumentos calibrados/valor esperado para el 2020 de instrumento recibidos para calibración) x 100</t>
  </si>
  <si>
    <t>Reparación y calibración de instrumental convencional y revisión y calibración al componente automático para la generación y obtención de datos veraces y confiables</t>
  </si>
  <si>
    <t>Total de estructuras fabricadas/total de estructuras estimadas a fabricar para el 2020) x 100</t>
  </si>
  <si>
    <t>Porcentaje instrumentos convencionales/total de instrumentos estimados para reparación por las AOP para la vigencia 2020) x 100</t>
  </si>
  <si>
    <t xml:space="preserve">Reparación y calibración de instrumental convencional, y revisión y calibración al componente automático para la generación y obtención de datos veraces y confiables
</t>
  </si>
  <si>
    <t>35 %
 (Dada la limitación presupuestal en la compra de repuestos)</t>
  </si>
  <si>
    <t>Caracterizaciones de vertimiento y disposición de RESPEL realizadas</t>
  </si>
  <si>
    <t xml:space="preserve">Un documento con resultados de análisis fisicoquímico de los vertimientos de Laboratorio.
Un documento de disposición de Respel por cada recolección realizada
</t>
  </si>
  <si>
    <t xml:space="preserve">Una caracterización de vertimientos de Laboratorio 
Disponer 100 % de Respel generado en el Laboratorio 
</t>
  </si>
  <si>
    <t xml:space="preserve">Garantizar mínimo el 80 % de las solicitudes de transporte de material y muestras de la red </t>
  </si>
  <si>
    <t>Fortalecer física y tecnológicamente el Laboratorio de Calidad Ambiental</t>
  </si>
  <si>
    <t>Equipos comprados</t>
  </si>
  <si>
    <t>Equipos nuevos en funcionamiento en el Laboratorio de Calidad Ambiental</t>
  </si>
  <si>
    <t>Adquirir tres  tipos de equipos, conforme al presupuesto y las especificaciones técnicas para Laboratorio  de Calidad Ambiental</t>
  </si>
  <si>
    <t>Insumos y reactivos necesarios para el análisis de laboratorio de la red de calidad del Ideam</t>
  </si>
  <si>
    <t>Adquirir el 100 % de insumos y reactivos para ejecutar las  técnicas de Laboratorio  de Calidad Ambiental</t>
  </si>
  <si>
    <t>implementar el análisis de la calidad del agua de la red de calidad del Ideam</t>
  </si>
  <si>
    <t xml:space="preserve">Análisis de mínimo de las muestras allegadas al Laboratorio </t>
  </si>
  <si>
    <t>Resultados de análisis de mínimo de muestras allegadas al Laboratorio</t>
  </si>
  <si>
    <t xml:space="preserve"> Garantizar el análisis de mínimo el 97 % de las muestras allegadas al Laboratorio, bajo los estándares de la norma 17025: 2017</t>
  </si>
  <si>
    <t>Implementar procedimientos para el mantenimiento planificado de los equipos de medición, con el fin de asegurar el funcionamiento correcto.</t>
  </si>
  <si>
    <t>Informes de mantenimiento a los equipos de Laboratorio</t>
  </si>
  <si>
    <t>Mantenimiento a tres equipos especializados del Laboratorio</t>
  </si>
  <si>
    <t>Participar en un 70 % de pruebas de evaluación de desempeño, para asegurar el control de las técnicas analíticas de laboratorio</t>
  </si>
  <si>
    <t>Realizar los procesos de gestión de datos y red meteorológicos que fortalezcan el banco de datos y la plataforma de DHIME del Ideam</t>
  </si>
  <si>
    <t>Estaciones tratadas/total de estaciones seleccionadas) x 100</t>
  </si>
  <si>
    <t>Series resultantes del proceso de control de calidad, complementación y homogeneización de las variables meteorológicas precipitación y temperatura</t>
  </si>
  <si>
    <t>100 % de implementación de metodologías de control de calidad, complementación y homogeneización de las series temporales de las variables meteorológicas precipitación y temperatura del aire, con el fin de contribuir al aseguramiento de la calidad del dato</t>
  </si>
  <si>
    <t>Avance de auditorías realizadas/total de auditorías programadas x 100</t>
  </si>
  <si>
    <t>Informe detallado de las auditorías realizadas</t>
  </si>
  <si>
    <t>Elaborar insumos para la prestación de servicios climáticos para los sectores agropecuario, salud y energético en el Marco Nacional de los Servicios Climáticos (MNSC)</t>
  </si>
  <si>
    <t>Información climática generada para la planificación eficiente en sectores</t>
  </si>
  <si>
    <t>Documento (boletines, presentaciones, base de datos, informes, entre otros)</t>
  </si>
  <si>
    <t xml:space="preserve"> Realizar modelación de tiempo y clima para el análisis de sus implicaciones en las alertas hidrometeorológicas y análisis sectorial en el Marco Nacional de los Servicios Climáticos (MNSC)</t>
  </si>
  <si>
    <t>Estudio técnico científico que fortalezca la modelización de sistemas climatológicos en el MNSC</t>
  </si>
  <si>
    <t>Documento que contenga estudio técnico-científico</t>
  </si>
  <si>
    <t xml:space="preserve">Realizar la prestación del servicio de meteorología aeronáutica para la aeronavegación nacional e internacional </t>
  </si>
  <si>
    <t>Reportes generados/total de reportes x 100</t>
  </si>
  <si>
    <t>Reportes del servicio de meteorología aeronáutica para la aeronavegación nacional e internacional</t>
  </si>
  <si>
    <t>170.820 de reportes en el servicio de meteorología aeronáutica en 27 aeropuertos del país, de manera continua y con calidad</t>
  </si>
  <si>
    <t xml:space="preserve"> Analizar datos e insumos técnicos relacionados con temas de competencia del instituto</t>
  </si>
  <si>
    <t xml:space="preserve">Documento técnico elaborado/documentos técnicos totales x 100 </t>
  </si>
  <si>
    <t xml:space="preserve">Elaborar documentos técnicos, protocolos, mapas, metodologías, planes, informes, escenarios y estudios para sustentar decisiones </t>
  </si>
  <si>
    <t xml:space="preserve"> Informe de avance elaborado/informes totales x 100 </t>
  </si>
  <si>
    <t>Realizar asistencia técnica a las entidades del SINA, SNGRD, SISCLIMA, sector productivo y sociedad en general, con respecto a la información y conocimiento generado en la subdirección</t>
  </si>
  <si>
    <t xml:space="preserve">Encuentros realizados/encuentros totales x 100 </t>
  </si>
  <si>
    <t xml:space="preserve">Estación instalada/estaciones totales x 100 </t>
  </si>
  <si>
    <t>Estación de calidad del aire instalada y operando en Buenaventura</t>
  </si>
  <si>
    <t xml:space="preserve">Diseñar, desarrollar, implementar, poner en marcha y administrar los sistemas de información, Sisaire, RUA, Respel, PCB, RETC y Sistema de Información de Cambio Climático </t>
  </si>
  <si>
    <t xml:space="preserve">Informe de  seguimiento al avance elaborado/informes totales x 100 </t>
  </si>
  <si>
    <t>Informe de seguimiento al avance</t>
  </si>
  <si>
    <t>Diseñar, desarrollar, implementar, mantener y mejorar las operaciones estadísticas para certificación del DANE</t>
  </si>
  <si>
    <t>Acreditar organismos de evaluación de la conformidad en análisis ambientales requeridos por las autoridades ambientales y autorizar la medición de emisiones generadas por fuentes móviles</t>
  </si>
  <si>
    <t>Eficiencia en la emisión de los actos administrativos generados con ocasión de los trámites de acreditación de laboratorios, y autorización de la medición de emisiones generadas por fuentes móviles</t>
  </si>
  <si>
    <t>&gt;95 %</t>
  </si>
  <si>
    <t>Mejorar la competencia, operación coherente y tiempos de respuesta del Ideam como organismos de acreditación en los procesos de acreditación de laboratorios, y autorización de la medición de emisiones generadas por fuentes móviles</t>
  </si>
  <si>
    <t>Documentos para mejorar los trámites de acreditación de laboratorios y autorización de la medición de emisiones generadas por fuentes móviles</t>
  </si>
  <si>
    <t>Campañas</t>
  </si>
  <si>
    <t>Actualización de las cuentas económicas ambientales asociadas al bosque en unidades físicas</t>
  </si>
  <si>
    <t xml:space="preserve"> Implementación de actividades para la investigación asociada a recursos genéticos forestales</t>
  </si>
  <si>
    <t>Gestión de información geográfica del Ideam</t>
  </si>
  <si>
    <t xml:space="preserve">Plan de implementado </t>
  </si>
  <si>
    <t>Coordinar acciones en el marco de GEO y Comisión Colombiana del Espacio (CCE).</t>
  </si>
  <si>
    <t>Plan de trabajo de  las actividades enmarcadas en la iniciativa internacional de  observación de la tierra GEO, y en la Comisión Colombiana del Espacio (CCE)</t>
  </si>
  <si>
    <t>Gestión de información de indicadores y estadísticas ambientales institucionales.</t>
  </si>
  <si>
    <t xml:space="preserve">Requerimientos atendidos </t>
  </si>
  <si>
    <t>Informe sobre los  requerimientos internos, nacionales e internacionales, relacionados con indicadores ambientales, economía circular, operaciones estadísticas y cuentas ambientales</t>
  </si>
  <si>
    <t>Dar cumplimiento a las líneas estratégicas definidas en el Plan de Acción del SIAC, 2015-2020</t>
  </si>
  <si>
    <t xml:space="preserve">Plan de acción 2015-2020,  ejecutado </t>
  </si>
  <si>
    <t>Generación de productos y servicios a partir de la incorporación de datos de métodos de medición de variables hidrometeorológicas como apoyo al establecimiento del Sistema Nacional de Alertas Tempranas, ante amenazas hidrometeorológicas y de los centros regionales de pronósticos que permita contribuir a los procesos de gestión del Riesgo y a los mecanismos de réplica de los sistemas de alerta regionales, con la participación de las autoridades ambientales regionales.</t>
  </si>
  <si>
    <t>Datos recibidos de radares meteorológicos/total de datos esperados de radares meteorológicos x 100</t>
  </si>
  <si>
    <t xml:space="preserve">Productos  generados con base en datos hidrometeorológicos (imágenes de satélite, radares, otros sensores) </t>
  </si>
  <si>
    <t xml:space="preserve">Disponer  productos y servicios  basados en datos hidrometeorológicos  de manera oportuna que permitan contribuir al análisis y generación de pronósticos y alertas al servicio de la OSPA y de los centros regionales de pronostico con los cuales la OSPA Interactúa.  </t>
  </si>
  <si>
    <t>Generar pronósticos y alertas hidrometeorológicas de manera continua (24 horas día, 365 días al año) y asesoramiento a entidades del SINA y del SNGRD.</t>
  </si>
  <si>
    <t>Gestión interinstitucional que permita la generación de productos y servicios a través de la operación de Centros Regionales de Pronósticos y Alertas, como parte del  Fortalecimiento del Sistema de Alertas Tempranas y del conocimiento de la gestión del riesgo.</t>
  </si>
  <si>
    <t>Boletines emitidos oportunamente/total de boletines emitidos x 100</t>
  </si>
  <si>
    <t>Boletines de pronósticos diario producto del funcionamiento de Centros Regionales de Pronósticos y Alertas</t>
  </si>
  <si>
    <t>Soporte y mantenimiento de aplicativos adquiridos apoyo</t>
  </si>
  <si>
    <t xml:space="preserve">incidentes solucionados/incidentes reportados </t>
  </si>
  <si>
    <t>Participar de las actividades que contribuyan al posicionamiento de la entidad en loa ámbitos nacional e internacional, en cumplimiento de la misión institucional</t>
  </si>
  <si>
    <t xml:space="preserve">Comisiones realizadas/ comisiones programadas x 100 </t>
  </si>
  <si>
    <t>Informes de la Comisión</t>
  </si>
  <si>
    <t>Divulgación del video de pronóstico diario (tres diarios, siete días a la semana), que describe el estado de las condiciones hidrometeorológicas actuales. Este producto es elaborado y emitido por RTVC, con la supervisión del Grupo Comunicaciones y Prensa de del Ideam.</t>
  </si>
  <si>
    <t>videos emitidos o publicados/total videos producidos x 100</t>
  </si>
  <si>
    <t>Implementación de una política</t>
  </si>
  <si>
    <t>Sedes adecuadas en infraestructura</t>
  </si>
  <si>
    <t>Dos sedes adecuadas en infraestructura</t>
  </si>
  <si>
    <t>Realizar los estudios y diseños técnicos para la construcción de la nueva sede física, del área operativa 7 Pasto</t>
  </si>
  <si>
    <t>Estudios y diseños técnicos</t>
  </si>
  <si>
    <t>Estudios y diseños técnicos para la construcción de la nueva sede del área operativa 7</t>
  </si>
  <si>
    <t>Garantizar a los usuarios internos y externos del Instituto, una atención y orientación oportuna, eficaz, eficiente y con calidad, ofreciendo un trato amable y el acceso efectivo a la información de la que dispone el IDEAM</t>
  </si>
  <si>
    <t>Certificaciones meteorológicas generadas/ solicitud de certificaciones meteorológicas</t>
  </si>
  <si>
    <t>Certificaciones meteorológicas</t>
  </si>
  <si>
    <t>Documentos intervenidos/ documentos a intervenir, según TRD</t>
  </si>
  <si>
    <t>100 %
 de las certificaciones de tiempo y clima.</t>
  </si>
  <si>
    <t>Mejorar los procesos de planificación, apoyo, operación, evaluación de desempeño y mejora del Sistema de Gestión Integrado</t>
  </si>
  <si>
    <t>Requerimientos solicitados/requerimientos atendidos x 100</t>
  </si>
  <si>
    <t>Informes de auditorías/auditorías atendidas x 100</t>
  </si>
  <si>
    <t>Implementar y acompañar en la ejecución de las dimensiones y políticas de MIPG 2.0</t>
  </si>
  <si>
    <t>Monitorear y realizar seguimiento a los planes institucionales 2020</t>
  </si>
  <si>
    <t>Formular, programar, distribuir y realizar seguimiento a la ejecución de recursos del Presupuesto General de la Nación</t>
  </si>
  <si>
    <r>
      <t xml:space="preserve">Un documento actualizado de la Red Nacional de Aguas Subterráneas y Red Nacional de Isotopía. Un documento que describa las actividades de instalación y mantenimiento de las estaciones de isotopía, según priorización establecida por la Subdirección de Hidrología. Un documento de actualización de la </t>
    </r>
    <r>
      <rPr>
        <i/>
        <sz val="9"/>
        <color rgb="FF000000"/>
        <rFont val="Calibri"/>
        <family val="2"/>
        <scheme val="minor"/>
      </rPr>
      <t>Guía metodológica para delimitación de zonas de recarga</t>
    </r>
    <r>
      <rPr>
        <sz val="9"/>
        <color rgb="FF000000"/>
        <rFont val="Calibri"/>
        <family val="2"/>
        <scheme val="minor"/>
      </rPr>
      <t>, de acuerdo con los resultados de mesas técnicas, talleres, encuentros interinstitucionales. Un documento con el análisis de la información reportada por las autoridades ambientales de la Red Nacional de Aguas Subterráneas</t>
    </r>
  </si>
  <si>
    <r>
      <t xml:space="preserve">Acciones encaminadas a la conservación genética de la especie </t>
    </r>
    <r>
      <rPr>
        <i/>
        <sz val="9"/>
        <color rgb="FF000000"/>
        <rFont val="Calibri"/>
        <family val="2"/>
        <scheme val="minor"/>
      </rPr>
      <t>Eucalyptus globulus</t>
    </r>
  </si>
  <si>
    <r>
      <t xml:space="preserve">Informe de la implementación de acciones para la conservación genética de la especie </t>
    </r>
    <r>
      <rPr>
        <i/>
        <sz val="9"/>
        <color rgb="FF000000"/>
        <rFont val="Calibri"/>
        <family val="2"/>
        <scheme val="minor"/>
      </rPr>
      <t>Eucalyptus globulus</t>
    </r>
  </si>
  <si>
    <t>INVERSION
 NACION - 3299
 (REC 11)</t>
  </si>
  <si>
    <r>
      <t xml:space="preserve">Implementar, operar y licencias de </t>
    </r>
    <r>
      <rPr>
        <i/>
        <sz val="9"/>
        <color rgb="FF000000"/>
        <rFont val="Calibri"/>
        <family val="2"/>
        <scheme val="minor"/>
      </rPr>
      <t xml:space="preserve">software </t>
    </r>
    <r>
      <rPr>
        <sz val="9"/>
        <color rgb="FF000000"/>
        <rFont val="Calibri"/>
        <family val="2"/>
        <scheme val="minor"/>
      </rPr>
      <t>comercial Ideam</t>
    </r>
  </si>
  <si>
    <r>
      <t>Software</t>
    </r>
    <r>
      <rPr>
        <sz val="9"/>
        <color rgb="FF000000"/>
        <rFont val="Calibri"/>
        <family val="2"/>
        <scheme val="minor"/>
      </rPr>
      <t xml:space="preserve"> Suite Vision operando</t>
    </r>
  </si>
  <si>
    <t>INVERSION 
NACION - 3204 
(REC 11)</t>
  </si>
  <si>
    <t>INVERSION 
NACION - 3299
 (REC 11)</t>
  </si>
  <si>
    <t xml:space="preserve">Once  informe de entrenamiento y estandarización de labores de muestreo y análisis de sedimentos en las áreas operativas.
Once soportes de capacitación y autorización de labores  de muestreo y análisis de sedimentos en las áreas operativas. Mínimo un Informe de las comisiones a el río Bogotá, Nevados, y cuencas binacionales. Muestras radicadas en el Laboratorio.
</t>
  </si>
  <si>
    <t>METEO02</t>
  </si>
  <si>
    <t>METEO01</t>
  </si>
  <si>
    <t>METEO04</t>
  </si>
  <si>
    <t>METEO03</t>
  </si>
  <si>
    <t>Porcentaje de disponibilidad de la infraestructura crítica operando adecuadamente</t>
  </si>
  <si>
    <t>Disponibilidad de la plataforma</t>
  </si>
  <si>
    <t>Documentos intervenidos</t>
  </si>
  <si>
    <t>Adquisición de componentes de hardware y software</t>
  </si>
  <si>
    <t>No. de incidentes solucionados / No. Incidentes reportados</t>
  </si>
  <si>
    <t>100%
Incidentes solucionados</t>
  </si>
  <si>
    <t>Soporte y mantenimiento aplicativos adquiridos</t>
  </si>
  <si>
    <t>Servicio de administracion de los sistemas de información para los procesos de toma de decisiones (Secretaría General) Gestión documental</t>
  </si>
  <si>
    <t xml:space="preserve">Servicio de divulgación de conocimiento generado para la Planificación sectorial y la gestión ambiental </t>
  </si>
  <si>
    <t xml:space="preserve">Continuar con el monitoreo del ciclo de carbono en ecosistemas de alta montaña </t>
  </si>
  <si>
    <t>Gestión de información de estadísticas sobre el recurso forestal</t>
  </si>
  <si>
    <t xml:space="preserve">Número de boletines </t>
  </si>
  <si>
    <t>Boletín forestal 2019</t>
  </si>
  <si>
    <t>Fortalecer el monitoreo y seguimiento de la dinámica de las coberturas de la Tierra</t>
  </si>
  <si>
    <t>Porcentaje de avance en la implementación de la metodología  Corine Land Cover para la obtención del mapa de coberturas de la tierra año 2018.</t>
  </si>
  <si>
    <t>8 %  del territorio continental con implemetación de metodología CLC</t>
  </si>
  <si>
    <t>% de avance de insumos ténicos para la zonificación de susceptibilidad de los suelos a la desertificación.</t>
  </si>
  <si>
    <t>62%
Preparar los insumos técnicos para la zonificación de susceptibilidad de los suelos a la desertificación</t>
  </si>
  <si>
    <t>Conocimiento del riesgo de desastres. Monitoreo y seguimiento para el pronóstico de la amenaza por deslizamientos en Colombia, para alertas tempranas.</t>
  </si>
  <si>
    <t>Documentos para ejecución técnica del contrato.</t>
  </si>
  <si>
    <t>% de avance de documentos técnicos elaborados.</t>
  </si>
  <si>
    <t xml:space="preserve"> Base de datos actualizada</t>
  </si>
  <si>
    <t>documento técnico</t>
  </si>
  <si>
    <t xml:space="preserve">  Monitoreo glaciar para dos sitios piloto</t>
  </si>
  <si>
    <t>Plan Estratégico Institucional 2015-2026</t>
  </si>
  <si>
    <t>Plan Nacional de Desarrollo  2018 - 2022</t>
  </si>
  <si>
    <r>
      <t xml:space="preserve">Actividades Plan de Acción / Otra actividad misional
</t>
    </r>
    <r>
      <rPr>
        <b/>
        <sz val="10"/>
        <color theme="7" tint="0.39997558519241921"/>
        <rFont val="Calibri"/>
        <family val="2"/>
        <scheme val="minor"/>
      </rPr>
      <t>(Registre aquí la actividad estratégica que va a ejecutar durante los próximos 4 años)</t>
    </r>
  </si>
  <si>
    <t>Entidades</t>
  </si>
  <si>
    <t>Dependencia responsable</t>
  </si>
  <si>
    <t>Producto esperado de la actividad estratégica</t>
  </si>
  <si>
    <t>Indicador de la actividad estratégica</t>
  </si>
  <si>
    <t xml:space="preserve">Meta </t>
  </si>
  <si>
    <t xml:space="preserve">Objetivo General Institucional </t>
  </si>
  <si>
    <t xml:space="preserve">Objetivos Estratégicos Institucional </t>
  </si>
  <si>
    <t xml:space="preserve">Estrategias Institucional </t>
  </si>
  <si>
    <t>Línea estratégica</t>
  </si>
  <si>
    <t>Objetivo</t>
  </si>
  <si>
    <t>Actividad PND</t>
  </si>
  <si>
    <t xml:space="preserve">Responsable </t>
  </si>
  <si>
    <t>Apoyo</t>
  </si>
  <si>
    <t>2019</t>
  </si>
  <si>
    <t>2020</t>
  </si>
  <si>
    <t>2021</t>
  </si>
  <si>
    <t>2022</t>
  </si>
  <si>
    <t>Cuatrienio</t>
  </si>
  <si>
    <t>Fortalecer la capacidad tecnológica, científica, administrativa y financiera para producir la información hidrológica, meteorológica y ambiental de manera oportuna y con la calidad que requieran la ciudadanía, los sectores públicos y privados del país.</t>
  </si>
  <si>
    <t>1. Fortalecer la capacidad, administrativa y financiera del Instituto, para cumplir de manera efectiva con los objetivos previstos en la Ley 99/93, y los Decretos 1277/94 - 291 de 2004 y demás normas relacionadas.</t>
  </si>
  <si>
    <t>a. Actualizar los estudios adelantados por el Instituto sobre reestructuración Administrativa, con el fin de introducir un cambio organizacional que lleve al Instituto de una organización por funciones desde un punto de vista temático a una organización por procesos, cimentados en calidad del producto y calidad del proceso.</t>
  </si>
  <si>
    <t>D. Instituciones ambientales modernas, apropiación social de la biodiversidad y manejo efectivo de los conflictos socioambientales</t>
  </si>
  <si>
    <t>1. Fortalecer la institucionalidad y la regulación para la sostenibilidad y la financiación del sector ambiental.</t>
  </si>
  <si>
    <t>a) CARS: reforma, fortalecimiento y financiación</t>
  </si>
  <si>
    <t>Presentar un proyecto de ley para reformar las CAR, y crear mecanismos de modernización institucional del SINA, con particular atención a la ANLA y al IDEAM, que fortalezcan la generación de información</t>
  </si>
  <si>
    <t>MINAMBIENTE
ideam</t>
  </si>
  <si>
    <t>Transversal</t>
  </si>
  <si>
    <t>b. Gestionar ante el MADS el aval de la nueva estructura del Instituto.</t>
  </si>
  <si>
    <t>c. Presentar los estudios actualizados a la función Pública.</t>
  </si>
  <si>
    <t>d. Gestionar los recursos ante el MHCP para su implementación.</t>
  </si>
  <si>
    <r>
      <t>2.</t>
    </r>
    <r>
      <rPr>
        <sz val="11"/>
        <rFont val="Calibri"/>
        <family val="2"/>
        <scheme val="minor"/>
      </rPr>
      <t>       Fortalecer los sistemas de información ambiental que tiene a cargo el Instituto.</t>
    </r>
  </si>
  <si>
    <t>a. Continuar la modernización de las estaciones de la red, que permitan la transmisión en tiempo real de los datos.</t>
  </si>
  <si>
    <t>C. Colombia resiliente: conocimiento y prevención para la gestión del riesgo de desastres y la adaptación al cambio climático</t>
  </si>
  <si>
    <t>1. Avanzar en el conocimiento de escenarios de riesgos actuales y futuros para orientar la toma de decisiones en la planeación del desarrollo.</t>
  </si>
  <si>
    <t>a) Generación de conocimiento</t>
  </si>
  <si>
    <t>Establecer un Sistema Nacional de Alertas Tempranas ante amenazas hidrometeoro lógicas, y definir mecanismos para replicar los sistemas de alerta a escalas detalladas con la participación de las autoridades ambientales regionales. Por otra parte, la DIMAR, fortalecerá el Centro Nacional de Alerta contra Tsunamis.</t>
  </si>
  <si>
    <t>IDEAM</t>
  </si>
  <si>
    <t>b. Adquisición de radares banda X (por tema de cobertura se cambia a Banda C, según el nuevo proceso adelantado por el Fondo de Adaptación en 2016)</t>
  </si>
  <si>
    <t>c. Desarrollar estándares técnicos para las CAR;</t>
  </si>
  <si>
    <t>d. Mejorar la funcionalidad del SIA, lo cual incluye la operación de los subsistemas que lo integran y su coordinación.</t>
  </si>
  <si>
    <t>Mejorar la gestión de la información y su interoperabilidad entre los diferentes sectores</t>
  </si>
  <si>
    <t>c) Información Integrada y de fácil acceso en materia ambiental, del riesgo de desastres y ante el cambio climático</t>
  </si>
  <si>
    <t>Definir los mecanismos para un fácil acceso de los sectores, territorios y la sociedad civil a la información sobre la gestión y estado de los recursos naturales, los avances en la política de crecimiento verde, la gestión de riesgo de desastres y el cambio climático.</t>
  </si>
  <si>
    <t>MINVIVIENDA, UNGRD, IDEAM y DNP</t>
  </si>
  <si>
    <t>b) Gestión de información y estadísticas para sectores estratégicos para el crecimiento verde y la sostenibilidad</t>
  </si>
  <si>
    <t>Integrar, los sistemas de información forestal, para garantizar su interoperabilidad Consolidar un sistema nacional de información, monitoreo y reporte sobre restauración, el cual se articulará con el Sistema Nacional de Información Forestal (SNIF) y demás sistemas de información existentes. Fortalecer la capacidad del Sistema de Monitoreo de Bosques y Carbono, para avanzar en el seguimiento a la deforestación en tiempo real.</t>
  </si>
  <si>
    <t>VICEMINISTERIO POLÍTICAS
DBBSE
IDEAM</t>
  </si>
  <si>
    <t>A. Sectores comprometidos con la sostenibilidad y la mitigación del cambio climático</t>
  </si>
  <si>
    <t>4. Desarrollar nuevos instrumentos financieros, económicos y de mercado para impulsar actividades comprometidas con la sostenibilidad y la mitigación del cambio climático.</t>
  </si>
  <si>
    <t>d) Gestión de sustancias químicas y residuos peligrosos.</t>
  </si>
  <si>
    <t>Implementar gradualmente el Registro de Emisiones y Transferencia de Contaminantes.</t>
  </si>
  <si>
    <t>MINAMBIENTE e IDEAM</t>
  </si>
  <si>
    <t xml:space="preserve">Implementar un programa para desarrollar capacidades que permita la integración de la información sectorial para la generación del inventario de emisiones de GEI, en el marco del Sistema de Información de Cambio Climático y el Sistema Nacional de Inventarios de Gases de Efecto Invernadero (SINGEI) </t>
  </si>
  <si>
    <t>a) Consolidación del Sistema de Información Ambiental de Colombia</t>
  </si>
  <si>
    <t>Implementar el apoyo de los sectores los protocolos de transferencia de información y las mejoras tecnológicas necesarias para integrar los sistemas de información sectorial con el SIAC.</t>
  </si>
  <si>
    <t>IDEAM
VICEMINISTERIO DE POLÍTICAS</t>
  </si>
  <si>
    <t>c) Seguimiento y evaluación para el cambio climático</t>
  </si>
  <si>
    <t>Diseñar e implementar un Sistema de Información de Cambio Climático a partir de la integración de plataformas de información existentes, para poner a disposición los indicadores y metas para hacer seguimiento a los compromisos en adaptación y sus medios de implementación, así como para monitorear y evaluar los avances nacionales y el cumplimiento de metas en materia de emisiones de GEI.</t>
  </si>
  <si>
    <t>2. Mejorar la calidad del aire, del agua y del suelo para la prevención de los impactos en la salud pública y la reducción de las desigualdades relacionadas con el acceso a recursos.</t>
  </si>
  <si>
    <t>DAASU
IDEAM</t>
  </si>
  <si>
    <r>
      <t>3.</t>
    </r>
    <r>
      <rPr>
        <sz val="11"/>
        <rFont val="Calibri"/>
        <family val="2"/>
        <scheme val="minor"/>
      </rPr>
      <t>       Fortalecer el monitoreo y seguimiento de las condiciones climáticas, hidrometeorológicas y ambiental.</t>
    </r>
  </si>
  <si>
    <r>
      <t>a.</t>
    </r>
    <r>
      <rPr>
        <sz val="11"/>
        <rFont val="Calibri"/>
        <family val="2"/>
        <scheme val="minor"/>
      </rPr>
      <t>  Continuar la modernización de las estaciones de la red, que permitan la transmisión en tiempo real de los datos.</t>
    </r>
  </si>
  <si>
    <t>1. Avanzar en el conocimiento de escenarios de riesgos actuales y futuros para orientar la toma de decisiones en la planeación del desarrollo</t>
  </si>
  <si>
    <t>b) Escalonamiento y gradualidad</t>
  </si>
  <si>
    <t>Elaboración de los estudios  de riesgo en municipios priorizados para su incorporación en los planes de ordenamiento territorial.</t>
  </si>
  <si>
    <t>IDEAM
DCC</t>
  </si>
  <si>
    <r>
      <t>b.</t>
    </r>
    <r>
      <rPr>
        <sz val="11"/>
        <rFont val="Calibri"/>
        <family val="2"/>
        <scheme val="minor"/>
      </rPr>
      <t xml:space="preserve"> Adquisición de radares banda X </t>
    </r>
    <r>
      <rPr>
        <i/>
        <sz val="11"/>
        <rFont val="Calibri"/>
        <family val="2"/>
        <scheme val="minor"/>
      </rPr>
      <t>(por tema de cobertura se cambia a Banda C, según el nuevo proceso adelantado por el Fondo de Adaptación en 2016)</t>
    </r>
  </si>
  <si>
    <t>1. Avanzar hacia la transición de actividades productivas comprometidas con la sostenibilidad y la mitigación del cambio climático.</t>
  </si>
  <si>
    <t>a) Producción agropecuaria con prácticas sostenibles.</t>
  </si>
  <si>
    <t>Definir una metodología para focalizar y priorizar proyectos de adecuación de tierras que incluya la gestión del recurso hídrico, el uso de tecnologías eficientes y la planificación basada en información hidrometeorológica y de riesgos asociados con el cambio climático</t>
  </si>
  <si>
    <t>MINAMBIENTE
IDEAM</t>
  </si>
  <si>
    <t>Subdirección de Hidrología
Subdirección de Estudios Ambientales</t>
  </si>
  <si>
    <t>c) Gestión de pasivos ambientales y del suelo.</t>
  </si>
  <si>
    <t>Generar conocimiento sobre el estado físico y químico del suelo</t>
  </si>
  <si>
    <t>Subdirección de Ecosistemas
Grupo de Suelos</t>
  </si>
  <si>
    <t>B. Biodiversidad y riqueza natural: activos estratégicos de la nación</t>
  </si>
  <si>
    <t>1. Implementar estrategias transectoriales para controlar la deforestación, conservar los ecosistemas y prevenir su degradación.</t>
  </si>
  <si>
    <t>b) Gestión transectorial</t>
  </si>
  <si>
    <t>Desarrollar evaluaciones ambientales estratégicas regionales en zonas de alta deforestación, con el fin de analizar los impactos directos, indirectos, acumulativos y sinérgicos por deforestación y degradación de ecosistemas, así como las medidas para su gestión.</t>
  </si>
  <si>
    <t>IDEAM
CARS
INSTITUTOS DE INVESTIGACIÓN
DGOAT</t>
  </si>
  <si>
    <t xml:space="preserve">Priorizar los territorios afectados por deforestación en la implementación del sistema catastral multipropósito. </t>
  </si>
  <si>
    <t>DBBSE
IDEAM</t>
  </si>
  <si>
    <t>b) Reducción de la presión y mejoramiento de la calidad del recurso hídrico</t>
  </si>
  <si>
    <t xml:space="preserve">Diseñar los módulos de consumo del agua y huella hídrica para sectores prioritarios </t>
  </si>
  <si>
    <t>DGIRH
IDEAM</t>
  </si>
  <si>
    <t xml:space="preserve">Desarrollar una metodología para la elaboración e inventario de elementos expuestos y vulnerabilidad frente a eventos hidrometeorológicos </t>
  </si>
  <si>
    <t>DCC
IDEAM</t>
  </si>
  <si>
    <t>Subdirección de Ecosistemas
Subdirección de Hidrología</t>
  </si>
  <si>
    <t>c) Tasas ambientales.</t>
  </si>
  <si>
    <t>Implementar un esquema de monitoreo y evaluación de la eficiencia en la implementación de la tasa por uso del agua y la tasa retributiva.</t>
  </si>
  <si>
    <r>
      <t>c.</t>
    </r>
    <r>
      <rPr>
        <sz val="11"/>
        <rFont val="Calibri"/>
        <family val="2"/>
        <scheme val="minor"/>
      </rPr>
      <t>        Desarrollar estándares técnicos para las CAR;</t>
    </r>
  </si>
  <si>
    <r>
      <t>d.</t>
    </r>
    <r>
      <rPr>
        <sz val="11"/>
        <rFont val="Calibri"/>
        <family val="2"/>
        <scheme val="minor"/>
      </rPr>
      <t>       Mejorar la funcionalidad del SIA, lo cual incluye la operación de los subsistemas que lo integran y su coordinación.</t>
    </r>
  </si>
  <si>
    <t>4. Fortalecer los mecanismos y tecnologías para la producción científica y la investigación ambiental en el IDEAM.</t>
  </si>
  <si>
    <t>a. Continuar con la implementación y modernización de su plataforma informática.</t>
  </si>
  <si>
    <t>Fortalecer la generación de información para la toma de decisiones, para lo cual, deberán diseñar e implementar estrategias que faciliten la prestación y venta de servicios, que permitan diversificar sus ingresos y mejorar su capacidad administrativa, financiera y técnica. Especial énfasis tendrá el IDEAM.</t>
  </si>
  <si>
    <t>b. Innovación en mecanismos o instrumentos de desarrollo sostenible</t>
  </si>
  <si>
    <t>b) Financiación para la mitigación del Cambio climático.</t>
  </si>
  <si>
    <t>Diseño del componente de contabilidad de reducciones de emisiones y remociones de GEI corporativas en el marco del sistema de monitoreo, reporte y verificación de las acciones de mitigación.</t>
  </si>
  <si>
    <t>DNP e IDEAM</t>
  </si>
  <si>
    <t xml:space="preserve">Reglamentar la ley de cambio climático y desarrollar mecanismos de mercado para el cumplimiento de las metas de cambio climático, para lo cual se diseñará el programa nacional de cupos transables de emisión de GEI armonizado con los instrumentos económicos existentes, como el impuesto al carbono. </t>
  </si>
  <si>
    <t>5. Fortalecer el aseguramiento de la calidad de los datos e información ambiental generados por las organizaciones e Instituciones públicas y privadas.</t>
  </si>
  <si>
    <t>a. Articular los protocolos, guías y normas técnicas desarrolladas por la entidad dentro de un sistema de calidad de la gestión del dato que permita normalizar el tratamiento dado a la recolección de información Hidrometeorológica y el tratamiento requerido para la recolección sistemática de la información básica requerida para los estudios ambientales y de ecosistemas.</t>
  </si>
  <si>
    <t>a) Mejor calidad del aire para proteger la salud.</t>
  </si>
  <si>
    <t>Poner en marcha un programa para mejorar la cobertura y disponibilidad de información de emisiones y calidad del aire,  así como realizar acciones estratégicas focalizadas en cinco ciudades críticas lo que contemplará un programa de capacitación para mejorar la formulación e implementación de planes de prevención, reducción y control de la contaminación del aire, así como mecanismos para la participación ciudadana y la denuncia de fuentes contaminantes.</t>
  </si>
  <si>
    <t>b) Reducción de la presión y mejoramiento de la calidad del recurso hídrico.</t>
  </si>
  <si>
    <t>Promover la implementación del Plan Hídrico Nacional de manera coordinada y con énfasis en los programas de regulación hídrica, de aguas subterráneas, de legalización de usuarios, de investigación y de monitoreo del recurso hídrico (aguas superficiales, subterráneas y marinas).</t>
  </si>
  <si>
    <t>AUTORIDADES AMBIENTALES
IDEAM
INVEMAR</t>
  </si>
  <si>
    <t xml:space="preserve">Establecer un procedimiento para la definición de las metas nacionales de mediano y largo plazo en cambio climático y para el seguimiento y actualización periódica de las metas de la contribución nacionalmente determinada (NDC por sus siglas en inglés), acorde a los lineamientos de la Convención Marco de las Naciones Unidas sobre el Cambio Climático (CMNUCC), </t>
  </si>
  <si>
    <t>b. Establecer normas y protocolos sobre los sistemas de información para la administración del SINA y aquellos orientados a realizar el seguimiento de los procesos ambientales y su acople.</t>
  </si>
  <si>
    <r>
      <t>6.</t>
    </r>
    <r>
      <rPr>
        <sz val="11"/>
        <color theme="1"/>
        <rFont val="Calibri"/>
        <family val="2"/>
        <scheme val="minor"/>
      </rPr>
      <t>       Establecer programas de colaboración e intercambio de información con entidades pares internacionales orientados especialmente a la investigación y modelamiento de los procesos de cambio global y cambio climático.</t>
    </r>
  </si>
  <si>
    <r>
      <t>a.</t>
    </r>
    <r>
      <rPr>
        <sz val="11"/>
        <color theme="1"/>
        <rFont val="Calibri"/>
        <family val="2"/>
        <scheme val="minor"/>
      </rPr>
      <t>       Definir y Priorizar entidades mediante el cual se van a desarrollar.</t>
    </r>
  </si>
  <si>
    <t>f) Compromiso sectorial con la mitigación del cambio climático.</t>
  </si>
  <si>
    <t>Avanzar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t>
  </si>
  <si>
    <r>
      <t>b.</t>
    </r>
    <r>
      <rPr>
        <sz val="11"/>
        <color theme="1"/>
        <rFont val="Calibri"/>
        <family val="2"/>
        <scheme val="minor"/>
      </rPr>
      <t>       Gestionar con el Ministerio de Ambiente y Desarrollo Sostenible y la Cancillería.</t>
    </r>
  </si>
  <si>
    <t>7. Servicios climáticos ambientales</t>
  </si>
  <si>
    <t>8. Gestión del conocimiento de riesgo climático, hidrometeorológico y ambiental</t>
  </si>
  <si>
    <t>2. Asegurar la corresponsabilidad territorial y sectorial en la reducción del riesgo de desastres y la adaptación a la variabilidad y al cambio climático.</t>
  </si>
  <si>
    <t>b) Sectores resilientes y adaptados</t>
  </si>
  <si>
    <t>Diseñar una política pública para reducir las condiciones de riesgo ante eventos de variabilidad climática</t>
  </si>
  <si>
    <t xml:space="preserve">MINAMBIENTE, IDEAM </t>
  </si>
  <si>
    <t>Realizar estudios de amenaza por eventos de remoción en masa, inundación, sequía, incendio forestal, avenida torrencial, erosión costera, volcánicos, sísmicos y tecnológicos, a escala relevante para el nivel municipal, desde las entidades técnico - científicas del SNGRD. y formular un Modelo Nacional de Riesgo Sísmico.</t>
  </si>
  <si>
    <t>3. Movilizar el financiamiento para la gestión del riesgo y la adaptación e incentivar la protección financiera ante desastres.</t>
  </si>
  <si>
    <t>c) Protección financiera ante desastres</t>
  </si>
  <si>
    <t>Avanzar en la evaluación y estructuración de mecanismos de protección financiera, la formulación de esquemas y adquisición de contratos de aseguramiento y adelantar la estructuración de un insstrumento de protección financiera ante eventos hidrometeorólogicos</t>
  </si>
  <si>
    <t>Porcentaje de operación  y matenimiento a la red hidrometeorológica bajo el esquema de   4-3-2-2 para proveer información  hidrometeorológica y el adecuado funcionamiento de la red  a partir del promedio de %</t>
  </si>
  <si>
    <t xml:space="preserve"> 62 % de la información cargada y validada para mantener actualizada la base de datos con la información capturada y analizada en las áreas operativas</t>
  </si>
  <si>
    <t>35 %
 (Dada la limitacion presupuestal en la compra de ferreteria)</t>
  </si>
  <si>
    <t>60 %  
(Dada la limitacion presupuestal de recursos asignados)</t>
  </si>
  <si>
    <t>Preparar insumos técnicos para actualizar los umbrales de lluvia detonante de deslizamientos para zonas seleccionadas.</t>
  </si>
  <si>
    <t>7 Cursos y/o capacitaciones virtuales actualizados y/o subidso a la plataforma</t>
  </si>
  <si>
    <t xml:space="preserve">DIR01
</t>
  </si>
  <si>
    <t>DIR02</t>
  </si>
  <si>
    <t>Plan Estratégico de Comunicaciones y Publicaciones Implementado (Plan Institucional de Posicionamiento)</t>
  </si>
  <si>
    <t>100% 
(1098 videos)</t>
  </si>
  <si>
    <t>Video pronósticos diarios emitidos</t>
  </si>
  <si>
    <t>Implementar estrategias comunicacionales que permitan divulgar la información científica y los mensajes de prevención, a través de la socialización de contenidos (campañas institucionales, publicaciones, comunicados, boletines, entre otros) para posicionar la imagen institucional.</t>
  </si>
  <si>
    <t xml:space="preserve">Documento de una política editorial
</t>
  </si>
  <si>
    <t xml:space="preserve"> Política editorial implementada</t>
  </si>
  <si>
    <t xml:space="preserve">Implementar estrategias comunicacionales que permitan divulgar la información científica y los mensajes de prevención, a través de la socialización de contenidos (campañas institucionales, publicaciones, comunicados, boletines, entre otros) para posicionar la imagen institucional </t>
  </si>
  <si>
    <t>Diseño, diagramación de contenidos y material gráfico elaborado /
Diseño, diagramación de contenidos y material gráfico solicitado * 100</t>
  </si>
  <si>
    <t xml:space="preserve">Fortalecimiento Clima Organizacional a través de estrategias
comunicacionales =
Número de campañas y contenidos de comunicación interna
atendidos/Número de campañas y contenidos de comunicación </t>
  </si>
  <si>
    <t>Informe final de los requerimientos institucionales atendidos</t>
  </si>
  <si>
    <t>Documentos técnicos para la formulación del PICIA e insumos para documento PENIA</t>
  </si>
  <si>
    <t>Dos documentos</t>
  </si>
  <si>
    <t>Documentos técnicos - guías para la Investigación científica Institucional</t>
  </si>
  <si>
    <t>Documento de Informe de avance del estado de la implementación del MIPG realizado</t>
  </si>
  <si>
    <t>OBJETIVOS ESTRATÉGICOS INSTITUCIONALES  2019-2026 alineación con PND 2018-2022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</si>
</sst>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_-&quot;$&quot;\ * #,##0_-;\-&quot;$&quot;\ * #,##0_-;_-&quot;$&quot;\ * &quot;-&quot;_-;_-@_-"/>
    <numFmt numFmtId="165" formatCode="_(* #,##0_);_(* \(#,##0\);_(* &quot;-&quot;_);_(@_)"/>
    <numFmt numFmtId="166" formatCode="0.0%"/>
    <numFmt numFmtId="167" formatCode="_-[$$-240A]\ * #,##0_-;\-[$$-240A]\ * #,##0_-;_-[$$-240A]\ * &quot;-&quot;??_-;_-@_-"/>
    <numFmt numFmtId="168" formatCode="_-[$$-240A]\ * #,##0.00_-;\-[$$-240A]\ * #,##0.00_-;_-[$$-240A]\ * &quot;-&quot;??_-;_-@_-"/>
    <numFmt numFmtId="169" formatCode="#,##0_ ;\-#,##0\ "/>
  </numFmts>
  <fonts count="45"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1"/>
      <name val="Calibri"/>
      <family val="2"/>
      <scheme val="minor"/>
    </font>
    <font>
      <b/>
      <sz val="10"/>
      <color theme="1"/>
      <name val="Calibri"/>
      <family val="2"/>
      <scheme val="minor"/>
    </font>
    <font>
      <sz val="11"/>
      <color theme="1"/>
      <name val="Arial Narrow"/>
      <family val="2"/>
    </font>
    <font>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sz val="11"/>
      <color rgb="FFFF0000"/>
      <name val="Arial Narrow"/>
      <family val="2"/>
    </font>
    <font>
      <sz val="11"/>
      <name val="Arial Narrow"/>
      <family val="2"/>
    </font>
    <font>
      <sz val="7"/>
      <color theme="1"/>
      <name val="Calibri"/>
      <family val="2"/>
      <scheme val="minor"/>
    </font>
    <font>
      <b/>
      <sz val="10"/>
      <color theme="1"/>
      <name val="Arial"/>
      <family val="2"/>
    </font>
    <font>
      <sz val="9"/>
      <color indexed="81"/>
      <name val="Tahoma"/>
      <family val="2"/>
    </font>
    <font>
      <b/>
      <sz val="9"/>
      <color indexed="81"/>
      <name val="Tahoma"/>
      <family val="2"/>
    </font>
    <font>
      <b/>
      <sz val="10"/>
      <color rgb="FFFFFFFF"/>
      <name val="Arial"/>
      <family val="2"/>
    </font>
    <font>
      <sz val="10"/>
      <color theme="1"/>
      <name val="Arial"/>
      <family val="2"/>
    </font>
    <font>
      <sz val="10"/>
      <name val="Arial"/>
      <family val="2"/>
    </font>
    <font>
      <sz val="10"/>
      <color rgb="FF000000"/>
      <name val="Arial"/>
      <family val="2"/>
    </font>
    <font>
      <b/>
      <sz val="10"/>
      <color rgb="FF000000"/>
      <name val="Arial"/>
      <family val="2"/>
    </font>
    <font>
      <b/>
      <sz val="10"/>
      <color theme="0"/>
      <name val="Arial"/>
      <family val="2"/>
    </font>
    <font>
      <sz val="10"/>
      <color rgb="FFFF0000"/>
      <name val="Arial"/>
      <family val="2"/>
    </font>
    <font>
      <b/>
      <sz val="11"/>
      <color rgb="FFFF0000"/>
      <name val="Calibri"/>
      <family val="2"/>
      <scheme val="minor"/>
    </font>
    <font>
      <b/>
      <sz val="11"/>
      <color theme="1"/>
      <name val="Arial Narrow"/>
      <family val="2"/>
    </font>
    <font>
      <b/>
      <sz val="11"/>
      <name val="Arial Narrow"/>
      <family val="2"/>
    </font>
    <font>
      <sz val="11"/>
      <color rgb="FF0070C0"/>
      <name val="Arial Narrow"/>
      <family val="2"/>
    </font>
    <font>
      <b/>
      <sz val="22"/>
      <color theme="1"/>
      <name val="Calibri"/>
      <family val="2"/>
      <scheme val="minor"/>
    </font>
    <font>
      <sz val="22"/>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b/>
      <sz val="9"/>
      <color theme="0"/>
      <name val="Calibri"/>
      <family val="2"/>
      <scheme val="minor"/>
    </font>
    <font>
      <sz val="9"/>
      <color rgb="FF000000"/>
      <name val="Calibri"/>
      <family val="2"/>
      <scheme val="minor"/>
    </font>
    <font>
      <i/>
      <sz val="9"/>
      <color rgb="FF000000"/>
      <name val="Calibri"/>
      <family val="2"/>
      <scheme val="minor"/>
    </font>
    <font>
      <sz val="9"/>
      <name val="Calibri"/>
      <family val="2"/>
      <scheme val="minor"/>
    </font>
    <font>
      <sz val="9"/>
      <color rgb="FF000000"/>
      <name val="Calibri"/>
      <family val="2"/>
    </font>
    <font>
      <b/>
      <sz val="9"/>
      <color rgb="FFFF0000"/>
      <name val="Calibri"/>
      <family val="2"/>
      <scheme val="minor"/>
    </font>
    <font>
      <b/>
      <sz val="10"/>
      <color theme="0"/>
      <name val="Calibri"/>
      <family val="2"/>
      <scheme val="minor"/>
    </font>
    <font>
      <b/>
      <sz val="10"/>
      <color theme="7" tint="0.39997558519241921"/>
      <name val="Calibri"/>
      <family val="2"/>
      <scheme val="minor"/>
    </font>
    <font>
      <i/>
      <sz val="11"/>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rgb="FFEFF6FB"/>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5B9BD5"/>
        <bgColor indexed="64"/>
      </patternFill>
    </fill>
    <fill>
      <patternFill patternType="solid">
        <fgColor rgb="FFDEEAF6"/>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249977111117893"/>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9CC2E5"/>
      </left>
      <right style="medium">
        <color rgb="FF9CC2E5"/>
      </right>
      <top/>
      <bottom style="medium">
        <color rgb="FF9CC2E5"/>
      </bottom>
      <diagonal/>
    </border>
    <border>
      <left/>
      <right style="medium">
        <color rgb="FF9CC2E5"/>
      </right>
      <top/>
      <bottom style="medium">
        <color rgb="FF9CC2E5"/>
      </bottom>
      <diagonal/>
    </border>
    <border>
      <left style="medium">
        <color rgb="FF9CC2E5"/>
      </left>
      <right/>
      <top style="medium">
        <color rgb="FF9CC2E5"/>
      </top>
      <bottom style="medium">
        <color rgb="FF9CC2E5"/>
      </bottom>
      <diagonal/>
    </border>
    <border>
      <left/>
      <right/>
      <top style="medium">
        <color rgb="FF9CC2E5"/>
      </top>
      <bottom style="medium">
        <color rgb="FF9CC2E5"/>
      </bottom>
      <diagonal/>
    </border>
    <border>
      <left/>
      <right style="medium">
        <color rgb="FF9CC2E5"/>
      </right>
      <top style="medium">
        <color rgb="FF9CC2E5"/>
      </top>
      <bottom style="medium">
        <color rgb="FF9CC2E5"/>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top style="thin">
        <color rgb="FF000000"/>
      </top>
      <bottom style="medium">
        <color indexed="64"/>
      </bottom>
      <diagonal/>
    </border>
    <border>
      <left style="medium">
        <color indexed="64"/>
      </left>
      <right style="thin">
        <color rgb="FF000000"/>
      </right>
      <top style="thin">
        <color indexed="64"/>
      </top>
      <bottom style="thin">
        <color indexed="64"/>
      </bottom>
      <diagonal/>
    </border>
    <border>
      <left style="medium">
        <color indexed="64"/>
      </left>
      <right style="thin">
        <color indexed="64"/>
      </right>
      <top style="thin">
        <color indexed="64"/>
      </top>
      <bottom style="thin">
        <color rgb="FF000000"/>
      </bottom>
      <diagonal/>
    </border>
    <border>
      <left style="thin">
        <color indexed="64"/>
      </left>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style="thin">
        <color auto="1"/>
      </right>
      <top style="thin">
        <color indexed="64"/>
      </top>
      <bottom style="medium">
        <color auto="1"/>
      </bottom>
      <diagonal/>
    </border>
    <border>
      <left style="medium">
        <color auto="1"/>
      </left>
      <right style="thin">
        <color indexed="64"/>
      </right>
      <top/>
      <bottom/>
      <diagonal/>
    </border>
    <border>
      <left style="thin">
        <color indexed="64"/>
      </left>
      <right style="thin">
        <color auto="1"/>
      </right>
      <top/>
      <bottom style="hair">
        <color auto="1"/>
      </bottom>
      <diagonal/>
    </border>
    <border>
      <left style="thin">
        <color indexed="64"/>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top/>
      <bottom style="hair">
        <color auto="1"/>
      </bottom>
      <diagonal/>
    </border>
    <border>
      <left style="thin">
        <color indexed="64"/>
      </left>
      <right/>
      <top style="medium">
        <color auto="1"/>
      </top>
      <bottom style="hair">
        <color auto="1"/>
      </bottom>
      <diagonal/>
    </border>
    <border>
      <left style="thin">
        <color indexed="64"/>
      </left>
      <right style="thin">
        <color auto="1"/>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indexed="64"/>
      </left>
      <right style="thin">
        <color auto="1"/>
      </right>
      <top style="hair">
        <color auto="1"/>
      </top>
      <bottom style="hair">
        <color auto="1"/>
      </bottom>
      <diagonal/>
    </border>
    <border>
      <left style="thin">
        <color indexed="64"/>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thin">
        <color indexed="64"/>
      </left>
      <right style="thin">
        <color auto="1"/>
      </right>
      <top style="hair">
        <color auto="1"/>
      </top>
      <bottom style="thin">
        <color indexed="64"/>
      </bottom>
      <diagonal/>
    </border>
    <border>
      <left style="thin">
        <color indexed="64"/>
      </left>
      <right/>
      <top style="hair">
        <color auto="1"/>
      </top>
      <bottom style="thin">
        <color indexed="64"/>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top style="hair">
        <color auto="1"/>
      </top>
      <bottom style="thin">
        <color indexed="64"/>
      </bottom>
      <diagonal/>
    </border>
    <border>
      <left style="thin">
        <color indexed="64"/>
      </left>
      <right style="thin">
        <color auto="1"/>
      </right>
      <top style="thin">
        <color indexed="64"/>
      </top>
      <bottom style="hair">
        <color auto="1"/>
      </bottom>
      <diagonal/>
    </border>
    <border>
      <left style="thin">
        <color indexed="64"/>
      </left>
      <right/>
      <top style="thin">
        <color indexed="64"/>
      </top>
      <bottom style="hair">
        <color auto="1"/>
      </bottom>
      <diagonal/>
    </border>
    <border>
      <left style="thin">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right/>
      <top style="thin">
        <color indexed="64"/>
      </top>
      <bottom style="hair">
        <color auto="1"/>
      </bottom>
      <diagonal/>
    </border>
    <border>
      <left/>
      <right style="medium">
        <color indexed="64"/>
      </right>
      <top style="hair">
        <color auto="1"/>
      </top>
      <bottom style="thin">
        <color indexed="64"/>
      </bottom>
      <diagonal/>
    </border>
    <border>
      <left/>
      <right style="medium">
        <color indexed="64"/>
      </right>
      <top style="thin">
        <color indexed="64"/>
      </top>
      <bottom style="hair">
        <color auto="1"/>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auto="1"/>
      </bottom>
      <diagonal/>
    </border>
    <border>
      <left style="medium">
        <color auto="1"/>
      </left>
      <right style="thin">
        <color indexed="64"/>
      </right>
      <top/>
      <bottom style="medium">
        <color auto="1"/>
      </bottom>
      <diagonal/>
    </border>
    <border>
      <left style="thin">
        <color indexed="64"/>
      </left>
      <right style="thin">
        <color auto="1"/>
      </right>
      <top style="hair">
        <color auto="1"/>
      </top>
      <bottom style="medium">
        <color auto="1"/>
      </bottom>
      <diagonal/>
    </border>
    <border>
      <left style="thin">
        <color indexed="64"/>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hair">
        <color auto="1"/>
      </top>
      <bottom style="medium">
        <color auto="1"/>
      </bottom>
      <diagonal/>
    </border>
    <border>
      <left/>
      <right style="medium">
        <color indexed="64"/>
      </right>
      <top style="hair">
        <color auto="1"/>
      </top>
      <bottom style="medium">
        <color indexed="64"/>
      </bottom>
      <diagonal/>
    </border>
    <border>
      <left style="thin">
        <color rgb="FF000000"/>
      </left>
      <right/>
      <top style="thin">
        <color rgb="FF000000"/>
      </top>
      <bottom/>
      <diagonal/>
    </border>
  </borders>
  <cellStyleXfs count="9">
    <xf numFmtId="0" fontId="0" fillId="0" borderId="0"/>
    <xf numFmtId="9"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0" fontId="22" fillId="0" borderId="0"/>
  </cellStyleXfs>
  <cellXfs count="636">
    <xf numFmtId="0" fontId="0" fillId="0" borderId="0" xfId="0"/>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9" xfId="0" applyBorder="1" applyAlignment="1">
      <alignment horizontal="center" vertical="center" wrapText="1"/>
    </xf>
    <xf numFmtId="0" fontId="6" fillId="3" borderId="9" xfId="0" applyFont="1" applyFill="1" applyBorder="1" applyAlignment="1">
      <alignment horizontal="justify" vertical="top" wrapText="1"/>
    </xf>
    <xf numFmtId="14" fontId="0" fillId="0" borderId="9" xfId="0" applyNumberFormat="1" applyBorder="1" applyAlignment="1">
      <alignment vertical="center" wrapText="1"/>
    </xf>
    <xf numFmtId="0" fontId="6" fillId="3" borderId="9" xfId="0" applyFont="1" applyFill="1" applyBorder="1"/>
    <xf numFmtId="14" fontId="2" fillId="0" borderId="0" xfId="0" applyNumberFormat="1" applyFont="1" applyAlignment="1">
      <alignment horizontal="center" vertical="center" wrapText="1"/>
    </xf>
    <xf numFmtId="0" fontId="6" fillId="3" borderId="9" xfId="0" applyFont="1" applyFill="1" applyBorder="1" applyAlignment="1">
      <alignment horizontal="justify" vertical="center" wrapText="1"/>
    </xf>
    <xf numFmtId="43" fontId="0" fillId="3" borderId="9" xfId="0" applyNumberFormat="1" applyFill="1" applyBorder="1" applyAlignment="1">
      <alignment horizontal="justify" vertical="center"/>
    </xf>
    <xf numFmtId="0" fontId="0" fillId="4" borderId="9" xfId="0" applyFill="1" applyBorder="1" applyAlignment="1">
      <alignment horizontal="center" vertical="center" wrapText="1"/>
    </xf>
    <xf numFmtId="0" fontId="6" fillId="3" borderId="30" xfId="0" applyFont="1" applyFill="1" applyBorder="1" applyAlignment="1">
      <alignment horizontal="justify" vertical="center" wrapText="1"/>
    </xf>
    <xf numFmtId="0" fontId="5"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24"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30" xfId="0" applyFont="1" applyBorder="1" applyAlignment="1">
      <alignment vertical="center" wrapText="1"/>
    </xf>
    <xf numFmtId="0" fontId="5" fillId="0" borderId="0" xfId="0" applyFont="1" applyAlignment="1">
      <alignment vertical="center" wrapText="1"/>
    </xf>
    <xf numFmtId="0" fontId="5" fillId="5" borderId="30" xfId="0" applyFont="1" applyFill="1" applyBorder="1" applyAlignment="1">
      <alignment horizontal="center" vertical="center" wrapText="1"/>
    </xf>
    <xf numFmtId="0" fontId="5" fillId="6" borderId="33" xfId="0" applyFont="1" applyFill="1" applyBorder="1" applyAlignment="1">
      <alignment vertical="center" wrapText="1"/>
    </xf>
    <xf numFmtId="0" fontId="5" fillId="7" borderId="34" xfId="0" applyFont="1" applyFill="1" applyBorder="1" applyAlignment="1">
      <alignment horizontal="center"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10" fillId="6" borderId="33" xfId="0" applyFont="1" applyFill="1" applyBorder="1" applyAlignment="1">
      <alignment vertical="center" wrapText="1"/>
    </xf>
    <xf numFmtId="0" fontId="5" fillId="6" borderId="33" xfId="0" applyFont="1" applyFill="1" applyBorder="1" applyAlignment="1">
      <alignment horizontal="center" vertical="center" wrapText="1"/>
    </xf>
    <xf numFmtId="0" fontId="10" fillId="6" borderId="26" xfId="0" applyFont="1" applyFill="1" applyBorder="1" applyAlignment="1">
      <alignment vertical="center" wrapText="1"/>
    </xf>
    <xf numFmtId="0" fontId="5" fillId="5" borderId="33" xfId="0" applyFont="1" applyFill="1" applyBorder="1" applyAlignment="1">
      <alignment vertical="center" wrapText="1"/>
    </xf>
    <xf numFmtId="0" fontId="10" fillId="5" borderId="33" xfId="0" applyFont="1" applyFill="1" applyBorder="1" applyAlignment="1">
      <alignment vertical="center" wrapText="1"/>
    </xf>
    <xf numFmtId="0" fontId="5" fillId="5" borderId="33" xfId="0" applyFont="1" applyFill="1" applyBorder="1" applyAlignment="1">
      <alignment horizontal="center" vertical="center" wrapText="1"/>
    </xf>
    <xf numFmtId="0" fontId="10" fillId="5" borderId="26" xfId="0" applyFont="1" applyFill="1" applyBorder="1" applyAlignment="1">
      <alignment vertical="center" wrapText="1"/>
    </xf>
    <xf numFmtId="0" fontId="5" fillId="6" borderId="5" xfId="0" applyFont="1" applyFill="1" applyBorder="1" applyAlignment="1">
      <alignment horizontal="left" vertical="center" wrapText="1"/>
    </xf>
    <xf numFmtId="0" fontId="5" fillId="6" borderId="5"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0" fillId="0" borderId="30" xfId="0" applyBorder="1"/>
    <xf numFmtId="0" fontId="10" fillId="0" borderId="26" xfId="0" applyFont="1" applyBorder="1" applyAlignment="1">
      <alignment vertical="center" wrapText="1"/>
    </xf>
    <xf numFmtId="0" fontId="5" fillId="6" borderId="30"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25" xfId="0" applyFont="1" applyBorder="1" applyAlignment="1">
      <alignment horizontal="left" vertical="center" wrapText="1"/>
    </xf>
    <xf numFmtId="0" fontId="10" fillId="5" borderId="5" xfId="0" applyFont="1" applyFill="1" applyBorder="1" applyAlignment="1">
      <alignment horizontal="lef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8" borderId="30" xfId="0" applyFont="1" applyFill="1" applyBorder="1" applyAlignment="1">
      <alignment horizontal="center" vertical="center" wrapText="1"/>
    </xf>
    <xf numFmtId="0" fontId="5" fillId="8" borderId="5" xfId="0" applyFont="1" applyFill="1" applyBorder="1" applyAlignment="1">
      <alignment horizontal="left" vertical="center" wrapText="1"/>
    </xf>
    <xf numFmtId="0" fontId="0" fillId="8" borderId="34" xfId="0" applyFill="1" applyBorder="1"/>
    <xf numFmtId="0" fontId="5" fillId="8" borderId="36" xfId="0" applyFont="1" applyFill="1" applyBorder="1" applyAlignment="1">
      <alignment vertical="center" wrapText="1"/>
    </xf>
    <xf numFmtId="0" fontId="5" fillId="8" borderId="36" xfId="0" applyFont="1" applyFill="1" applyBorder="1" applyAlignment="1">
      <alignment horizontal="center" vertical="center" wrapText="1"/>
    </xf>
    <xf numFmtId="0" fontId="5" fillId="6" borderId="36" xfId="0" applyFont="1" applyFill="1" applyBorder="1" applyAlignment="1">
      <alignment vertical="center" wrapText="1"/>
    </xf>
    <xf numFmtId="10" fontId="5" fillId="0" borderId="31" xfId="0" applyNumberFormat="1" applyFont="1" applyBorder="1" applyAlignment="1">
      <alignment vertical="center" wrapText="1"/>
    </xf>
    <xf numFmtId="0" fontId="0" fillId="0" borderId="9" xfId="0" applyBorder="1" applyAlignment="1">
      <alignment horizontal="center" vertical="center"/>
    </xf>
    <xf numFmtId="10" fontId="5" fillId="0" borderId="9" xfId="0" applyNumberFormat="1" applyFont="1" applyBorder="1" applyAlignment="1">
      <alignment horizontal="center" vertical="center" wrapText="1"/>
    </xf>
    <xf numFmtId="0" fontId="0" fillId="0" borderId="9" xfId="0" applyBorder="1" applyAlignment="1">
      <alignment wrapText="1"/>
    </xf>
    <xf numFmtId="10" fontId="5" fillId="0" borderId="9" xfId="0" applyNumberFormat="1" applyFont="1" applyBorder="1" applyAlignment="1">
      <alignment vertical="center" wrapText="1"/>
    </xf>
    <xf numFmtId="10" fontId="0" fillId="0" borderId="30" xfId="0" applyNumberFormat="1" applyBorder="1" applyAlignment="1">
      <alignment wrapText="1"/>
    </xf>
    <xf numFmtId="0" fontId="0" fillId="0" borderId="0" xfId="0" applyAlignment="1">
      <alignment wrapText="1"/>
    </xf>
    <xf numFmtId="0" fontId="5" fillId="0" borderId="26" xfId="0" applyFont="1" applyBorder="1" applyAlignment="1">
      <alignment vertical="center" wrapText="1"/>
    </xf>
    <xf numFmtId="9" fontId="5" fillId="0" borderId="14" xfId="0" applyNumberFormat="1" applyFont="1" applyBorder="1" applyAlignment="1">
      <alignment vertical="center" wrapText="1"/>
    </xf>
    <xf numFmtId="9" fontId="0" fillId="0" borderId="9" xfId="0" applyNumberFormat="1" applyBorder="1" applyAlignment="1">
      <alignment horizontal="center" vertical="center" wrapText="1"/>
    </xf>
    <xf numFmtId="10" fontId="0" fillId="0" borderId="9" xfId="0" applyNumberFormat="1" applyBorder="1" applyAlignment="1">
      <alignment wrapText="1"/>
    </xf>
    <xf numFmtId="9" fontId="0" fillId="0" borderId="9" xfId="0" applyNumberFormat="1" applyBorder="1" applyAlignment="1">
      <alignment wrapText="1"/>
    </xf>
    <xf numFmtId="10" fontId="0" fillId="0" borderId="9" xfId="1" applyNumberFormat="1" applyFont="1" applyBorder="1" applyAlignment="1">
      <alignment wrapText="1"/>
    </xf>
    <xf numFmtId="0" fontId="0" fillId="0" borderId="14" xfId="0" applyBorder="1" applyAlignment="1">
      <alignment wrapText="1"/>
    </xf>
    <xf numFmtId="9" fontId="0" fillId="0" borderId="14" xfId="0" applyNumberFormat="1" applyBorder="1" applyAlignment="1">
      <alignment wrapText="1"/>
    </xf>
    <xf numFmtId="9" fontId="0" fillId="0" borderId="0" xfId="0" applyNumberFormat="1" applyAlignment="1">
      <alignment wrapText="1"/>
    </xf>
    <xf numFmtId="0" fontId="5" fillId="6" borderId="5" xfId="0" applyFont="1" applyFill="1" applyBorder="1" applyAlignment="1">
      <alignment vertical="center" wrapText="1"/>
    </xf>
    <xf numFmtId="0" fontId="5" fillId="0" borderId="25" xfId="0" applyFont="1" applyBorder="1" applyAlignment="1">
      <alignment vertical="center" wrapText="1"/>
    </xf>
    <xf numFmtId="9" fontId="5" fillId="0" borderId="9" xfId="0" applyNumberFormat="1" applyFont="1" applyBorder="1" applyAlignment="1">
      <alignment vertical="center" wrapText="1"/>
    </xf>
    <xf numFmtId="10" fontId="0" fillId="0" borderId="9" xfId="1" applyNumberFormat="1" applyFont="1" applyBorder="1" applyAlignment="1">
      <alignment horizontal="center" vertical="center" wrapText="1"/>
    </xf>
    <xf numFmtId="0" fontId="0" fillId="0" borderId="30" xfId="0" applyBorder="1" applyAlignment="1">
      <alignment wrapText="1"/>
    </xf>
    <xf numFmtId="0" fontId="0" fillId="0" borderId="9" xfId="0" applyBorder="1"/>
    <xf numFmtId="0" fontId="5" fillId="5" borderId="38"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5" fillId="5" borderId="14" xfId="0" applyFont="1" applyFill="1" applyBorder="1" applyAlignment="1">
      <alignment horizontal="left" vertical="center" wrapText="1"/>
    </xf>
    <xf numFmtId="0" fontId="5" fillId="5" borderId="39" xfId="0" applyFont="1" applyFill="1" applyBorder="1" applyAlignment="1">
      <alignment horizontal="center" vertical="center" wrapText="1"/>
    </xf>
    <xf numFmtId="0" fontId="5" fillId="0" borderId="26" xfId="0" applyFont="1" applyBorder="1" applyAlignment="1">
      <alignment horizontal="center" vertical="center" wrapText="1"/>
    </xf>
    <xf numFmtId="9" fontId="5" fillId="0" borderId="14" xfId="1" applyFont="1" applyBorder="1" applyAlignment="1">
      <alignment vertical="center" wrapText="1"/>
    </xf>
    <xf numFmtId="0" fontId="5" fillId="0" borderId="14" xfId="0" applyFont="1" applyBorder="1" applyAlignment="1">
      <alignment vertical="center" wrapText="1"/>
    </xf>
    <xf numFmtId="0" fontId="5" fillId="0" borderId="38" xfId="0" applyFont="1" applyBorder="1" applyAlignment="1">
      <alignment vertical="center" wrapText="1"/>
    </xf>
    <xf numFmtId="0" fontId="0" fillId="0" borderId="14" xfId="0" applyBorder="1" applyAlignment="1">
      <alignment horizontal="center" vertical="center"/>
    </xf>
    <xf numFmtId="9" fontId="0" fillId="0" borderId="9" xfId="1" applyFont="1" applyBorder="1" applyAlignment="1">
      <alignment horizontal="center" vertical="center"/>
    </xf>
    <xf numFmtId="10" fontId="11" fillId="0" borderId="9" xfId="0" applyNumberFormat="1" applyFont="1" applyBorder="1" applyAlignment="1">
      <alignment horizontal="center" vertical="center" wrapText="1"/>
    </xf>
    <xf numFmtId="9" fontId="0" fillId="0" borderId="9" xfId="0" applyNumberFormat="1" applyBorder="1"/>
    <xf numFmtId="9" fontId="0" fillId="0" borderId="9" xfId="1" applyFont="1" applyBorder="1"/>
    <xf numFmtId="9" fontId="4" fillId="9" borderId="9" xfId="0" applyNumberFormat="1" applyFont="1" applyFill="1" applyBorder="1" applyAlignment="1">
      <alignment horizontal="center" vertical="center" wrapText="1"/>
    </xf>
    <xf numFmtId="9" fontId="4" fillId="9" borderId="9" xfId="0" applyNumberFormat="1" applyFont="1" applyFill="1" applyBorder="1" applyAlignment="1">
      <alignment horizontal="center" wrapText="1"/>
    </xf>
    <xf numFmtId="0" fontId="5" fillId="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6" borderId="9" xfId="0" applyFont="1" applyFill="1" applyBorder="1" applyAlignment="1">
      <alignment vertical="center" wrapText="1"/>
    </xf>
    <xf numFmtId="9" fontId="5" fillId="0" borderId="9" xfId="1" applyFont="1" applyBorder="1" applyAlignment="1">
      <alignment vertical="center" wrapText="1"/>
    </xf>
    <xf numFmtId="10" fontId="12" fillId="9" borderId="9" xfId="1" applyNumberFormat="1" applyFont="1" applyFill="1" applyBorder="1" applyAlignment="1">
      <alignment horizontal="center" vertical="center" wrapText="1"/>
    </xf>
    <xf numFmtId="0" fontId="12" fillId="9" borderId="9"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5" fillId="0" borderId="18" xfId="0" applyFont="1" applyBorder="1" applyAlignment="1">
      <alignment vertical="center" wrapText="1"/>
    </xf>
    <xf numFmtId="0" fontId="0" fillId="0" borderId="9" xfId="0"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6"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8" xfId="0" applyFont="1" applyBorder="1" applyAlignment="1">
      <alignment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2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14" fontId="2" fillId="0" borderId="19" xfId="0" applyNumberFormat="1" applyFont="1" applyBorder="1" applyAlignment="1">
      <alignment vertical="center" wrapText="1"/>
    </xf>
    <xf numFmtId="14" fontId="2" fillId="0" borderId="7" xfId="0" applyNumberFormat="1" applyFont="1" applyBorder="1" applyAlignment="1">
      <alignment vertical="center" wrapText="1"/>
    </xf>
    <xf numFmtId="14" fontId="2" fillId="0" borderId="16" xfId="0" applyNumberFormat="1" applyFont="1" applyBorder="1" applyAlignment="1">
      <alignment vertical="center" wrapText="1"/>
    </xf>
    <xf numFmtId="9" fontId="0" fillId="0" borderId="0" xfId="0" applyNumberFormat="1" applyAlignment="1">
      <alignment vertical="center" wrapText="1"/>
    </xf>
    <xf numFmtId="10" fontId="0" fillId="0" borderId="0" xfId="0" applyNumberFormat="1" applyAlignment="1">
      <alignment vertical="center" wrapText="1"/>
    </xf>
    <xf numFmtId="0" fontId="5" fillId="0" borderId="27" xfId="0"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8" xfId="0" applyFont="1" applyBorder="1" applyAlignment="1">
      <alignment vertical="center" wrapText="1"/>
    </xf>
    <xf numFmtId="0" fontId="6" fillId="3" borderId="14" xfId="0" applyFont="1" applyFill="1" applyBorder="1" applyAlignment="1">
      <alignment horizontal="justify" vertical="center" wrapText="1"/>
    </xf>
    <xf numFmtId="14" fontId="0" fillId="0" borderId="14" xfId="0" applyNumberFormat="1" applyBorder="1" applyAlignment="1">
      <alignment vertical="center" wrapText="1"/>
    </xf>
    <xf numFmtId="43" fontId="0" fillId="3" borderId="14" xfId="0" applyNumberFormat="1" applyFill="1" applyBorder="1" applyAlignment="1">
      <alignment horizontal="justify" vertical="center"/>
    </xf>
    <xf numFmtId="14" fontId="0" fillId="0" borderId="8" xfId="0" applyNumberFormat="1" applyBorder="1" applyAlignment="1">
      <alignment vertical="center" wrapText="1"/>
    </xf>
    <xf numFmtId="43" fontId="0" fillId="3" borderId="8" xfId="0" applyNumberFormat="1" applyFill="1" applyBorder="1" applyAlignment="1">
      <alignment horizontal="justify" vertical="center"/>
    </xf>
    <xf numFmtId="14" fontId="0" fillId="10" borderId="14" xfId="0" applyNumberFormat="1" applyFill="1" applyBorder="1" applyAlignment="1">
      <alignment vertical="center" wrapText="1"/>
    </xf>
    <xf numFmtId="14" fontId="0" fillId="10" borderId="9" xfId="0" applyNumberFormat="1" applyFill="1" applyBorder="1" applyAlignment="1">
      <alignment vertical="center" wrapText="1"/>
    </xf>
    <xf numFmtId="14" fontId="0" fillId="10" borderId="8" xfId="0" applyNumberFormat="1" applyFill="1" applyBorder="1" applyAlignment="1">
      <alignment vertical="center" wrapText="1"/>
    </xf>
    <xf numFmtId="43" fontId="0" fillId="6" borderId="9" xfId="0" applyNumberFormat="1" applyFill="1" applyBorder="1" applyAlignment="1">
      <alignment horizontal="justify" vertical="center"/>
    </xf>
    <xf numFmtId="9" fontId="0" fillId="0" borderId="9" xfId="1" applyFont="1" applyBorder="1" applyAlignment="1">
      <alignment horizontal="center" vertical="center" wrapText="1"/>
    </xf>
    <xf numFmtId="9" fontId="0" fillId="0" borderId="0" xfId="1" applyFont="1" applyAlignment="1">
      <alignment horizontal="center" vertical="center" wrapText="1"/>
    </xf>
    <xf numFmtId="0" fontId="0" fillId="0" borderId="9" xfId="0" applyBorder="1" applyAlignment="1">
      <alignment horizontal="left" vertical="center" wrapText="1"/>
    </xf>
    <xf numFmtId="0" fontId="12" fillId="9" borderId="9" xfId="0" applyFont="1" applyFill="1" applyBorder="1" applyAlignment="1">
      <alignment horizontal="left" vertical="center" wrapText="1"/>
    </xf>
    <xf numFmtId="0" fontId="12" fillId="0" borderId="9" xfId="0" applyFont="1" applyBorder="1" applyAlignment="1">
      <alignment vertical="center" wrapText="1"/>
    </xf>
    <xf numFmtId="9" fontId="0" fillId="0" borderId="0" xfId="1" applyFont="1" applyAlignment="1">
      <alignment vertical="center" wrapText="1"/>
    </xf>
    <xf numFmtId="0" fontId="0" fillId="9" borderId="9" xfId="0" applyFill="1" applyBorder="1" applyAlignment="1">
      <alignment vertical="center" wrapText="1"/>
    </xf>
    <xf numFmtId="0" fontId="0" fillId="9" borderId="9" xfId="0" applyFill="1" applyBorder="1" applyAlignment="1">
      <alignment horizontal="left" vertical="center" wrapText="1"/>
    </xf>
    <xf numFmtId="0" fontId="0" fillId="0" borderId="0" xfId="0" applyAlignment="1">
      <alignment horizontal="center" vertical="center" wrapText="1"/>
    </xf>
    <xf numFmtId="0" fontId="5" fillId="0" borderId="18" xfId="0" applyFont="1" applyBorder="1" applyAlignment="1">
      <alignment horizontal="center" vertical="center" wrapText="1"/>
    </xf>
    <xf numFmtId="0" fontId="5" fillId="0" borderId="32" xfId="0" applyFont="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vertical="center" wrapText="1"/>
    </xf>
    <xf numFmtId="0" fontId="0" fillId="0" borderId="9" xfId="0" applyBorder="1" applyAlignment="1">
      <alignment vertical="justify" wrapText="1"/>
    </xf>
    <xf numFmtId="0" fontId="0" fillId="0" borderId="9" xfId="0" applyBorder="1" applyAlignment="1">
      <alignment horizontal="justify" vertical="top" wrapText="1"/>
    </xf>
    <xf numFmtId="0" fontId="0" fillId="0" borderId="9" xfId="0" applyBorder="1" applyAlignment="1">
      <alignment horizontal="justify" vertical="center" wrapText="1"/>
    </xf>
    <xf numFmtId="0" fontId="0" fillId="0" borderId="9" xfId="0" applyBorder="1" applyAlignment="1">
      <alignment vertical="top" wrapText="1"/>
    </xf>
    <xf numFmtId="9" fontId="12" fillId="9" borderId="9" xfId="1" applyFont="1" applyFill="1" applyBorder="1" applyAlignment="1">
      <alignment horizontal="center" vertical="center" wrapText="1"/>
    </xf>
    <xf numFmtId="0" fontId="0" fillId="0" borderId="9" xfId="0" applyBorder="1" applyAlignment="1">
      <alignment vertical="center"/>
    </xf>
    <xf numFmtId="10" fontId="0" fillId="0" borderId="9" xfId="0" applyNumberFormat="1" applyBorder="1" applyAlignment="1">
      <alignment vertical="center" wrapText="1"/>
    </xf>
    <xf numFmtId="0" fontId="0" fillId="0" borderId="25" xfId="0" applyBorder="1" applyAlignment="1">
      <alignment vertical="center" wrapText="1"/>
    </xf>
    <xf numFmtId="9" fontId="0" fillId="0" borderId="9" xfId="1" applyFont="1" applyBorder="1" applyAlignment="1">
      <alignment vertical="center" wrapText="1"/>
    </xf>
    <xf numFmtId="9" fontId="0" fillId="0" borderId="9" xfId="0" applyNumberFormat="1" applyBorder="1" applyAlignment="1">
      <alignment vertical="center" wrapText="1"/>
    </xf>
    <xf numFmtId="10" fontId="0" fillId="0" borderId="9" xfId="0" applyNumberFormat="1" applyBorder="1" applyAlignment="1">
      <alignment horizontal="left" vertical="center" wrapText="1"/>
    </xf>
    <xf numFmtId="0" fontId="15" fillId="3" borderId="9" xfId="0" applyFont="1" applyFill="1" applyBorder="1" applyAlignment="1">
      <alignment horizontal="justify" vertical="center" wrapText="1"/>
    </xf>
    <xf numFmtId="9" fontId="0" fillId="8" borderId="9" xfId="0" applyNumberFormat="1" applyFill="1" applyBorder="1" applyAlignment="1">
      <alignment vertical="center" wrapText="1"/>
    </xf>
    <xf numFmtId="0" fontId="14" fillId="3" borderId="9" xfId="0" applyFont="1" applyFill="1" applyBorder="1" applyAlignment="1">
      <alignment horizontal="justify" vertical="center" wrapText="1"/>
    </xf>
    <xf numFmtId="0" fontId="6" fillId="3" borderId="9" xfId="0" applyFont="1" applyFill="1" applyBorder="1" applyAlignment="1">
      <alignment vertical="center" wrapText="1"/>
    </xf>
    <xf numFmtId="0" fontId="6" fillId="3" borderId="9" xfId="0" applyFont="1" applyFill="1" applyBorder="1" applyAlignment="1">
      <alignment vertical="center"/>
    </xf>
    <xf numFmtId="0" fontId="15" fillId="11" borderId="9" xfId="0" applyFont="1" applyFill="1" applyBorder="1" applyAlignment="1">
      <alignment horizontal="justify" vertical="center" wrapText="1"/>
    </xf>
    <xf numFmtId="0" fontId="15" fillId="3" borderId="8" xfId="0" applyFont="1" applyFill="1" applyBorder="1" applyAlignment="1">
      <alignment horizontal="justify" vertical="center" wrapText="1"/>
    </xf>
    <xf numFmtId="0" fontId="6" fillId="11" borderId="9" xfId="0" applyFont="1" applyFill="1" applyBorder="1" applyAlignment="1">
      <alignment horizontal="justify" vertical="center" wrapText="1"/>
    </xf>
    <xf numFmtId="0" fontId="6" fillId="12" borderId="9" xfId="0" applyFont="1" applyFill="1" applyBorder="1" applyAlignment="1">
      <alignment horizontal="justify" vertical="center" wrapText="1"/>
    </xf>
    <xf numFmtId="0" fontId="3" fillId="0" borderId="1" xfId="0" applyFont="1" applyBorder="1" applyAlignment="1">
      <alignment vertical="center"/>
    </xf>
    <xf numFmtId="0" fontId="6" fillId="0" borderId="9" xfId="0" applyFont="1" applyBorder="1" applyAlignment="1">
      <alignment horizontal="justify" vertical="top" wrapText="1"/>
    </xf>
    <xf numFmtId="0" fontId="6" fillId="0" borderId="9" xfId="0" applyFont="1" applyBorder="1" applyAlignment="1">
      <alignment horizontal="justify" vertical="center" wrapText="1"/>
    </xf>
    <xf numFmtId="43" fontId="0" fillId="0" borderId="9" xfId="0" applyNumberFormat="1" applyBorder="1" applyAlignment="1">
      <alignment vertical="center" wrapText="1"/>
    </xf>
    <xf numFmtId="10" fontId="6" fillId="0" borderId="9" xfId="1" applyNumberFormat="1" applyFont="1" applyBorder="1" applyAlignment="1">
      <alignment horizontal="justify" vertical="center" wrapText="1"/>
    </xf>
    <xf numFmtId="0" fontId="15" fillId="12" borderId="9" xfId="0" applyFont="1" applyFill="1" applyBorder="1" applyAlignment="1">
      <alignment horizontal="justify" vertical="center" wrapText="1"/>
    </xf>
    <xf numFmtId="10" fontId="0" fillId="0" borderId="9" xfId="0" applyNumberFormat="1" applyBorder="1" applyAlignment="1">
      <alignment horizontal="center" vertical="center" wrapText="1"/>
    </xf>
    <xf numFmtId="166" fontId="0" fillId="0" borderId="9"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4" fontId="2" fillId="0" borderId="46" xfId="0" applyNumberFormat="1" applyFont="1" applyBorder="1" applyAlignment="1">
      <alignment horizontal="center" vertical="center" wrapText="1"/>
    </xf>
    <xf numFmtId="0" fontId="17" fillId="0" borderId="9" xfId="0" applyFont="1" applyBorder="1" applyAlignment="1">
      <alignment vertical="center" wrapText="1"/>
    </xf>
    <xf numFmtId="0" fontId="17" fillId="0" borderId="14" xfId="0" applyFont="1" applyBorder="1" applyAlignment="1">
      <alignment vertical="center" wrapText="1"/>
    </xf>
    <xf numFmtId="0" fontId="17" fillId="0" borderId="32" xfId="0" applyFont="1" applyBorder="1" applyAlignment="1">
      <alignment vertical="center" wrapText="1"/>
    </xf>
    <xf numFmtId="0" fontId="0" fillId="0" borderId="9" xfId="0" applyFill="1" applyBorder="1" applyAlignment="1">
      <alignment horizontal="center" vertical="center" wrapText="1"/>
    </xf>
    <xf numFmtId="0" fontId="17" fillId="0" borderId="13" xfId="0" applyFont="1" applyBorder="1" applyAlignment="1">
      <alignment vertical="center" wrapText="1"/>
    </xf>
    <xf numFmtId="0" fontId="20" fillId="13" borderId="48" xfId="0" applyFont="1" applyFill="1" applyBorder="1" applyAlignment="1">
      <alignment horizontal="center" vertical="center" wrapText="1"/>
    </xf>
    <xf numFmtId="0" fontId="20" fillId="13" borderId="49" xfId="0" applyFont="1" applyFill="1" applyBorder="1" applyAlignment="1">
      <alignment horizontal="center" vertical="center" wrapText="1"/>
    </xf>
    <xf numFmtId="0" fontId="20" fillId="13" borderId="50" xfId="0" applyFont="1" applyFill="1" applyBorder="1" applyAlignment="1">
      <alignment horizontal="center" vertical="center" wrapText="1"/>
    </xf>
    <xf numFmtId="0" fontId="21" fillId="14" borderId="51" xfId="0" applyFont="1" applyFill="1" applyBorder="1" applyAlignment="1">
      <alignment vertical="center" wrapText="1"/>
    </xf>
    <xf numFmtId="9" fontId="21" fillId="14" borderId="52" xfId="0" applyNumberFormat="1" applyFont="1" applyFill="1" applyBorder="1" applyAlignment="1">
      <alignment horizontal="center" vertical="center" wrapText="1"/>
    </xf>
    <xf numFmtId="0" fontId="22" fillId="0" borderId="51" xfId="0" applyFont="1" applyBorder="1" applyAlignment="1">
      <alignment vertical="center" wrapText="1"/>
    </xf>
    <xf numFmtId="9" fontId="22" fillId="0" borderId="52" xfId="0" applyNumberFormat="1" applyFont="1" applyBorder="1" applyAlignment="1">
      <alignment horizontal="center" vertical="center" wrapText="1"/>
    </xf>
    <xf numFmtId="0" fontId="23" fillId="14" borderId="51" xfId="0" applyFont="1" applyFill="1" applyBorder="1" applyAlignment="1">
      <alignment vertical="center" wrapText="1"/>
    </xf>
    <xf numFmtId="9" fontId="23" fillId="14" borderId="52" xfId="0" applyNumberFormat="1" applyFont="1" applyFill="1" applyBorder="1" applyAlignment="1">
      <alignment horizontal="center" vertical="center" wrapText="1"/>
    </xf>
    <xf numFmtId="0" fontId="21" fillId="0" borderId="51" xfId="0" applyFont="1" applyBorder="1" applyAlignment="1">
      <alignment vertical="center" wrapText="1"/>
    </xf>
    <xf numFmtId="9" fontId="21" fillId="0" borderId="52" xfId="0" applyNumberFormat="1" applyFont="1" applyBorder="1" applyAlignment="1">
      <alignment horizontal="center" vertical="center" wrapText="1"/>
    </xf>
    <xf numFmtId="9" fontId="24" fillId="14" borderId="52" xfId="0" applyNumberFormat="1" applyFont="1" applyFill="1" applyBorder="1" applyAlignment="1">
      <alignment horizontal="center" vertical="center" wrapText="1"/>
    </xf>
    <xf numFmtId="0" fontId="0" fillId="0" borderId="9" xfId="0" applyFill="1" applyBorder="1" applyAlignment="1">
      <alignment vertical="center" wrapText="1"/>
    </xf>
    <xf numFmtId="9" fontId="0" fillId="0" borderId="9" xfId="1" applyFont="1" applyFill="1" applyBorder="1" applyAlignment="1">
      <alignment vertical="center" wrapText="1"/>
    </xf>
    <xf numFmtId="9" fontId="0" fillId="0" borderId="9" xfId="1" applyFont="1" applyFill="1" applyBorder="1" applyAlignment="1">
      <alignment horizontal="center" vertical="center" wrapText="1"/>
    </xf>
    <xf numFmtId="0" fontId="17" fillId="0" borderId="3" xfId="0" applyFont="1" applyBorder="1" applyAlignment="1">
      <alignment vertical="center" wrapText="1"/>
    </xf>
    <xf numFmtId="0" fontId="17" fillId="0" borderId="27" xfId="0" applyFont="1" applyBorder="1" applyAlignment="1">
      <alignment vertical="center" wrapText="1"/>
    </xf>
    <xf numFmtId="0" fontId="17" fillId="0" borderId="24" xfId="0" applyFont="1" applyBorder="1" applyAlignment="1">
      <alignment vertical="center" wrapText="1"/>
    </xf>
    <xf numFmtId="0" fontId="17" fillId="0" borderId="22" xfId="0" applyFont="1" applyBorder="1" applyAlignment="1">
      <alignment vertical="center" wrapText="1"/>
    </xf>
    <xf numFmtId="0" fontId="17" fillId="0" borderId="23" xfId="0" applyFont="1" applyBorder="1" applyAlignment="1">
      <alignment vertical="center" wrapText="1"/>
    </xf>
    <xf numFmtId="0" fontId="17" fillId="0" borderId="18" xfId="0" applyFont="1" applyBorder="1" applyAlignment="1">
      <alignment vertical="center" wrapText="1"/>
    </xf>
    <xf numFmtId="0" fontId="17" fillId="0" borderId="18" xfId="0" applyFont="1" applyBorder="1" applyAlignment="1">
      <alignment horizontal="center" vertical="center" wrapText="1"/>
    </xf>
    <xf numFmtId="0" fontId="17" fillId="0" borderId="28" xfId="0" applyFont="1" applyBorder="1" applyAlignment="1">
      <alignment vertical="center" wrapText="1"/>
    </xf>
    <xf numFmtId="0" fontId="17" fillId="0" borderId="25" xfId="0" applyFont="1" applyBorder="1" applyAlignment="1">
      <alignment vertical="center" wrapText="1"/>
    </xf>
    <xf numFmtId="0" fontId="17" fillId="0" borderId="32" xfId="0"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Alignment="1">
      <alignment horizontal="center" vertical="center" wrapText="1"/>
    </xf>
    <xf numFmtId="9" fontId="21" fillId="0" borderId="0" xfId="1" applyFont="1" applyAlignment="1">
      <alignment vertical="center" wrapText="1"/>
    </xf>
    <xf numFmtId="0" fontId="17" fillId="0" borderId="2" xfId="0" applyFont="1" applyBorder="1" applyAlignment="1">
      <alignment vertical="center" wrapText="1"/>
    </xf>
    <xf numFmtId="0" fontId="17" fillId="0" borderId="1" xfId="0" applyFont="1" applyBorder="1" applyAlignment="1">
      <alignment vertical="center"/>
    </xf>
    <xf numFmtId="0" fontId="17" fillId="0" borderId="17" xfId="0" applyFont="1" applyBorder="1" applyAlignment="1">
      <alignment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16" xfId="0" applyFont="1" applyBorder="1" applyAlignment="1">
      <alignment vertical="center" wrapText="1"/>
    </xf>
    <xf numFmtId="0" fontId="17" fillId="0" borderId="16" xfId="0" applyFont="1" applyBorder="1" applyAlignment="1">
      <alignment horizontal="center" vertical="center" wrapText="1"/>
    </xf>
    <xf numFmtId="0" fontId="17" fillId="0" borderId="1"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21" xfId="0" applyFont="1" applyBorder="1" applyAlignment="1">
      <alignment vertical="center" wrapText="1"/>
    </xf>
    <xf numFmtId="0" fontId="17" fillId="0" borderId="12" xfId="0" applyFont="1" applyBorder="1" applyAlignment="1">
      <alignment vertical="center" wrapText="1"/>
    </xf>
    <xf numFmtId="14" fontId="17" fillId="0" borderId="19" xfId="0" applyNumberFormat="1" applyFont="1" applyBorder="1" applyAlignment="1">
      <alignment vertical="center" wrapText="1"/>
    </xf>
    <xf numFmtId="14" fontId="17" fillId="0" borderId="7" xfId="0" applyNumberFormat="1" applyFont="1" applyBorder="1" applyAlignment="1">
      <alignment vertical="center" wrapText="1"/>
    </xf>
    <xf numFmtId="14" fontId="17" fillId="0" borderId="16" xfId="0" applyNumberFormat="1" applyFont="1" applyBorder="1" applyAlignment="1">
      <alignment vertical="center" wrapText="1"/>
    </xf>
    <xf numFmtId="14" fontId="17" fillId="0" borderId="0" xfId="0" applyNumberFormat="1" applyFont="1" applyAlignment="1">
      <alignment horizontal="center" vertical="center" wrapText="1"/>
    </xf>
    <xf numFmtId="0" fontId="25" fillId="2" borderId="10" xfId="0" applyFont="1" applyFill="1" applyBorder="1" applyAlignment="1">
      <alignment vertical="center" wrapText="1"/>
    </xf>
    <xf numFmtId="0" fontId="25" fillId="2" borderId="11" xfId="0" applyFont="1" applyFill="1" applyBorder="1" applyAlignment="1">
      <alignment vertical="center" wrapText="1"/>
    </xf>
    <xf numFmtId="0" fontId="21" fillId="3" borderId="9" xfId="0" applyFont="1" applyFill="1" applyBorder="1"/>
    <xf numFmtId="0" fontId="21" fillId="3" borderId="9" xfId="0" applyFont="1" applyFill="1" applyBorder="1" applyAlignment="1">
      <alignment horizontal="justify" vertical="center" wrapText="1"/>
    </xf>
    <xf numFmtId="0" fontId="21" fillId="0" borderId="9" xfId="0" applyFont="1" applyBorder="1" applyAlignment="1">
      <alignment horizontal="center" vertical="center" wrapText="1"/>
    </xf>
    <xf numFmtId="0" fontId="21" fillId="3" borderId="8" xfId="0" applyFont="1" applyFill="1" applyBorder="1" applyAlignment="1">
      <alignment horizontal="center" vertical="center" wrapText="1"/>
    </xf>
    <xf numFmtId="14" fontId="21" fillId="0" borderId="9" xfId="0" applyNumberFormat="1" applyFont="1" applyBorder="1" applyAlignment="1">
      <alignment vertical="center" wrapText="1"/>
    </xf>
    <xf numFmtId="43" fontId="21" fillId="3" borderId="9" xfId="0" applyNumberFormat="1" applyFont="1" applyFill="1" applyBorder="1" applyAlignment="1">
      <alignment horizontal="justify" vertical="center"/>
    </xf>
    <xf numFmtId="14" fontId="21" fillId="10" borderId="9" xfId="0" applyNumberFormat="1" applyFont="1" applyFill="1" applyBorder="1" applyAlignment="1">
      <alignment vertical="center" wrapText="1"/>
    </xf>
    <xf numFmtId="0" fontId="21" fillId="0" borderId="9" xfId="0" applyFont="1" applyBorder="1" applyAlignment="1">
      <alignment vertical="center" wrapText="1"/>
    </xf>
    <xf numFmtId="9" fontId="21" fillId="0" borderId="9" xfId="1" applyFont="1" applyBorder="1" applyAlignment="1">
      <alignment horizontal="center" vertical="center" wrapText="1"/>
    </xf>
    <xf numFmtId="9" fontId="21" fillId="0" borderId="9" xfId="0" applyNumberFormat="1" applyFont="1" applyBorder="1" applyAlignment="1">
      <alignment vertical="center" wrapText="1"/>
    </xf>
    <xf numFmtId="0" fontId="21" fillId="3" borderId="9" xfId="0" applyFont="1" applyFill="1" applyBorder="1" applyAlignment="1">
      <alignment horizontal="center" vertical="center" wrapText="1"/>
    </xf>
    <xf numFmtId="0" fontId="22" fillId="3" borderId="9" xfId="0" applyFont="1" applyFill="1" applyBorder="1" applyAlignment="1">
      <alignment horizontal="justify" vertical="center" wrapText="1"/>
    </xf>
    <xf numFmtId="0" fontId="21" fillId="12" borderId="9" xfId="0" applyFont="1" applyFill="1" applyBorder="1" applyAlignment="1">
      <alignment horizontal="justify" vertical="center" wrapText="1"/>
    </xf>
    <xf numFmtId="43" fontId="21" fillId="6" borderId="9" xfId="0" applyNumberFormat="1" applyFont="1" applyFill="1" applyBorder="1" applyAlignment="1">
      <alignment horizontal="justify" vertical="center"/>
    </xf>
    <xf numFmtId="0" fontId="21" fillId="3" borderId="9" xfId="0" applyFont="1" applyFill="1" applyBorder="1" applyAlignment="1">
      <alignment vertical="center"/>
    </xf>
    <xf numFmtId="9" fontId="21" fillId="0" borderId="9" xfId="1" applyFont="1" applyBorder="1" applyAlignment="1">
      <alignment vertical="center" wrapText="1"/>
    </xf>
    <xf numFmtId="0" fontId="0" fillId="15" borderId="9" xfId="0" applyFill="1" applyBorder="1" applyAlignment="1">
      <alignment horizontal="center" vertical="center" wrapText="1"/>
    </xf>
    <xf numFmtId="0" fontId="6" fillId="15" borderId="9" xfId="0" applyFont="1" applyFill="1" applyBorder="1" applyAlignment="1">
      <alignment horizontal="justify" vertical="center" wrapText="1"/>
    </xf>
    <xf numFmtId="165" fontId="21" fillId="0" borderId="0" xfId="2" applyFont="1" applyAlignment="1">
      <alignment vertical="center" wrapText="1"/>
    </xf>
    <xf numFmtId="165" fontId="17" fillId="0" borderId="0" xfId="2" applyFont="1" applyAlignment="1">
      <alignment vertical="center" wrapText="1"/>
    </xf>
    <xf numFmtId="9" fontId="0" fillId="8" borderId="9" xfId="1" applyFont="1" applyFill="1" applyBorder="1" applyAlignment="1">
      <alignment vertical="center" wrapText="1"/>
    </xf>
    <xf numFmtId="9" fontId="0" fillId="8" borderId="9" xfId="1" applyFont="1" applyFill="1" applyBorder="1" applyAlignment="1">
      <alignment horizontal="center" vertical="center" wrapText="1"/>
    </xf>
    <xf numFmtId="9" fontId="5" fillId="0" borderId="31" xfId="1" applyFont="1" applyBorder="1" applyAlignment="1">
      <alignment horizontal="center" vertical="center" wrapText="1"/>
    </xf>
    <xf numFmtId="14" fontId="0" fillId="8" borderId="9" xfId="0" applyNumberFormat="1" applyFill="1" applyBorder="1" applyAlignment="1">
      <alignment vertical="center" wrapText="1"/>
    </xf>
    <xf numFmtId="0" fontId="0" fillId="8" borderId="9" xfId="0" applyFill="1" applyBorder="1" applyAlignment="1">
      <alignment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2" fillId="0" borderId="0" xfId="0" applyFont="1" applyAlignment="1">
      <alignment horizontal="center" vertical="center" wrapText="1"/>
    </xf>
    <xf numFmtId="0" fontId="5" fillId="0" borderId="31" xfId="0" applyFont="1" applyBorder="1" applyAlignment="1">
      <alignment horizontal="center" vertical="center" wrapText="1"/>
    </xf>
    <xf numFmtId="0" fontId="17" fillId="0" borderId="40" xfId="0" applyFont="1" applyBorder="1" applyAlignment="1">
      <alignment horizontal="center" vertical="center" wrapText="1"/>
    </xf>
    <xf numFmtId="9" fontId="17" fillId="0" borderId="40" xfId="1" applyFont="1" applyBorder="1" applyAlignment="1">
      <alignment horizontal="center" vertical="center" wrapText="1"/>
    </xf>
    <xf numFmtId="9" fontId="17" fillId="0" borderId="40" xfId="1" applyFont="1" applyBorder="1" applyAlignment="1">
      <alignment vertical="center" wrapText="1"/>
    </xf>
    <xf numFmtId="0" fontId="21" fillId="0" borderId="9" xfId="0" applyFont="1" applyFill="1" applyBorder="1"/>
    <xf numFmtId="0" fontId="21" fillId="0" borderId="9" xfId="0" applyFont="1" applyFill="1" applyBorder="1" applyAlignment="1">
      <alignment horizontal="justify" vertical="center" wrapText="1"/>
    </xf>
    <xf numFmtId="0" fontId="21" fillId="0" borderId="9" xfId="0" applyFont="1" applyFill="1" applyBorder="1" applyAlignment="1">
      <alignment horizontal="center" vertical="center" wrapText="1"/>
    </xf>
    <xf numFmtId="14" fontId="21" fillId="0" borderId="9" xfId="0" applyNumberFormat="1" applyFont="1" applyFill="1" applyBorder="1" applyAlignment="1">
      <alignment vertical="center" wrapText="1"/>
    </xf>
    <xf numFmtId="43" fontId="21" fillId="0" borderId="9" xfId="0" applyNumberFormat="1" applyFont="1" applyFill="1" applyBorder="1" applyAlignment="1">
      <alignment horizontal="justify" vertical="center"/>
    </xf>
    <xf numFmtId="0" fontId="21" fillId="0" borderId="9" xfId="0" applyFont="1" applyFill="1" applyBorder="1" applyAlignment="1">
      <alignment vertical="center" wrapText="1"/>
    </xf>
    <xf numFmtId="9" fontId="21" fillId="0" borderId="9" xfId="1" applyFont="1" applyFill="1" applyBorder="1" applyAlignment="1">
      <alignment horizontal="center" vertical="center" wrapText="1"/>
    </xf>
    <xf numFmtId="9" fontId="21" fillId="0" borderId="9" xfId="1" applyFont="1" applyFill="1" applyBorder="1" applyAlignment="1">
      <alignment vertical="center" wrapText="1"/>
    </xf>
    <xf numFmtId="0" fontId="21" fillId="0" borderId="0" xfId="0" applyFont="1" applyFill="1" applyAlignment="1">
      <alignment vertical="center" wrapText="1"/>
    </xf>
    <xf numFmtId="165" fontId="21" fillId="0" borderId="0" xfId="2" applyFont="1" applyFill="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0" fillId="0" borderId="0" xfId="0" applyBorder="1"/>
    <xf numFmtId="0" fontId="2" fillId="12" borderId="9" xfId="0" applyFont="1" applyFill="1" applyBorder="1" applyAlignment="1">
      <alignment horizontal="center"/>
    </xf>
    <xf numFmtId="0" fontId="0" fillId="0" borderId="0" xfId="0" applyAlignment="1">
      <alignment vertical="center"/>
    </xf>
    <xf numFmtId="0" fontId="2" fillId="12" borderId="9" xfId="0" applyFont="1" applyFill="1" applyBorder="1" applyAlignment="1">
      <alignment horizontal="center" vertical="center"/>
    </xf>
    <xf numFmtId="9" fontId="0" fillId="8" borderId="0" xfId="0" applyNumberFormat="1" applyFill="1" applyAlignment="1">
      <alignment vertical="center" wrapText="1"/>
    </xf>
    <xf numFmtId="0" fontId="5" fillId="0" borderId="18" xfId="0" applyFont="1" applyBorder="1" applyAlignment="1">
      <alignment horizontal="center" vertical="center" wrapText="1"/>
    </xf>
    <xf numFmtId="9" fontId="27" fillId="0" borderId="0" xfId="0" applyNumberFormat="1" applyFont="1" applyAlignment="1">
      <alignment vertical="center" wrapText="1"/>
    </xf>
    <xf numFmtId="0" fontId="32" fillId="0" borderId="0" xfId="0" applyFont="1"/>
    <xf numFmtId="0" fontId="33" fillId="0" borderId="0" xfId="0" applyFont="1" applyAlignment="1">
      <alignment horizontal="center" vertical="center" wrapText="1"/>
    </xf>
    <xf numFmtId="0" fontId="33" fillId="0" borderId="0" xfId="0" applyFont="1" applyAlignment="1">
      <alignment vertical="center" wrapText="1"/>
    </xf>
    <xf numFmtId="167" fontId="33" fillId="0" borderId="0" xfId="0" applyNumberFormat="1" applyFont="1" applyAlignment="1">
      <alignmen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5" fillId="16" borderId="58" xfId="0" applyFont="1" applyFill="1" applyBorder="1" applyAlignment="1">
      <alignment horizontal="center" vertical="center" wrapText="1"/>
    </xf>
    <xf numFmtId="167" fontId="35" fillId="16" borderId="59" xfId="0" applyNumberFormat="1" applyFont="1" applyFill="1" applyBorder="1" applyAlignment="1">
      <alignment vertical="center" wrapText="1"/>
    </xf>
    <xf numFmtId="167" fontId="35" fillId="16" borderId="57" xfId="0" applyNumberFormat="1" applyFont="1" applyFill="1" applyBorder="1" applyAlignment="1">
      <alignment vertical="center" wrapText="1"/>
    </xf>
    <xf numFmtId="0" fontId="34" fillId="0" borderId="40" xfId="0" applyFont="1" applyFill="1" applyBorder="1" applyAlignment="1">
      <alignment horizontal="center" vertical="center" wrapText="1"/>
    </xf>
    <xf numFmtId="0" fontId="36" fillId="2" borderId="40" xfId="0" applyFont="1" applyFill="1" applyBorder="1" applyAlignment="1">
      <alignment horizontal="center" vertical="center" wrapText="1"/>
    </xf>
    <xf numFmtId="167" fontId="36" fillId="2" borderId="13" xfId="0" applyNumberFormat="1" applyFont="1" applyFill="1" applyBorder="1" applyAlignment="1">
      <alignment horizontal="center" vertical="center" wrapText="1"/>
    </xf>
    <xf numFmtId="167" fontId="36" fillId="2" borderId="42" xfId="0" applyNumberFormat="1" applyFont="1" applyFill="1" applyBorder="1" applyAlignment="1">
      <alignment horizontal="center" vertical="center" wrapText="1"/>
    </xf>
    <xf numFmtId="0" fontId="33" fillId="9" borderId="9" xfId="0" applyFont="1" applyFill="1" applyBorder="1" applyAlignment="1">
      <alignment horizontal="justify" vertical="center" wrapText="1"/>
    </xf>
    <xf numFmtId="0" fontId="37" fillId="9" borderId="60" xfId="0" applyFont="1" applyFill="1" applyBorder="1" applyAlignment="1">
      <alignment horizontal="center" vertical="center" wrapText="1"/>
    </xf>
    <xf numFmtId="0" fontId="33" fillId="9" borderId="0" xfId="0" applyFont="1" applyFill="1" applyAlignment="1">
      <alignment vertical="center" wrapText="1"/>
    </xf>
    <xf numFmtId="9" fontId="37" fillId="9" borderId="60" xfId="0" applyNumberFormat="1" applyFont="1" applyFill="1" applyBorder="1" applyAlignment="1">
      <alignment horizontal="center" vertical="center" wrapText="1"/>
    </xf>
    <xf numFmtId="0" fontId="33" fillId="9" borderId="9" xfId="0" applyFont="1" applyFill="1" applyBorder="1" applyAlignment="1">
      <alignment horizontal="center" vertical="center" wrapText="1"/>
    </xf>
    <xf numFmtId="167" fontId="36" fillId="2" borderId="40" xfId="0" applyNumberFormat="1" applyFont="1" applyFill="1" applyBorder="1" applyAlignment="1">
      <alignment horizontal="center" vertical="center" wrapText="1"/>
    </xf>
    <xf numFmtId="0" fontId="40" fillId="9" borderId="6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7" xfId="0" applyFont="1" applyFill="1" applyBorder="1" applyAlignment="1">
      <alignment vertical="center" wrapText="1"/>
    </xf>
    <xf numFmtId="0" fontId="36" fillId="0" borderId="16" xfId="0" applyFont="1" applyFill="1" applyBorder="1" applyAlignment="1">
      <alignment vertical="center" wrapText="1"/>
    </xf>
    <xf numFmtId="0" fontId="34" fillId="0" borderId="0" xfId="0" applyFont="1" applyFill="1" applyAlignment="1">
      <alignment vertical="center" wrapText="1"/>
    </xf>
    <xf numFmtId="0" fontId="37" fillId="9" borderId="60" xfId="0" applyFont="1" applyFill="1" applyBorder="1" applyAlignment="1">
      <alignment horizontal="justify" vertical="center" wrapText="1"/>
    </xf>
    <xf numFmtId="0" fontId="33" fillId="0" borderId="0" xfId="0" applyFont="1" applyFill="1" applyAlignment="1">
      <alignment vertical="center" wrapText="1"/>
    </xf>
    <xf numFmtId="0" fontId="36" fillId="0" borderId="11" xfId="0" applyFont="1" applyFill="1" applyBorder="1" applyAlignment="1">
      <alignment vertical="center" wrapText="1"/>
    </xf>
    <xf numFmtId="9" fontId="37" fillId="9" borderId="61" xfId="0" applyNumberFormat="1" applyFont="1" applyFill="1" applyBorder="1" applyAlignment="1">
      <alignment horizontal="center" vertical="center" wrapText="1"/>
    </xf>
    <xf numFmtId="3" fontId="37" fillId="9" borderId="60" xfId="0" applyNumberFormat="1" applyFont="1" applyFill="1" applyBorder="1" applyAlignment="1">
      <alignment horizontal="center" vertical="center" wrapText="1"/>
    </xf>
    <xf numFmtId="0" fontId="36" fillId="0" borderId="0" xfId="0" applyFont="1" applyFill="1" applyBorder="1" applyAlignment="1">
      <alignment vertical="center" wrapText="1"/>
    </xf>
    <xf numFmtId="0" fontId="36" fillId="0" borderId="15" xfId="0" applyFont="1" applyFill="1" applyBorder="1" applyAlignment="1">
      <alignment vertical="center" wrapText="1"/>
    </xf>
    <xf numFmtId="0" fontId="33" fillId="9" borderId="0" xfId="0" applyFont="1" applyFill="1" applyAlignment="1">
      <alignment horizontal="left" vertical="center" wrapText="1"/>
    </xf>
    <xf numFmtId="167" fontId="34" fillId="9" borderId="9" xfId="0" applyNumberFormat="1" applyFont="1" applyFill="1" applyBorder="1" applyAlignment="1">
      <alignment vertical="center" wrapText="1"/>
    </xf>
    <xf numFmtId="0" fontId="36" fillId="2" borderId="13" xfId="0" applyFont="1" applyFill="1" applyBorder="1" applyAlignment="1">
      <alignment horizontal="center" vertical="center" wrapText="1"/>
    </xf>
    <xf numFmtId="0" fontId="34" fillId="0" borderId="0" xfId="0" applyFont="1" applyFill="1" applyAlignment="1">
      <alignment horizontal="center" vertical="center" wrapText="1"/>
    </xf>
    <xf numFmtId="167" fontId="33" fillId="0" borderId="0" xfId="0" applyNumberFormat="1" applyFont="1" applyFill="1" applyAlignment="1">
      <alignment vertical="center" wrapText="1"/>
    </xf>
    <xf numFmtId="0" fontId="33" fillId="0" borderId="9" xfId="0" applyFont="1" applyFill="1" applyBorder="1" applyAlignment="1">
      <alignment horizontal="left" vertical="center" wrapText="1"/>
    </xf>
    <xf numFmtId="0" fontId="39" fillId="0" borderId="9" xfId="0" applyFont="1" applyFill="1" applyBorder="1" applyAlignment="1">
      <alignment horizontal="left" vertical="center" wrapText="1"/>
    </xf>
    <xf numFmtId="43" fontId="33" fillId="0" borderId="8" xfId="0" applyNumberFormat="1" applyFont="1" applyFill="1" applyBorder="1" applyAlignment="1">
      <alignment horizontal="left" vertical="center" wrapText="1"/>
    </xf>
    <xf numFmtId="0" fontId="33" fillId="0" borderId="9" xfId="0" applyFont="1" applyFill="1" applyBorder="1" applyAlignment="1">
      <alignment horizontal="center" vertical="center" wrapText="1"/>
    </xf>
    <xf numFmtId="0" fontId="33" fillId="0" borderId="0" xfId="0" applyFont="1" applyAlignment="1">
      <alignment horizontal="left" vertical="center" wrapText="1"/>
    </xf>
    <xf numFmtId="167" fontId="35" fillId="9" borderId="9" xfId="0" applyNumberFormat="1" applyFont="1" applyFill="1" applyBorder="1" applyAlignment="1">
      <alignment vertical="center" wrapText="1"/>
    </xf>
    <xf numFmtId="167" fontId="34" fillId="0" borderId="0" xfId="0" applyNumberFormat="1" applyFont="1" applyAlignment="1">
      <alignment vertical="center" wrapText="1"/>
    </xf>
    <xf numFmtId="167" fontId="34" fillId="9" borderId="0" xfId="0" applyNumberFormat="1" applyFont="1" applyFill="1" applyAlignment="1">
      <alignment vertical="center" wrapText="1"/>
    </xf>
    <xf numFmtId="167" fontId="34" fillId="0" borderId="0" xfId="0" applyNumberFormat="1" applyFont="1" applyFill="1" applyAlignment="1">
      <alignment vertical="center" wrapText="1"/>
    </xf>
    <xf numFmtId="168" fontId="33" fillId="0" borderId="0" xfId="0" applyNumberFormat="1" applyFont="1" applyAlignment="1">
      <alignment vertical="center" wrapText="1"/>
    </xf>
    <xf numFmtId="0" fontId="37" fillId="9" borderId="9" xfId="0" applyFont="1" applyFill="1" applyBorder="1" applyAlignment="1">
      <alignment horizontal="center" vertical="center" wrapText="1"/>
    </xf>
    <xf numFmtId="9" fontId="33" fillId="9" borderId="9" xfId="0" applyNumberFormat="1" applyFont="1" applyFill="1" applyBorder="1" applyAlignment="1">
      <alignment horizontal="center" vertical="center" wrapText="1"/>
    </xf>
    <xf numFmtId="167" fontId="34" fillId="9" borderId="9" xfId="0" applyNumberFormat="1" applyFont="1" applyFill="1" applyBorder="1" applyAlignment="1">
      <alignment horizontal="center" vertical="center" wrapText="1"/>
    </xf>
    <xf numFmtId="167" fontId="34" fillId="9" borderId="14" xfId="0" applyNumberFormat="1" applyFont="1" applyFill="1" applyBorder="1" applyAlignment="1">
      <alignment horizontal="center" vertical="center" wrapText="1"/>
    </xf>
    <xf numFmtId="167" fontId="34" fillId="9" borderId="8" xfId="0" applyNumberFormat="1" applyFont="1" applyFill="1" applyBorder="1" applyAlignment="1">
      <alignment horizontal="center" vertical="center" wrapText="1"/>
    </xf>
    <xf numFmtId="0" fontId="33" fillId="9" borderId="45" xfId="0" applyFont="1" applyFill="1" applyBorder="1" applyAlignment="1">
      <alignment horizontal="justify" vertical="center" wrapText="1"/>
    </xf>
    <xf numFmtId="167" fontId="34" fillId="9" borderId="47" xfId="0" applyNumberFormat="1" applyFont="1" applyFill="1" applyBorder="1" applyAlignment="1">
      <alignment vertical="center" wrapText="1"/>
    </xf>
    <xf numFmtId="0" fontId="33" fillId="9" borderId="65" xfId="0" applyFont="1" applyFill="1" applyBorder="1" applyAlignment="1">
      <alignment horizontal="justify" vertical="center" wrapText="1"/>
    </xf>
    <xf numFmtId="0" fontId="33" fillId="9" borderId="0" xfId="0" applyFont="1" applyFill="1" applyBorder="1" applyAlignment="1">
      <alignment vertical="center" wrapText="1"/>
    </xf>
    <xf numFmtId="0" fontId="33" fillId="9" borderId="43" xfId="0" applyFont="1" applyFill="1" applyBorder="1" applyAlignment="1">
      <alignment horizontal="justify" vertical="center" wrapText="1"/>
    </xf>
    <xf numFmtId="0" fontId="37" fillId="9" borderId="66" xfId="0" applyFont="1" applyFill="1" applyBorder="1" applyAlignment="1">
      <alignment horizontal="center" vertical="center" wrapText="1"/>
    </xf>
    <xf numFmtId="167" fontId="34" fillId="9" borderId="56" xfId="0" applyNumberFormat="1" applyFont="1" applyFill="1" applyBorder="1" applyAlignment="1">
      <alignment vertical="center" wrapText="1"/>
    </xf>
    <xf numFmtId="167" fontId="34" fillId="9" borderId="44" xfId="0" applyNumberFormat="1" applyFont="1" applyFill="1" applyBorder="1" applyAlignment="1">
      <alignment vertical="center" wrapText="1"/>
    </xf>
    <xf numFmtId="14" fontId="33" fillId="9" borderId="9" xfId="0" applyNumberFormat="1" applyFont="1" applyFill="1" applyBorder="1" applyAlignment="1">
      <alignment horizontal="center" vertical="center" wrapText="1"/>
    </xf>
    <xf numFmtId="0" fontId="37" fillId="9" borderId="64" xfId="0" applyFont="1" applyFill="1" applyBorder="1" applyAlignment="1">
      <alignment horizontal="center" vertical="center"/>
    </xf>
    <xf numFmtId="0" fontId="33" fillId="9" borderId="64" xfId="0" applyFont="1" applyFill="1" applyBorder="1" applyAlignment="1">
      <alignment horizontal="center" vertical="center" wrapText="1"/>
    </xf>
    <xf numFmtId="0" fontId="33" fillId="9" borderId="14" xfId="0" applyFont="1" applyFill="1" applyBorder="1" applyAlignment="1">
      <alignment horizontal="justify" vertical="center" wrapText="1"/>
    </xf>
    <xf numFmtId="0" fontId="33" fillId="9" borderId="8" xfId="0" applyFont="1" applyFill="1" applyBorder="1" applyAlignment="1">
      <alignment horizontal="justify" vertical="center" wrapText="1"/>
    </xf>
    <xf numFmtId="0" fontId="39" fillId="9" borderId="9" xfId="0" applyFont="1" applyFill="1" applyBorder="1" applyAlignment="1">
      <alignment horizontal="center" vertical="center" wrapText="1"/>
    </xf>
    <xf numFmtId="167" fontId="34" fillId="9" borderId="9" xfId="0" applyNumberFormat="1" applyFont="1" applyFill="1" applyBorder="1" applyAlignment="1">
      <alignment horizontal="right" vertical="center" wrapText="1"/>
    </xf>
    <xf numFmtId="9" fontId="37" fillId="9" borderId="62" xfId="0" applyNumberFormat="1" applyFont="1" applyFill="1" applyBorder="1" applyAlignment="1">
      <alignment horizontal="center" vertical="center" wrapText="1"/>
    </xf>
    <xf numFmtId="10" fontId="37" fillId="9" borderId="60" xfId="0" applyNumberFormat="1" applyFont="1" applyFill="1" applyBorder="1" applyAlignment="1">
      <alignment horizontal="center" vertical="center" wrapText="1"/>
    </xf>
    <xf numFmtId="169" fontId="37" fillId="9" borderId="60" xfId="7" applyNumberFormat="1" applyFont="1" applyFill="1" applyBorder="1" applyAlignment="1">
      <alignment horizontal="center" vertical="center" wrapText="1"/>
    </xf>
    <xf numFmtId="167" fontId="34" fillId="9" borderId="31" xfId="0" applyNumberFormat="1" applyFont="1" applyFill="1" applyBorder="1" applyAlignment="1">
      <alignment horizontal="center" vertical="center" wrapText="1"/>
    </xf>
    <xf numFmtId="0" fontId="37" fillId="9" borderId="9" xfId="0" applyFont="1" applyFill="1" applyBorder="1" applyAlignment="1">
      <alignment horizontal="justify" vertical="center" wrapText="1"/>
    </xf>
    <xf numFmtId="0" fontId="37" fillId="9" borderId="63" xfId="0" applyFont="1" applyFill="1" applyBorder="1" applyAlignment="1">
      <alignment horizontal="justify" vertical="center" wrapText="1"/>
    </xf>
    <xf numFmtId="0" fontId="37" fillId="9" borderId="0" xfId="0" applyFont="1" applyFill="1" applyAlignment="1">
      <alignment horizontal="justify" vertical="center"/>
    </xf>
    <xf numFmtId="14" fontId="33" fillId="9" borderId="9" xfId="0" applyNumberFormat="1" applyFont="1" applyFill="1" applyBorder="1" applyAlignment="1">
      <alignment horizontal="justify" vertical="center" wrapText="1"/>
    </xf>
    <xf numFmtId="0" fontId="37" fillId="9" borderId="66" xfId="0" applyFont="1" applyFill="1" applyBorder="1" applyAlignment="1">
      <alignment horizontal="justify" vertical="center" wrapText="1"/>
    </xf>
    <xf numFmtId="0" fontId="40" fillId="9" borderId="60" xfId="0" applyFont="1" applyFill="1" applyBorder="1" applyAlignment="1">
      <alignment horizontal="justify" vertical="center" wrapText="1"/>
    </xf>
    <xf numFmtId="0" fontId="37" fillId="9" borderId="61" xfId="0" applyFont="1" applyFill="1" applyBorder="1" applyAlignment="1">
      <alignment horizontal="justify" vertical="center" wrapText="1"/>
    </xf>
    <xf numFmtId="0" fontId="37" fillId="9" borderId="62" xfId="0" applyFont="1" applyFill="1" applyBorder="1" applyAlignment="1">
      <alignment horizontal="justify" vertical="center" wrapText="1"/>
    </xf>
    <xf numFmtId="0" fontId="37" fillId="9" borderId="9" xfId="0" applyFont="1" applyFill="1" applyBorder="1" applyAlignment="1">
      <alignment horizontal="justify" vertical="center"/>
    </xf>
    <xf numFmtId="0" fontId="33" fillId="0" borderId="8"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3" fillId="0" borderId="8" xfId="0" applyFont="1" applyFill="1" applyBorder="1" applyAlignment="1">
      <alignment horizontal="center" vertical="center" wrapText="1"/>
    </xf>
    <xf numFmtId="167" fontId="36" fillId="2" borderId="70" xfId="0" applyNumberFormat="1" applyFont="1" applyFill="1" applyBorder="1" applyAlignment="1">
      <alignment horizontal="center" vertical="center" wrapText="1"/>
    </xf>
    <xf numFmtId="0" fontId="33" fillId="9" borderId="7" xfId="0" applyFont="1" applyFill="1" applyBorder="1" applyAlignment="1">
      <alignment vertical="center" wrapText="1"/>
    </xf>
    <xf numFmtId="0" fontId="33" fillId="9" borderId="45" xfId="0" applyFont="1" applyFill="1" applyBorder="1" applyAlignment="1">
      <alignment horizontal="center" vertical="center" wrapText="1"/>
    </xf>
    <xf numFmtId="0" fontId="40" fillId="9" borderId="9" xfId="0" applyFont="1" applyFill="1" applyBorder="1" applyAlignment="1">
      <alignment horizontal="justify" vertical="center" wrapText="1"/>
    </xf>
    <xf numFmtId="0" fontId="40" fillId="9" borderId="9" xfId="0" applyFont="1" applyFill="1" applyBorder="1" applyAlignment="1">
      <alignment horizontal="center" vertical="center" wrapText="1"/>
    </xf>
    <xf numFmtId="0" fontId="33" fillId="9" borderId="43" xfId="0" applyFont="1" applyFill="1" applyBorder="1" applyAlignment="1">
      <alignment horizontal="center" vertical="center" wrapText="1"/>
    </xf>
    <xf numFmtId="0" fontId="40" fillId="9" borderId="56" xfId="0" applyFont="1" applyFill="1" applyBorder="1" applyAlignment="1">
      <alignment horizontal="justify" vertical="center" wrapText="1"/>
    </xf>
    <xf numFmtId="0" fontId="40" fillId="9" borderId="56" xfId="0" applyFont="1" applyFill="1" applyBorder="1" applyAlignment="1">
      <alignment horizontal="center" vertical="center" wrapText="1"/>
    </xf>
    <xf numFmtId="0" fontId="36" fillId="2" borderId="71" xfId="0" applyFont="1" applyFill="1" applyBorder="1" applyAlignment="1">
      <alignment horizontal="center" vertical="center" wrapText="1"/>
    </xf>
    <xf numFmtId="167" fontId="35" fillId="9" borderId="47" xfId="0" applyNumberFormat="1" applyFont="1" applyFill="1" applyBorder="1" applyAlignment="1">
      <alignment vertical="center" wrapText="1"/>
    </xf>
    <xf numFmtId="0" fontId="40" fillId="9" borderId="66" xfId="0" applyFont="1" applyFill="1" applyBorder="1" applyAlignment="1">
      <alignment horizontal="justify" vertical="center" wrapText="1"/>
    </xf>
    <xf numFmtId="0" fontId="40" fillId="9" borderId="66" xfId="0" applyFont="1" applyFill="1" applyBorder="1" applyAlignment="1">
      <alignment horizontal="center" vertical="center" wrapText="1"/>
    </xf>
    <xf numFmtId="167" fontId="35" fillId="9" borderId="56" xfId="0" applyNumberFormat="1" applyFont="1" applyFill="1" applyBorder="1" applyAlignment="1">
      <alignment vertical="center" wrapText="1"/>
    </xf>
    <xf numFmtId="167" fontId="35" fillId="9" borderId="44" xfId="0" applyNumberFormat="1" applyFont="1" applyFill="1" applyBorder="1" applyAlignment="1">
      <alignment vertical="center" wrapText="1"/>
    </xf>
    <xf numFmtId="0" fontId="34" fillId="0" borderId="71" xfId="0" applyFont="1" applyBorder="1" applyAlignment="1">
      <alignment horizontal="center" vertical="center" wrapText="1"/>
    </xf>
    <xf numFmtId="167" fontId="34" fillId="9" borderId="47" xfId="0" applyNumberFormat="1" applyFont="1" applyFill="1" applyBorder="1" applyAlignment="1">
      <alignment horizontal="right" vertical="center" wrapText="1"/>
    </xf>
    <xf numFmtId="167" fontId="34" fillId="9" borderId="56" xfId="0" applyNumberFormat="1" applyFont="1" applyFill="1" applyBorder="1" applyAlignment="1">
      <alignment horizontal="right" vertical="center" wrapText="1"/>
    </xf>
    <xf numFmtId="167" fontId="34" fillId="9" borderId="44" xfId="0" applyNumberFormat="1" applyFont="1" applyFill="1" applyBorder="1" applyAlignment="1">
      <alignment horizontal="right" vertical="center" wrapText="1"/>
    </xf>
    <xf numFmtId="0" fontId="35" fillId="16" borderId="71" xfId="0" applyFont="1" applyFill="1" applyBorder="1" applyAlignment="1">
      <alignment horizontal="center" vertical="center" wrapText="1"/>
    </xf>
    <xf numFmtId="167" fontId="35" fillId="16" borderId="40" xfId="0" applyNumberFormat="1" applyFont="1" applyFill="1" applyBorder="1" applyAlignment="1">
      <alignment vertical="center" wrapText="1"/>
    </xf>
    <xf numFmtId="167" fontId="35" fillId="16" borderId="70" xfId="0" applyNumberFormat="1" applyFont="1" applyFill="1" applyBorder="1" applyAlignment="1">
      <alignment vertical="center" wrapText="1"/>
    </xf>
    <xf numFmtId="9" fontId="37" fillId="9" borderId="66" xfId="0" applyNumberFormat="1" applyFont="1" applyFill="1" applyBorder="1" applyAlignment="1">
      <alignment horizontal="center" vertical="center" wrapText="1"/>
    </xf>
    <xf numFmtId="167" fontId="34" fillId="9" borderId="47" xfId="6" applyNumberFormat="1" applyFont="1" applyFill="1" applyBorder="1" applyAlignment="1">
      <alignment vertical="center" wrapText="1"/>
    </xf>
    <xf numFmtId="167" fontId="34" fillId="9" borderId="47" xfId="6" applyNumberFormat="1" applyFont="1" applyFill="1" applyBorder="1" applyAlignment="1">
      <alignment horizontal="center" vertical="center" wrapText="1"/>
    </xf>
    <xf numFmtId="0" fontId="37" fillId="9" borderId="56" xfId="0" applyFont="1" applyFill="1" applyBorder="1" applyAlignment="1">
      <alignment horizontal="justify" vertical="center" wrapText="1"/>
    </xf>
    <xf numFmtId="3" fontId="37" fillId="9" borderId="56" xfId="7" applyNumberFormat="1" applyFont="1" applyFill="1" applyBorder="1" applyAlignment="1">
      <alignment horizontal="center" vertical="center" wrapText="1"/>
    </xf>
    <xf numFmtId="167" fontId="34" fillId="9" borderId="56" xfId="0" applyNumberFormat="1" applyFont="1" applyFill="1" applyBorder="1" applyAlignment="1">
      <alignment horizontal="center" vertical="center" wrapText="1"/>
    </xf>
    <xf numFmtId="167" fontId="34" fillId="9" borderId="44" xfId="6" applyNumberFormat="1" applyFont="1" applyFill="1" applyBorder="1" applyAlignment="1">
      <alignment horizontal="center" vertical="center" wrapText="1"/>
    </xf>
    <xf numFmtId="0" fontId="38" fillId="9" borderId="66" xfId="0" applyFont="1" applyFill="1" applyBorder="1" applyAlignment="1">
      <alignment horizontal="justify" vertical="center" wrapText="1"/>
    </xf>
    <xf numFmtId="0" fontId="34" fillId="0" borderId="27" xfId="0" applyFont="1" applyBorder="1" applyAlignment="1">
      <alignment horizontal="center" vertical="center" wrapText="1"/>
    </xf>
    <xf numFmtId="0" fontId="33" fillId="9" borderId="4" xfId="0" applyFont="1" applyFill="1" applyBorder="1" applyAlignment="1">
      <alignment vertical="center" wrapText="1"/>
    </xf>
    <xf numFmtId="0" fontId="33" fillId="9" borderId="72" xfId="0" applyFont="1" applyFill="1" applyBorder="1" applyAlignment="1">
      <alignment horizontal="left" vertical="center" wrapText="1"/>
    </xf>
    <xf numFmtId="0" fontId="36" fillId="2" borderId="41" xfId="0" applyFont="1" applyFill="1" applyBorder="1" applyAlignment="1">
      <alignment horizontal="center" vertical="center" wrapText="1"/>
    </xf>
    <xf numFmtId="0" fontId="37" fillId="9" borderId="73" xfId="0" applyFont="1" applyFill="1" applyBorder="1" applyAlignment="1">
      <alignment horizontal="justify" vertical="center" wrapText="1"/>
    </xf>
    <xf numFmtId="0" fontId="37" fillId="9" borderId="74" xfId="0" applyFont="1" applyFill="1" applyBorder="1" applyAlignment="1">
      <alignment horizontal="justify" vertical="center" wrapText="1"/>
    </xf>
    <xf numFmtId="0" fontId="33" fillId="9" borderId="28" xfId="0" applyFont="1" applyFill="1" applyBorder="1" applyAlignment="1">
      <alignment horizontal="center" vertical="center" wrapText="1"/>
    </xf>
    <xf numFmtId="0" fontId="33" fillId="9" borderId="72" xfId="0" applyFont="1" applyFill="1" applyBorder="1" applyAlignment="1">
      <alignment horizontal="center" vertical="center" wrapText="1"/>
    </xf>
    <xf numFmtId="0" fontId="37" fillId="9" borderId="45" xfId="0" applyFont="1" applyFill="1" applyBorder="1" applyAlignment="1">
      <alignment horizontal="justify" vertical="center" wrapText="1"/>
    </xf>
    <xf numFmtId="0" fontId="37" fillId="9" borderId="43" xfId="0" applyFont="1" applyFill="1" applyBorder="1" applyAlignment="1">
      <alignment horizontal="justify" vertical="center" wrapText="1"/>
    </xf>
    <xf numFmtId="0" fontId="36" fillId="2" borderId="18" xfId="0" applyFont="1" applyFill="1" applyBorder="1" applyAlignment="1">
      <alignment horizontal="center" vertical="center" wrapText="1"/>
    </xf>
    <xf numFmtId="0" fontId="37" fillId="9" borderId="78" xfId="0" applyFont="1" applyFill="1" applyBorder="1" applyAlignment="1">
      <alignment horizontal="justify" vertical="center" wrapText="1"/>
    </xf>
    <xf numFmtId="0" fontId="37" fillId="9" borderId="30" xfId="0" applyFont="1" applyFill="1" applyBorder="1" applyAlignment="1">
      <alignment horizontal="justify" vertical="center" wrapText="1"/>
    </xf>
    <xf numFmtId="0" fontId="33" fillId="9" borderId="30" xfId="0" applyFont="1" applyFill="1" applyBorder="1" applyAlignment="1">
      <alignment horizontal="justify" vertical="center" wrapText="1"/>
    </xf>
    <xf numFmtId="0" fontId="39" fillId="9" borderId="38" xfId="0" applyFont="1" applyFill="1" applyBorder="1" applyAlignment="1">
      <alignment horizontal="justify" vertical="center" wrapText="1"/>
    </xf>
    <xf numFmtId="0" fontId="39" fillId="9" borderId="79" xfId="0" applyFont="1" applyFill="1" applyBorder="1" applyAlignment="1">
      <alignment horizontal="justify" vertical="center" wrapText="1"/>
    </xf>
    <xf numFmtId="0" fontId="39" fillId="9" borderId="30" xfId="0" applyFont="1" applyFill="1" applyBorder="1" applyAlignment="1">
      <alignment horizontal="justify" vertical="center" wrapText="1"/>
    </xf>
    <xf numFmtId="0" fontId="37" fillId="9" borderId="80" xfId="0" applyFont="1" applyFill="1" applyBorder="1" applyAlignment="1">
      <alignment horizontal="justify" vertical="center" wrapText="1"/>
    </xf>
    <xf numFmtId="0" fontId="37" fillId="9" borderId="81" xfId="0" applyFont="1" applyFill="1" applyBorder="1" applyAlignment="1">
      <alignment horizontal="justify" vertical="center"/>
    </xf>
    <xf numFmtId="0" fontId="37" fillId="9" borderId="82" xfId="0" applyFont="1" applyFill="1" applyBorder="1" applyAlignment="1">
      <alignment horizontal="justify" vertical="center"/>
    </xf>
    <xf numFmtId="0" fontId="34" fillId="0" borderId="27" xfId="0" applyFont="1" applyFill="1" applyBorder="1" applyAlignment="1">
      <alignment horizontal="center" vertical="center" wrapText="1"/>
    </xf>
    <xf numFmtId="0" fontId="40" fillId="9" borderId="45" xfId="0" applyFont="1" applyFill="1" applyBorder="1" applyAlignment="1">
      <alignment horizontal="justify" vertical="center" wrapText="1"/>
    </xf>
    <xf numFmtId="0" fontId="40" fillId="9" borderId="43" xfId="0" applyFont="1" applyFill="1" applyBorder="1" applyAlignment="1">
      <alignment horizontal="justify" vertical="center" wrapText="1"/>
    </xf>
    <xf numFmtId="0" fontId="36" fillId="2" borderId="1" xfId="0" applyFont="1" applyFill="1" applyBorder="1" applyAlignment="1">
      <alignment horizontal="center" vertical="center" wrapText="1"/>
    </xf>
    <xf numFmtId="0" fontId="40" fillId="9" borderId="73" xfId="0" applyFont="1" applyFill="1" applyBorder="1" applyAlignment="1">
      <alignment horizontal="justify" vertical="center" wrapText="1"/>
    </xf>
    <xf numFmtId="0" fontId="40" fillId="9" borderId="74" xfId="0" applyFont="1" applyFill="1" applyBorder="1" applyAlignment="1">
      <alignment horizontal="justify" vertical="center" wrapText="1"/>
    </xf>
    <xf numFmtId="0" fontId="37" fillId="9" borderId="83" xfId="0" applyFont="1" applyFill="1" applyBorder="1" applyAlignment="1">
      <alignment horizontal="justify" vertical="center" wrapText="1"/>
    </xf>
    <xf numFmtId="0" fontId="37" fillId="9" borderId="84" xfId="0" applyFont="1" applyFill="1" applyBorder="1" applyAlignment="1">
      <alignment horizontal="justify" vertical="center" wrapText="1"/>
    </xf>
    <xf numFmtId="0" fontId="34" fillId="0" borderId="1" xfId="0" applyFont="1" applyBorder="1" applyAlignment="1">
      <alignment horizontal="center" vertical="center" wrapText="1"/>
    </xf>
    <xf numFmtId="0" fontId="33" fillId="9" borderId="28" xfId="0" applyFont="1" applyFill="1" applyBorder="1" applyAlignment="1">
      <alignment horizontal="justify" vertical="center" wrapText="1"/>
    </xf>
    <xf numFmtId="0" fontId="33" fillId="9" borderId="72" xfId="0" applyFont="1" applyFill="1" applyBorder="1" applyAlignment="1">
      <alignment horizontal="justify" vertical="center" wrapText="1"/>
    </xf>
    <xf numFmtId="0" fontId="34" fillId="0" borderId="1" xfId="0" applyFont="1" applyFill="1" applyBorder="1" applyAlignment="1">
      <alignment horizontal="center" vertical="center" wrapText="1"/>
    </xf>
    <xf numFmtId="0" fontId="33" fillId="9" borderId="28" xfId="0" applyFont="1" applyFill="1" applyBorder="1" applyAlignment="1">
      <alignment horizontal="left" vertical="center" wrapText="1"/>
    </xf>
    <xf numFmtId="0" fontId="37" fillId="9" borderId="76" xfId="0" applyFont="1" applyFill="1" applyBorder="1" applyAlignment="1">
      <alignment horizontal="justify" vertical="center" wrapText="1"/>
    </xf>
    <xf numFmtId="0" fontId="37" fillId="9" borderId="85" xfId="0" applyFont="1" applyFill="1" applyBorder="1" applyAlignment="1">
      <alignment horizontal="justify" vertical="center" wrapText="1"/>
    </xf>
    <xf numFmtId="0" fontId="0" fillId="0" borderId="0" xfId="0" applyFont="1"/>
    <xf numFmtId="0" fontId="0" fillId="0" borderId="0" xfId="0" applyFont="1" applyAlignment="1">
      <alignment vertical="center"/>
    </xf>
    <xf numFmtId="49" fontId="42" fillId="17" borderId="43" xfId="8" applyNumberFormat="1" applyFont="1" applyFill="1" applyBorder="1" applyAlignment="1" applyProtection="1">
      <alignment horizontal="center" vertical="center" wrapText="1"/>
      <protection locked="0"/>
    </xf>
    <xf numFmtId="49" fontId="42" fillId="17" borderId="56" xfId="8" applyNumberFormat="1" applyFont="1" applyFill="1" applyBorder="1" applyAlignment="1" applyProtection="1">
      <alignment horizontal="center" vertical="center" wrapText="1"/>
      <protection locked="0"/>
    </xf>
    <xf numFmtId="49" fontId="42" fillId="18" borderId="87" xfId="8" applyNumberFormat="1" applyFont="1" applyFill="1" applyBorder="1" applyAlignment="1" applyProtection="1">
      <alignment horizontal="center" vertical="center" wrapText="1"/>
      <protection locked="0"/>
    </xf>
    <xf numFmtId="49" fontId="42" fillId="18" borderId="56" xfId="8" applyNumberFormat="1" applyFont="1" applyFill="1" applyBorder="1" applyAlignment="1" applyProtection="1">
      <alignment horizontal="center" vertical="center" wrapText="1"/>
      <protection locked="0"/>
    </xf>
    <xf numFmtId="49" fontId="42" fillId="17" borderId="8" xfId="8" applyNumberFormat="1" applyFont="1" applyFill="1" applyBorder="1" applyAlignment="1" applyProtection="1">
      <alignment horizontal="center" vertical="center" wrapText="1"/>
      <protection locked="0"/>
    </xf>
    <xf numFmtId="49" fontId="42" fillId="17" borderId="69" xfId="8" applyNumberFormat="1" applyFont="1" applyFill="1" applyBorder="1" applyAlignment="1" applyProtection="1">
      <alignment horizontal="center" vertical="center" wrapText="1"/>
      <protection locked="0"/>
    </xf>
    <xf numFmtId="0" fontId="0" fillId="0" borderId="89" xfId="0" applyFont="1" applyBorder="1" applyAlignment="1">
      <alignment horizontal="left" vertical="center" wrapText="1" indent="2"/>
    </xf>
    <xf numFmtId="0" fontId="0" fillId="0" borderId="89" xfId="0" applyFont="1" applyBorder="1" applyAlignment="1">
      <alignment vertical="center" wrapText="1"/>
    </xf>
    <xf numFmtId="0" fontId="0" fillId="0" borderId="90" xfId="0" applyFont="1" applyBorder="1" applyAlignment="1">
      <alignment vertical="center" wrapText="1"/>
    </xf>
    <xf numFmtId="0" fontId="0" fillId="0" borderId="91" xfId="0" applyFont="1" applyBorder="1" applyAlignment="1">
      <alignment vertical="center" wrapText="1"/>
    </xf>
    <xf numFmtId="0" fontId="0" fillId="0" borderId="92" xfId="0" applyFont="1" applyBorder="1" applyAlignment="1">
      <alignment vertical="center" wrapText="1"/>
    </xf>
    <xf numFmtId="0" fontId="0" fillId="0" borderId="93" xfId="0" applyFont="1" applyBorder="1" applyAlignment="1">
      <alignment vertical="center" wrapText="1"/>
    </xf>
    <xf numFmtId="0" fontId="0" fillId="0" borderId="94" xfId="0" applyFont="1" applyBorder="1" applyAlignment="1">
      <alignment wrapText="1"/>
    </xf>
    <xf numFmtId="0" fontId="0" fillId="0" borderId="95" xfId="0" applyFont="1" applyBorder="1" applyAlignment="1">
      <alignment wrapText="1"/>
    </xf>
    <xf numFmtId="0" fontId="0" fillId="0" borderId="96" xfId="0" applyFont="1" applyBorder="1" applyAlignment="1">
      <alignment wrapText="1"/>
    </xf>
    <xf numFmtId="0" fontId="0" fillId="0" borderId="97" xfId="0" applyFont="1" applyBorder="1" applyAlignment="1">
      <alignment wrapText="1"/>
    </xf>
    <xf numFmtId="0" fontId="0" fillId="0" borderId="0" xfId="0" applyFont="1" applyAlignment="1">
      <alignment wrapText="1"/>
    </xf>
    <xf numFmtId="0" fontId="0" fillId="0" borderId="98" xfId="0" applyFont="1" applyBorder="1" applyAlignment="1">
      <alignment horizontal="left" vertical="center" wrapText="1" indent="2"/>
    </xf>
    <xf numFmtId="0" fontId="0" fillId="0" borderId="98" xfId="0" applyFont="1" applyBorder="1" applyAlignment="1">
      <alignment vertical="center" wrapText="1"/>
    </xf>
    <xf numFmtId="0" fontId="0" fillId="0" borderId="99" xfId="0" applyFont="1" applyBorder="1" applyAlignment="1">
      <alignment vertical="center" wrapText="1"/>
    </xf>
    <xf numFmtId="0" fontId="0" fillId="0" borderId="100" xfId="0" applyFont="1" applyBorder="1" applyAlignment="1">
      <alignment vertical="center" wrapText="1"/>
    </xf>
    <xf numFmtId="0" fontId="0" fillId="0" borderId="101" xfId="0" applyFont="1" applyBorder="1" applyAlignment="1">
      <alignment vertical="center" wrapText="1"/>
    </xf>
    <xf numFmtId="0" fontId="0" fillId="0" borderId="102" xfId="0" applyFont="1" applyBorder="1" applyAlignment="1">
      <alignment vertical="center" wrapText="1"/>
    </xf>
    <xf numFmtId="0" fontId="0" fillId="0" borderId="99" xfId="0" applyFont="1" applyBorder="1" applyAlignment="1">
      <alignment wrapText="1"/>
    </xf>
    <xf numFmtId="0" fontId="0" fillId="0" borderId="98" xfId="0" applyFont="1" applyBorder="1" applyAlignment="1">
      <alignment wrapText="1"/>
    </xf>
    <xf numFmtId="0" fontId="0" fillId="0" borderId="102" xfId="0" applyFont="1" applyBorder="1" applyAlignment="1">
      <alignment wrapText="1"/>
    </xf>
    <xf numFmtId="0" fontId="0" fillId="0" borderId="103" xfId="0" applyFont="1" applyBorder="1" applyAlignment="1">
      <alignment wrapText="1"/>
    </xf>
    <xf numFmtId="0" fontId="0" fillId="0" borderId="104" xfId="0" applyFont="1" applyBorder="1" applyAlignment="1">
      <alignment horizontal="left" vertical="center" wrapText="1" indent="2"/>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06" xfId="0" applyFont="1" applyBorder="1" applyAlignment="1">
      <alignment vertical="center" wrapText="1"/>
    </xf>
    <xf numFmtId="0" fontId="0" fillId="0" borderId="107" xfId="0" applyFont="1" applyBorder="1" applyAlignment="1">
      <alignment vertical="center" wrapText="1"/>
    </xf>
    <xf numFmtId="0" fontId="0" fillId="0" borderId="108" xfId="0" applyFont="1" applyBorder="1" applyAlignment="1">
      <alignment vertical="center" wrapText="1"/>
    </xf>
    <xf numFmtId="0" fontId="0" fillId="0" borderId="109" xfId="0" applyFont="1" applyBorder="1" applyAlignment="1">
      <alignment horizontal="left" vertical="center" wrapText="1" indent="2"/>
    </xf>
    <xf numFmtId="0" fontId="0" fillId="0" borderId="109" xfId="0" applyFont="1" applyBorder="1" applyAlignment="1">
      <alignment vertical="center" wrapText="1"/>
    </xf>
    <xf numFmtId="0" fontId="0" fillId="0" borderId="110" xfId="0" applyFont="1" applyBorder="1" applyAlignment="1">
      <alignment vertical="center" wrapText="1"/>
    </xf>
    <xf numFmtId="0" fontId="0" fillId="0" borderId="111" xfId="0" applyFont="1" applyBorder="1" applyAlignment="1">
      <alignment vertical="center" wrapText="1"/>
    </xf>
    <xf numFmtId="0" fontId="0" fillId="0" borderId="112" xfId="0" applyFont="1" applyBorder="1" applyAlignment="1">
      <alignment vertical="center" wrapText="1"/>
    </xf>
    <xf numFmtId="0" fontId="0" fillId="0" borderId="113" xfId="0" applyFont="1" applyBorder="1" applyAlignment="1">
      <alignment vertical="center" wrapText="1"/>
    </xf>
    <xf numFmtId="0" fontId="0" fillId="4" borderId="102" xfId="0" applyFont="1" applyFill="1" applyBorder="1" applyAlignment="1">
      <alignment vertical="center" wrapText="1"/>
    </xf>
    <xf numFmtId="0" fontId="0" fillId="4" borderId="102" xfId="0" applyFont="1" applyFill="1" applyBorder="1" applyAlignment="1">
      <alignment wrapText="1"/>
    </xf>
    <xf numFmtId="0" fontId="0" fillId="0" borderId="105" xfId="0" applyFont="1" applyBorder="1" applyAlignment="1">
      <alignment wrapText="1"/>
    </xf>
    <xf numFmtId="0" fontId="0" fillId="0" borderId="104" xfId="0" applyFont="1" applyBorder="1" applyAlignment="1">
      <alignment wrapText="1"/>
    </xf>
    <xf numFmtId="0" fontId="0" fillId="0" borderId="108" xfId="0" applyFont="1" applyBorder="1" applyAlignment="1">
      <alignment wrapText="1"/>
    </xf>
    <xf numFmtId="0" fontId="0" fillId="0" borderId="114" xfId="0" applyFont="1" applyBorder="1" applyAlignment="1">
      <alignment wrapText="1"/>
    </xf>
    <xf numFmtId="0" fontId="0" fillId="0" borderId="110" xfId="0" applyFont="1" applyBorder="1" applyAlignment="1">
      <alignment wrapText="1"/>
    </xf>
    <xf numFmtId="0" fontId="0" fillId="0" borderId="109" xfId="0" applyFont="1" applyBorder="1" applyAlignment="1">
      <alignment wrapText="1"/>
    </xf>
    <xf numFmtId="0" fontId="0" fillId="0" borderId="113" xfId="0" applyFont="1" applyBorder="1" applyAlignment="1">
      <alignment wrapText="1"/>
    </xf>
    <xf numFmtId="0" fontId="0" fillId="0" borderId="115" xfId="0" applyFont="1" applyBorder="1" applyAlignment="1">
      <alignment wrapText="1"/>
    </xf>
    <xf numFmtId="0" fontId="12" fillId="0" borderId="98" xfId="0" applyFont="1" applyBorder="1" applyAlignment="1">
      <alignment horizontal="left" vertical="center" wrapText="1" indent="2"/>
    </xf>
    <xf numFmtId="0" fontId="12" fillId="0" borderId="104" xfId="0" applyFont="1" applyBorder="1" applyAlignment="1">
      <alignment horizontal="left" vertical="center" wrapText="1" indent="2"/>
    </xf>
    <xf numFmtId="0" fontId="12" fillId="0" borderId="109" xfId="0" applyFont="1" applyBorder="1" applyAlignment="1">
      <alignment horizontal="left" vertical="center" wrapText="1" indent="2"/>
    </xf>
    <xf numFmtId="0" fontId="0" fillId="0" borderId="9" xfId="0" applyFont="1" applyBorder="1" applyAlignment="1">
      <alignment vertical="center" wrapText="1"/>
    </xf>
    <xf numFmtId="0" fontId="0" fillId="0" borderId="30" xfId="0" applyFont="1" applyBorder="1" applyAlignment="1">
      <alignment vertical="center" wrapText="1"/>
    </xf>
    <xf numFmtId="0" fontId="0" fillId="0" borderId="116" xfId="0" applyFont="1" applyBorder="1" applyAlignment="1">
      <alignment vertical="center" wrapText="1"/>
    </xf>
    <xf numFmtId="0" fontId="0" fillId="0" borderId="117" xfId="0" applyFont="1" applyBorder="1" applyAlignment="1">
      <alignment vertical="center" wrapText="1"/>
    </xf>
    <xf numFmtId="0" fontId="0" fillId="0" borderId="63" xfId="0" applyFont="1" applyBorder="1" applyAlignment="1">
      <alignment vertical="center" wrapText="1"/>
    </xf>
    <xf numFmtId="0" fontId="0" fillId="0" borderId="30" xfId="0" applyFont="1" applyBorder="1" applyAlignment="1">
      <alignment wrapText="1"/>
    </xf>
    <xf numFmtId="0" fontId="0" fillId="0" borderId="9" xfId="0" applyFont="1" applyBorder="1" applyAlignment="1">
      <alignment wrapText="1"/>
    </xf>
    <xf numFmtId="0" fontId="0" fillId="0" borderId="63" xfId="0" applyFont="1" applyBorder="1" applyAlignment="1">
      <alignment wrapText="1"/>
    </xf>
    <xf numFmtId="0" fontId="0" fillId="0" borderId="118" xfId="0" applyFont="1" applyBorder="1" applyAlignment="1">
      <alignment wrapText="1"/>
    </xf>
    <xf numFmtId="0" fontId="0" fillId="0" borderId="90" xfId="0" applyFont="1" applyBorder="1" applyAlignment="1">
      <alignment wrapText="1"/>
    </xf>
    <xf numFmtId="0" fontId="0" fillId="0" borderId="89" xfId="0" applyFont="1" applyBorder="1" applyAlignment="1">
      <alignment wrapText="1"/>
    </xf>
    <xf numFmtId="0" fontId="0" fillId="0" borderId="93" xfId="0" applyFont="1" applyBorder="1" applyAlignment="1">
      <alignment wrapText="1"/>
    </xf>
    <xf numFmtId="0" fontId="0" fillId="0" borderId="119" xfId="0" applyFont="1" applyBorder="1" applyAlignment="1">
      <alignment wrapText="1"/>
    </xf>
    <xf numFmtId="0" fontId="0" fillId="0" borderId="121" xfId="0" applyFont="1" applyBorder="1" applyAlignment="1">
      <alignment vertical="center" wrapText="1"/>
    </xf>
    <xf numFmtId="0" fontId="0" fillId="0" borderId="122" xfId="0" applyFont="1" applyBorder="1" applyAlignment="1">
      <alignment vertical="center" wrapText="1"/>
    </xf>
    <xf numFmtId="0" fontId="0" fillId="0" borderId="123" xfId="0" applyFont="1" applyBorder="1" applyAlignment="1">
      <alignment vertical="center" wrapText="1"/>
    </xf>
    <xf numFmtId="0" fontId="0" fillId="0" borderId="124" xfId="0" applyFont="1" applyBorder="1" applyAlignment="1">
      <alignment vertical="center" wrapText="1"/>
    </xf>
    <xf numFmtId="0" fontId="0" fillId="0" borderId="125" xfId="0" applyFont="1" applyBorder="1" applyAlignment="1">
      <alignment vertical="center" wrapText="1"/>
    </xf>
    <xf numFmtId="0" fontId="0" fillId="0" borderId="122" xfId="0" applyFont="1" applyBorder="1" applyAlignment="1">
      <alignment wrapText="1"/>
    </xf>
    <xf numFmtId="0" fontId="0" fillId="0" borderId="121" xfId="0" applyFont="1" applyBorder="1" applyAlignment="1">
      <alignment wrapText="1"/>
    </xf>
    <xf numFmtId="0" fontId="0" fillId="0" borderId="125" xfId="0" applyFont="1" applyBorder="1" applyAlignment="1">
      <alignment wrapText="1"/>
    </xf>
    <xf numFmtId="0" fontId="0" fillId="0" borderId="126" xfId="0" applyFont="1" applyBorder="1" applyAlignment="1">
      <alignment wrapText="1"/>
    </xf>
    <xf numFmtId="0" fontId="0" fillId="0" borderId="0" xfId="0" applyFont="1" applyAlignment="1">
      <alignment vertical="center" wrapText="1"/>
    </xf>
    <xf numFmtId="0" fontId="33" fillId="9" borderId="65" xfId="0" applyFont="1" applyFill="1" applyBorder="1" applyAlignment="1">
      <alignment horizontal="center" vertical="center" wrapText="1"/>
    </xf>
    <xf numFmtId="0" fontId="37" fillId="9" borderId="127" xfId="0" applyFont="1" applyFill="1" applyBorder="1" applyAlignment="1">
      <alignment horizontal="justify" vertical="center" wrapText="1"/>
    </xf>
    <xf numFmtId="0" fontId="37" fillId="9" borderId="61" xfId="0" applyFont="1" applyFill="1" applyBorder="1" applyAlignment="1">
      <alignment horizontal="center" vertical="center" wrapText="1"/>
    </xf>
    <xf numFmtId="167" fontId="34" fillId="9" borderId="14" xfId="0" applyNumberFormat="1" applyFont="1" applyFill="1" applyBorder="1" applyAlignment="1">
      <alignment vertical="center" wrapText="1"/>
    </xf>
    <xf numFmtId="167" fontId="34" fillId="9" borderId="67" xfId="0" applyNumberFormat="1" applyFont="1" applyFill="1" applyBorder="1" applyAlignment="1">
      <alignment vertical="center" wrapText="1"/>
    </xf>
    <xf numFmtId="9" fontId="37" fillId="9" borderId="9" xfId="0" applyNumberFormat="1" applyFont="1" applyFill="1" applyBorder="1" applyAlignment="1">
      <alignment horizontal="center" vertical="center" wrapText="1"/>
    </xf>
    <xf numFmtId="0" fontId="34" fillId="0" borderId="41" xfId="0" applyFont="1" applyBorder="1" applyAlignment="1">
      <alignment horizontal="center" vertical="center" wrapText="1"/>
    </xf>
    <xf numFmtId="9" fontId="37" fillId="9" borderId="56" xfId="0" applyNumberFormat="1"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7" fillId="9" borderId="25" xfId="0" applyFont="1" applyFill="1" applyBorder="1" applyAlignment="1">
      <alignment horizontal="justify" vertical="center" wrapText="1"/>
    </xf>
    <xf numFmtId="0" fontId="37" fillId="9" borderId="87" xfId="0" applyFont="1" applyFill="1" applyBorder="1" applyAlignment="1">
      <alignment horizontal="justify" vertical="center" wrapText="1"/>
    </xf>
    <xf numFmtId="0" fontId="36" fillId="2" borderId="42" xfId="0" applyFont="1" applyFill="1" applyBorder="1" applyAlignment="1">
      <alignment horizontal="center" vertical="center" wrapText="1"/>
    </xf>
    <xf numFmtId="0" fontId="37" fillId="9" borderId="47" xfId="0" applyFont="1" applyFill="1" applyBorder="1" applyAlignment="1">
      <alignment horizontal="justify" vertical="center" wrapText="1"/>
    </xf>
    <xf numFmtId="0" fontId="37" fillId="9" borderId="44" xfId="0" applyFont="1" applyFill="1" applyBorder="1" applyAlignment="1">
      <alignment horizontal="justify" vertical="center" wrapText="1"/>
    </xf>
    <xf numFmtId="0" fontId="41" fillId="0" borderId="0" xfId="0" applyFont="1" applyFill="1" applyAlignment="1">
      <alignment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9" fontId="5" fillId="0" borderId="11" xfId="1" applyFont="1" applyBorder="1" applyAlignment="1">
      <alignment horizontal="center" vertical="center" wrapText="1"/>
    </xf>
    <xf numFmtId="0" fontId="5" fillId="0" borderId="20" xfId="0" applyFont="1" applyBorder="1" applyAlignment="1">
      <alignment horizontal="center" vertical="center" wrapText="1"/>
    </xf>
    <xf numFmtId="0" fontId="5" fillId="0" borderId="40" xfId="0" applyFont="1" applyBorder="1" applyAlignment="1">
      <alignment horizontal="center" vertical="center" wrapText="1"/>
    </xf>
    <xf numFmtId="9" fontId="5" fillId="0" borderId="11" xfId="1" applyFont="1" applyBorder="1" applyAlignment="1">
      <alignment vertical="center" wrapText="1"/>
    </xf>
    <xf numFmtId="9" fontId="1" fillId="2" borderId="11" xfId="1" applyFont="1" applyFill="1" applyBorder="1" applyAlignment="1">
      <alignment horizontal="center" vertical="center" wrapText="1"/>
    </xf>
    <xf numFmtId="9" fontId="1" fillId="2" borderId="11" xfId="1" applyFont="1" applyFill="1" applyBorder="1" applyAlignment="1">
      <alignment vertical="center" wrapText="1"/>
    </xf>
    <xf numFmtId="9" fontId="5" fillId="0" borderId="40" xfId="1" applyFont="1" applyBorder="1" applyAlignment="1">
      <alignment vertical="center" wrapText="1"/>
    </xf>
    <xf numFmtId="0" fontId="31" fillId="0" borderId="0" xfId="0" applyFont="1" applyAlignment="1">
      <alignment horizontal="center"/>
    </xf>
    <xf numFmtId="0" fontId="3" fillId="0" borderId="0" xfId="0" applyFont="1" applyAlignment="1">
      <alignment horizontal="center"/>
    </xf>
    <xf numFmtId="0" fontId="12" fillId="0" borderId="98" xfId="0" applyFont="1" applyBorder="1" applyAlignment="1">
      <alignment horizontal="left" vertical="center" wrapText="1" indent="2"/>
    </xf>
    <xf numFmtId="0" fontId="12" fillId="0" borderId="104" xfId="0" applyFont="1" applyBorder="1" applyAlignment="1">
      <alignment horizontal="left" vertical="center" wrapText="1" indent="2"/>
    </xf>
    <xf numFmtId="0" fontId="8" fillId="0" borderId="0" xfId="0" applyFont="1" applyAlignment="1">
      <alignment horizontal="center"/>
    </xf>
    <xf numFmtId="49" fontId="42" fillId="17" borderId="27" xfId="8" applyNumberFormat="1" applyFont="1" applyFill="1" applyBorder="1" applyAlignment="1" applyProtection="1">
      <alignment horizontal="center" vertical="center" wrapText="1"/>
      <protection locked="0"/>
    </xf>
    <xf numFmtId="49" fontId="42" fillId="17" borderId="23" xfId="8" applyNumberFormat="1" applyFont="1" applyFill="1" applyBorder="1" applyAlignment="1" applyProtection="1">
      <alignment horizontal="center" vertical="center" wrapText="1"/>
      <protection locked="0"/>
    </xf>
    <xf numFmtId="49" fontId="42" fillId="17" borderId="24" xfId="8" applyNumberFormat="1" applyFont="1" applyFill="1" applyBorder="1" applyAlignment="1" applyProtection="1">
      <alignment horizontal="center" vertical="center" wrapText="1"/>
      <protection locked="0"/>
    </xf>
    <xf numFmtId="49" fontId="42" fillId="18" borderId="23" xfId="8" applyNumberFormat="1" applyFont="1" applyFill="1" applyBorder="1" applyAlignment="1" applyProtection="1">
      <alignment horizontal="center" vertical="center" wrapText="1"/>
      <protection locked="0"/>
    </xf>
    <xf numFmtId="49" fontId="42" fillId="18" borderId="24" xfId="8" applyNumberFormat="1" applyFont="1" applyFill="1" applyBorder="1" applyAlignment="1" applyProtection="1">
      <alignment horizontal="center" vertical="center" wrapText="1"/>
      <protection locked="0"/>
    </xf>
    <xf numFmtId="49" fontId="42" fillId="17" borderId="13" xfId="8" applyNumberFormat="1" applyFont="1" applyFill="1" applyBorder="1" applyAlignment="1" applyProtection="1">
      <alignment horizontal="center" vertical="center" wrapText="1"/>
      <protection locked="0"/>
    </xf>
    <xf numFmtId="49" fontId="42" fillId="17" borderId="56" xfId="8" applyNumberFormat="1" applyFont="1" applyFill="1" applyBorder="1" applyAlignment="1" applyProtection="1">
      <alignment horizontal="center" vertical="center" wrapText="1"/>
      <protection locked="0"/>
    </xf>
    <xf numFmtId="0" fontId="0" fillId="0" borderId="109" xfId="0" applyFont="1" applyBorder="1" applyAlignment="1">
      <alignment horizontal="left" vertical="center" wrapText="1"/>
    </xf>
    <xf numFmtId="0" fontId="0" fillId="0" borderId="104" xfId="0" applyFont="1" applyBorder="1" applyAlignment="1">
      <alignment horizontal="left" vertical="center" wrapText="1"/>
    </xf>
    <xf numFmtId="49" fontId="42" fillId="17" borderId="22" xfId="8" applyNumberFormat="1" applyFont="1" applyFill="1" applyBorder="1" applyAlignment="1" applyProtection="1">
      <alignment horizontal="center" vertical="center" wrapText="1"/>
      <protection locked="0"/>
    </xf>
    <xf numFmtId="49" fontId="42" fillId="17" borderId="86" xfId="8" applyNumberFormat="1" applyFont="1" applyFill="1" applyBorder="1" applyAlignment="1" applyProtection="1">
      <alignment horizontal="center" vertical="center" wrapText="1"/>
      <protection locked="0"/>
    </xf>
    <xf numFmtId="0" fontId="0" fillId="0" borderId="88" xfId="0" applyFont="1" applyBorder="1" applyAlignment="1">
      <alignment horizontal="left" vertical="center" wrapText="1"/>
    </xf>
    <xf numFmtId="0" fontId="0" fillId="0" borderId="120" xfId="0" applyFont="1" applyBorder="1" applyAlignment="1">
      <alignment horizontal="left" vertical="center" wrapText="1"/>
    </xf>
    <xf numFmtId="0" fontId="0" fillId="0" borderId="89" xfId="0" applyFont="1" applyBorder="1" applyAlignment="1">
      <alignment horizontal="left" vertical="center" wrapText="1"/>
    </xf>
    <xf numFmtId="0" fontId="0" fillId="0" borderId="98" xfId="0" applyFont="1" applyBorder="1" applyAlignment="1">
      <alignment horizontal="left" vertical="center" wrapText="1"/>
    </xf>
    <xf numFmtId="0" fontId="0" fillId="0" borderId="98" xfId="0" applyFont="1" applyBorder="1" applyAlignment="1">
      <alignment horizontal="left" vertical="center" wrapText="1" indent="2"/>
    </xf>
    <xf numFmtId="0" fontId="0" fillId="0" borderId="104" xfId="0" applyFont="1" applyBorder="1" applyAlignment="1">
      <alignment horizontal="left" vertical="center" wrapText="1" indent="2"/>
    </xf>
    <xf numFmtId="0" fontId="0" fillId="0" borderId="109" xfId="0" applyFont="1" applyBorder="1" applyAlignment="1">
      <alignment horizontal="left" vertical="center" wrapText="1" indent="2"/>
    </xf>
    <xf numFmtId="0" fontId="0" fillId="0" borderId="121" xfId="0" applyFont="1" applyBorder="1" applyAlignment="1">
      <alignment horizontal="left" vertical="center" wrapText="1"/>
    </xf>
    <xf numFmtId="0" fontId="12" fillId="0" borderId="109" xfId="0" applyFont="1" applyBorder="1" applyAlignment="1">
      <alignment horizontal="left" vertical="center" wrapText="1" indent="2"/>
    </xf>
    <xf numFmtId="167" fontId="34" fillId="9" borderId="14" xfId="0" applyNumberFormat="1" applyFont="1" applyFill="1" applyBorder="1" applyAlignment="1">
      <alignment horizontal="center" vertical="center" wrapText="1"/>
    </xf>
    <xf numFmtId="167" fontId="34" fillId="9" borderId="31" xfId="0" applyNumberFormat="1" applyFont="1" applyFill="1" applyBorder="1" applyAlignment="1">
      <alignment horizontal="center" vertical="center" wrapText="1"/>
    </xf>
    <xf numFmtId="167" fontId="34" fillId="9" borderId="8" xfId="0" applyNumberFormat="1" applyFont="1" applyFill="1" applyBorder="1" applyAlignment="1">
      <alignment horizontal="center" vertical="center" wrapText="1"/>
    </xf>
    <xf numFmtId="167" fontId="34" fillId="9" borderId="67" xfId="6" applyNumberFormat="1" applyFont="1" applyFill="1" applyBorder="1" applyAlignment="1">
      <alignment horizontal="center" vertical="center" wrapText="1"/>
    </xf>
    <xf numFmtId="167" fontId="34" fillId="9" borderId="68" xfId="6" applyNumberFormat="1" applyFont="1" applyFill="1" applyBorder="1" applyAlignment="1">
      <alignment horizontal="center" vertical="center" wrapText="1"/>
    </xf>
    <xf numFmtId="167" fontId="34" fillId="9" borderId="69" xfId="6" applyNumberFormat="1" applyFont="1" applyFill="1" applyBorder="1" applyAlignment="1">
      <alignment horizontal="center" vertical="center" wrapText="1"/>
    </xf>
    <xf numFmtId="0" fontId="33" fillId="9" borderId="14" xfId="0" applyFont="1" applyFill="1" applyBorder="1" applyAlignment="1">
      <alignment horizontal="justify" vertical="center" wrapText="1"/>
    </xf>
    <xf numFmtId="0" fontId="33" fillId="9" borderId="31" xfId="0" applyFont="1" applyFill="1" applyBorder="1" applyAlignment="1">
      <alignment horizontal="justify" vertical="center" wrapText="1"/>
    </xf>
    <xf numFmtId="0" fontId="33" fillId="9" borderId="8" xfId="0" applyFont="1" applyFill="1" applyBorder="1" applyAlignment="1">
      <alignment horizontal="justify" vertical="center" wrapText="1"/>
    </xf>
    <xf numFmtId="167" fontId="34" fillId="9" borderId="9" xfId="0" applyNumberFormat="1" applyFont="1" applyFill="1" applyBorder="1" applyAlignment="1">
      <alignment horizontal="center" vertical="center" wrapText="1"/>
    </xf>
    <xf numFmtId="167" fontId="34" fillId="9" borderId="47" xfId="0" applyNumberFormat="1" applyFont="1" applyFill="1" applyBorder="1" applyAlignment="1">
      <alignment horizontal="center" vertical="center" wrapText="1"/>
    </xf>
    <xf numFmtId="167" fontId="34" fillId="9" borderId="67" xfId="0" applyNumberFormat="1" applyFont="1" applyFill="1" applyBorder="1" applyAlignment="1">
      <alignment horizontal="center" vertical="center" wrapText="1"/>
    </xf>
    <xf numFmtId="167" fontId="34" fillId="9" borderId="68" xfId="0" applyNumberFormat="1" applyFont="1" applyFill="1" applyBorder="1" applyAlignment="1">
      <alignment horizontal="center" vertical="center" wrapText="1"/>
    </xf>
    <xf numFmtId="167" fontId="34" fillId="9" borderId="69" xfId="0" applyNumberFormat="1" applyFont="1" applyFill="1" applyBorder="1" applyAlignment="1">
      <alignment horizontal="center" vertical="center" wrapText="1"/>
    </xf>
    <xf numFmtId="0" fontId="37" fillId="9" borderId="45" xfId="0" applyFont="1" applyFill="1" applyBorder="1" applyAlignment="1">
      <alignment horizontal="justify" vertical="center" wrapText="1"/>
    </xf>
    <xf numFmtId="0" fontId="33" fillId="9" borderId="28" xfId="0" applyFont="1" applyFill="1" applyBorder="1" applyAlignment="1">
      <alignment horizontal="center" vertical="center" wrapText="1"/>
    </xf>
    <xf numFmtId="0" fontId="24" fillId="14" borderId="53" xfId="0" applyFont="1" applyFill="1" applyBorder="1" applyAlignment="1">
      <alignment horizontal="center" vertical="center" wrapText="1"/>
    </xf>
    <xf numFmtId="0" fontId="24" fillId="14" borderId="54" xfId="0" applyFont="1" applyFill="1" applyBorder="1" applyAlignment="1">
      <alignment horizontal="center" vertical="center" wrapText="1"/>
    </xf>
    <xf numFmtId="0" fontId="24" fillId="14" borderId="5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1" fillId="2" borderId="9" xfId="0" applyFont="1" applyFill="1" applyBorder="1" applyAlignment="1">
      <alignment horizontal="center" vertical="center" wrapText="1"/>
    </xf>
    <xf numFmtId="0" fontId="33" fillId="9" borderId="29" xfId="0" applyFont="1" applyFill="1" applyBorder="1" applyAlignment="1">
      <alignment horizontal="center" vertical="center" wrapText="1"/>
    </xf>
    <xf numFmtId="0" fontId="33" fillId="9" borderId="75"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0" xfId="0" applyFont="1" applyFill="1" applyBorder="1" applyAlignment="1">
      <alignment horizontal="center" vertical="center" wrapText="1"/>
    </xf>
    <xf numFmtId="9" fontId="25" fillId="2" borderId="11" xfId="1" applyFont="1" applyFill="1" applyBorder="1" applyAlignment="1">
      <alignment horizontal="center" vertical="center" wrapText="1"/>
    </xf>
    <xf numFmtId="9" fontId="25" fillId="2" borderId="11" xfId="1" applyFont="1" applyFill="1" applyBorder="1" applyAlignment="1">
      <alignment vertical="center" wrapText="1"/>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9" fontId="17" fillId="0" borderId="11" xfId="1" applyFont="1" applyBorder="1" applyAlignment="1">
      <alignment horizontal="center" vertical="center" wrapText="1"/>
    </xf>
    <xf numFmtId="0" fontId="17" fillId="0" borderId="20" xfId="0" applyFont="1" applyBorder="1" applyAlignment="1">
      <alignment horizontal="center" vertical="center" wrapText="1"/>
    </xf>
    <xf numFmtId="9" fontId="17" fillId="0" borderId="11" xfId="1" applyFont="1" applyBorder="1" applyAlignment="1">
      <alignment vertical="center" wrapText="1"/>
    </xf>
    <xf numFmtId="0" fontId="37" fillId="9" borderId="76" xfId="0" applyFont="1" applyFill="1" applyBorder="1" applyAlignment="1">
      <alignment horizontal="justify" vertical="center" wrapText="1"/>
    </xf>
    <xf numFmtId="0" fontId="37" fillId="9" borderId="77" xfId="0" applyFont="1" applyFill="1" applyBorder="1" applyAlignment="1">
      <alignment horizontal="justify" vertical="center" wrapText="1"/>
    </xf>
    <xf numFmtId="0" fontId="33" fillId="9" borderId="4" xfId="0" applyFont="1" applyFill="1" applyBorder="1" applyAlignment="1">
      <alignment horizontal="center" vertical="center" wrapText="1"/>
    </xf>
    <xf numFmtId="0" fontId="0" fillId="0" borderId="7" xfId="0" applyBorder="1" applyAlignment="1">
      <alignment horizontal="center"/>
    </xf>
    <xf numFmtId="0" fontId="2" fillId="0" borderId="7" xfId="0" applyFont="1" applyBorder="1" applyAlignment="1">
      <alignment horizontal="center"/>
    </xf>
    <xf numFmtId="0" fontId="0" fillId="0" borderId="0" xfId="0" applyAlignment="1">
      <alignment horizontal="center"/>
    </xf>
    <xf numFmtId="0" fontId="8" fillId="0" borderId="9" xfId="0" applyFont="1" applyBorder="1" applyAlignment="1">
      <alignment horizontal="center" vertical="center"/>
    </xf>
    <xf numFmtId="0" fontId="9" fillId="0" borderId="32"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0" fillId="0" borderId="32" xfId="0" applyBorder="1" applyAlignment="1">
      <alignment horizontal="center"/>
    </xf>
  </cellXfs>
  <cellStyles count="9">
    <cellStyle name="Millares" xfId="7" builtinId="3"/>
    <cellStyle name="Millares [0]" xfId="2" builtinId="6"/>
    <cellStyle name="Millares [0] 2" xfId="4"/>
    <cellStyle name="Moneda [0]" xfId="6" builtinId="7"/>
    <cellStyle name="Moneda [0] 2" xfId="3"/>
    <cellStyle name="Moneda [0] 3" xfId="5"/>
    <cellStyle name="Normal" xfId="0" builtinId="0"/>
    <cellStyle name="Normal 2" xfId="8"/>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752475</xdr:colOff>
      <xdr:row>2</xdr:row>
      <xdr:rowOff>66675</xdr:rowOff>
    </xdr:from>
    <xdr:ext cx="1512093" cy="82498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38475" y="447675"/>
          <a:ext cx="1512093" cy="8249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326495</xdr:colOff>
      <xdr:row>1</xdr:row>
      <xdr:rowOff>119635</xdr:rowOff>
    </xdr:from>
    <xdr:ext cx="1078442" cy="588389"/>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26495" y="322041"/>
          <a:ext cx="1078442" cy="58838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U136"/>
  <sheetViews>
    <sheetView topLeftCell="D1" zoomScale="80" zoomScaleNormal="80" workbookViewId="0">
      <selection activeCell="F17" sqref="F17"/>
    </sheetView>
  </sheetViews>
  <sheetFormatPr baseColWidth="10" defaultColWidth="10.85546875" defaultRowHeight="15" x14ac:dyDescent="0.25"/>
  <cols>
    <col min="1" max="3" width="19.5703125" style="1" hidden="1" customWidth="1"/>
    <col min="4" max="4" width="29.85546875" style="1" customWidth="1"/>
    <col min="5" max="5" width="24.5703125" style="1" customWidth="1"/>
    <col min="6" max="6" width="16.140625" style="1" customWidth="1"/>
    <col min="7" max="7" width="72.7109375" style="1" customWidth="1"/>
    <col min="8" max="8" width="16.140625" style="1" customWidth="1"/>
    <col min="9" max="9" width="79.28515625" style="1" customWidth="1"/>
    <col min="10" max="10" width="52.42578125" style="1" customWidth="1"/>
    <col min="11" max="11" width="20.5703125" style="1" customWidth="1"/>
    <col min="12" max="15" width="18.5703125" style="1" customWidth="1"/>
    <col min="16" max="16" width="36.42578125" style="1" customWidth="1"/>
    <col min="17" max="17" width="43.28515625" style="1" customWidth="1"/>
    <col min="18" max="18" width="36.1406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8" width="10.85546875" style="1"/>
    <col min="69" max="69" width="10.85546875" style="145"/>
    <col min="70" max="70" width="21.140625" style="1" customWidth="1"/>
    <col min="71" max="71" width="10.85546875" style="1"/>
    <col min="72" max="72" width="51.140625" style="1" customWidth="1"/>
    <col min="73" max="16384" width="10.85546875" style="1"/>
  </cols>
  <sheetData>
    <row r="1" spans="1:72" ht="15.75" thickBot="1" x14ac:dyDescent="0.3"/>
    <row r="2" spans="1:72" ht="14.45" customHeight="1" thickBot="1" x14ac:dyDescent="0.3">
      <c r="B2" s="105"/>
      <c r="C2" s="105"/>
      <c r="D2" s="105"/>
      <c r="E2" s="177" t="s">
        <v>0</v>
      </c>
      <c r="F2" s="105"/>
      <c r="G2" s="105"/>
      <c r="H2" s="105"/>
      <c r="I2" s="105"/>
      <c r="J2" s="105"/>
      <c r="K2" s="105"/>
      <c r="L2" s="106"/>
      <c r="M2" s="14"/>
      <c r="N2" s="14"/>
      <c r="O2" s="14"/>
      <c r="P2" s="15"/>
    </row>
    <row r="3" spans="1:72" ht="14.45" customHeight="1" x14ac:dyDescent="0.25">
      <c r="A3" s="107"/>
      <c r="B3" s="108"/>
      <c r="C3" s="108"/>
      <c r="D3" s="108"/>
      <c r="E3" s="108"/>
      <c r="F3" s="108"/>
      <c r="G3" s="108"/>
      <c r="H3" s="108"/>
      <c r="I3" s="108"/>
      <c r="J3" s="108"/>
      <c r="K3" s="108"/>
      <c r="L3" s="109"/>
      <c r="M3" s="16"/>
      <c r="N3" s="16"/>
      <c r="O3" s="16"/>
      <c r="P3" s="15"/>
      <c r="S3" s="19"/>
    </row>
    <row r="4" spans="1:72" ht="14.45" customHeight="1" x14ac:dyDescent="0.25">
      <c r="A4" s="107"/>
      <c r="B4" s="108"/>
      <c r="C4" s="108"/>
      <c r="D4" s="108"/>
      <c r="E4" s="108"/>
      <c r="F4" s="108"/>
      <c r="G4" s="108"/>
      <c r="H4" s="108"/>
      <c r="I4" s="108"/>
      <c r="J4" s="108"/>
      <c r="K4" s="108"/>
      <c r="L4" s="109"/>
      <c r="M4" s="16"/>
      <c r="N4" s="16"/>
      <c r="O4" s="16"/>
      <c r="P4" s="15"/>
    </row>
    <row r="5" spans="1:72" ht="15" customHeight="1" thickBot="1" x14ac:dyDescent="0.3">
      <c r="A5" s="110"/>
      <c r="B5" s="111"/>
      <c r="C5" s="111"/>
      <c r="D5" s="111"/>
      <c r="E5" s="111"/>
      <c r="F5" s="111"/>
      <c r="G5" s="111"/>
      <c r="H5" s="111"/>
      <c r="I5" s="111"/>
      <c r="J5" s="111"/>
      <c r="K5" s="111"/>
      <c r="L5" s="112"/>
      <c r="M5" s="17"/>
      <c r="N5" s="17"/>
      <c r="O5" s="17"/>
      <c r="P5" s="15"/>
    </row>
    <row r="6" spans="1:72" ht="20.100000000000001" customHeight="1" thickBot="1" x14ac:dyDescent="0.3">
      <c r="A6" s="113" t="s">
        <v>1</v>
      </c>
      <c r="B6" s="114"/>
      <c r="C6" s="114"/>
      <c r="D6" s="114"/>
      <c r="E6" s="115">
        <v>2019</v>
      </c>
      <c r="F6" s="114"/>
      <c r="G6" s="114"/>
      <c r="H6" s="115"/>
      <c r="I6" s="114"/>
      <c r="J6" s="114"/>
      <c r="K6" s="114"/>
      <c r="L6" s="116"/>
      <c r="M6" s="2"/>
      <c r="N6" s="2"/>
      <c r="O6" s="2"/>
      <c r="P6" s="2"/>
    </row>
    <row r="7" spans="1:72" ht="20.100000000000001" customHeight="1" thickBot="1" x14ac:dyDescent="0.3">
      <c r="A7" s="117" t="s">
        <v>2</v>
      </c>
      <c r="B7" s="118"/>
      <c r="C7" s="118"/>
      <c r="D7" s="118"/>
      <c r="E7" s="119">
        <v>1</v>
      </c>
      <c r="F7" s="118"/>
      <c r="G7" s="118"/>
      <c r="H7" s="119"/>
      <c r="I7" s="118"/>
      <c r="J7" s="118"/>
      <c r="K7" s="118"/>
      <c r="L7" s="120"/>
      <c r="M7" s="2"/>
      <c r="N7" s="2"/>
      <c r="O7" s="2"/>
      <c r="P7" s="2"/>
    </row>
    <row r="8" spans="1:72" ht="20.100000000000001" customHeight="1" thickBot="1" x14ac:dyDescent="0.3">
      <c r="A8" s="121" t="s">
        <v>3</v>
      </c>
      <c r="B8" s="122"/>
      <c r="C8" s="122"/>
      <c r="D8" s="122"/>
      <c r="E8" s="123">
        <v>43466</v>
      </c>
      <c r="F8" s="124"/>
      <c r="G8" s="124"/>
      <c r="H8" s="123"/>
      <c r="I8" s="124"/>
      <c r="J8" s="124"/>
      <c r="K8" s="124"/>
      <c r="L8" s="125"/>
      <c r="M8" s="8"/>
      <c r="N8" s="8"/>
      <c r="O8" s="8"/>
      <c r="P8" s="8"/>
    </row>
    <row r="9" spans="1:72" ht="15.75" thickBot="1" x14ac:dyDescent="0.3">
      <c r="A9" s="3"/>
      <c r="B9" s="3"/>
      <c r="C9" s="3"/>
      <c r="D9" s="3"/>
      <c r="E9" s="3"/>
      <c r="F9" s="3"/>
      <c r="G9" s="3"/>
      <c r="H9" s="3"/>
      <c r="I9" s="3"/>
      <c r="J9" s="3"/>
      <c r="K9" s="3"/>
      <c r="L9" s="3"/>
      <c r="M9" s="3"/>
      <c r="N9" s="3"/>
      <c r="O9" s="3"/>
      <c r="P9" s="3"/>
    </row>
    <row r="10" spans="1:72" s="3" customFormat="1" ht="30" customHeight="1" thickBot="1" x14ac:dyDescent="0.3">
      <c r="D10" s="101" t="s">
        <v>4</v>
      </c>
      <c r="E10" s="102"/>
      <c r="F10" s="102"/>
      <c r="G10" s="102"/>
      <c r="H10" s="102"/>
      <c r="I10" s="102"/>
      <c r="J10" s="102"/>
      <c r="K10" s="102"/>
      <c r="L10" s="102"/>
      <c r="M10" s="102"/>
      <c r="N10" s="102"/>
      <c r="O10" s="102"/>
      <c r="P10" s="539" t="s">
        <v>94</v>
      </c>
      <c r="Q10" s="539"/>
      <c r="R10" s="539"/>
      <c r="S10" s="540"/>
      <c r="T10" s="538" t="s">
        <v>95</v>
      </c>
      <c r="U10" s="539"/>
      <c r="V10" s="539"/>
      <c r="W10" s="538" t="s">
        <v>243</v>
      </c>
      <c r="X10" s="539"/>
      <c r="Y10" s="547"/>
      <c r="Z10" s="539"/>
      <c r="AA10" s="539"/>
      <c r="AB10" s="539"/>
      <c r="AC10" s="547"/>
      <c r="AD10" s="539"/>
      <c r="AE10" s="539"/>
      <c r="AF10" s="539"/>
      <c r="AG10" s="547"/>
      <c r="AH10" s="539"/>
      <c r="AI10" s="539"/>
      <c r="AJ10" s="539"/>
      <c r="AK10" s="547"/>
      <c r="AL10" s="539"/>
      <c r="AM10" s="539"/>
      <c r="AN10" s="539"/>
      <c r="AO10" s="547"/>
      <c r="AP10" s="539"/>
      <c r="AQ10" s="539"/>
      <c r="AR10" s="539"/>
      <c r="AS10" s="547"/>
      <c r="AT10" s="539"/>
      <c r="AU10" s="539"/>
      <c r="AV10" s="539"/>
      <c r="AW10" s="547"/>
      <c r="AX10" s="539"/>
      <c r="AY10" s="539"/>
      <c r="AZ10" s="539"/>
      <c r="BA10" s="547"/>
      <c r="BB10" s="539"/>
      <c r="BC10" s="539"/>
      <c r="BD10" s="539"/>
      <c r="BE10" s="547"/>
      <c r="BF10" s="539"/>
      <c r="BG10" s="539"/>
      <c r="BH10" s="539"/>
      <c r="BI10" s="548"/>
      <c r="BJ10" s="539"/>
      <c r="BK10" s="539"/>
      <c r="BL10" s="539"/>
      <c r="BM10" s="547"/>
      <c r="BN10" s="539"/>
      <c r="BO10" s="539"/>
      <c r="BP10" s="539"/>
      <c r="BQ10" s="547"/>
      <c r="BR10" s="539"/>
    </row>
    <row r="11" spans="1:72"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541" t="s">
        <v>96</v>
      </c>
      <c r="X11" s="542"/>
      <c r="Y11" s="543"/>
      <c r="Z11" s="544"/>
      <c r="AA11" s="541" t="s">
        <v>97</v>
      </c>
      <c r="AB11" s="542"/>
      <c r="AC11" s="543"/>
      <c r="AD11" s="544"/>
      <c r="AE11" s="541" t="s">
        <v>238</v>
      </c>
      <c r="AF11" s="542"/>
      <c r="AG11" s="543"/>
      <c r="AH11" s="544"/>
      <c r="AI11" s="541" t="s">
        <v>239</v>
      </c>
      <c r="AJ11" s="542"/>
      <c r="AK11" s="543"/>
      <c r="AL11" s="544"/>
      <c r="AM11" s="541" t="s">
        <v>100</v>
      </c>
      <c r="AN11" s="542"/>
      <c r="AO11" s="543"/>
      <c r="AP11" s="544"/>
      <c r="AQ11" s="541" t="s">
        <v>240</v>
      </c>
      <c r="AR11" s="542"/>
      <c r="AS11" s="543"/>
      <c r="AT11" s="544"/>
      <c r="AU11" s="541" t="s">
        <v>102</v>
      </c>
      <c r="AV11" s="542"/>
      <c r="AW11" s="543"/>
      <c r="AX11" s="544"/>
      <c r="AY11" s="541" t="s">
        <v>103</v>
      </c>
      <c r="AZ11" s="542"/>
      <c r="BA11" s="543"/>
      <c r="BB11" s="544"/>
      <c r="BC11" s="541" t="s">
        <v>241</v>
      </c>
      <c r="BD11" s="542"/>
      <c r="BE11" s="543"/>
      <c r="BF11" s="544"/>
      <c r="BG11" s="541" t="s">
        <v>105</v>
      </c>
      <c r="BH11" s="542"/>
      <c r="BI11" s="546"/>
      <c r="BJ11" s="544"/>
      <c r="BK11" s="541" t="s">
        <v>106</v>
      </c>
      <c r="BL11" s="542"/>
      <c r="BM11" s="543"/>
      <c r="BN11" s="544"/>
      <c r="BO11" s="541" t="s">
        <v>242</v>
      </c>
      <c r="BP11" s="542"/>
      <c r="BQ11" s="543"/>
      <c r="BR11" s="544"/>
    </row>
    <row r="12" spans="1:72"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545" t="s">
        <v>117</v>
      </c>
      <c r="X12" s="545" t="s">
        <v>318</v>
      </c>
      <c r="Y12" s="536" t="s">
        <v>319</v>
      </c>
      <c r="Z12" s="545" t="s">
        <v>317</v>
      </c>
      <c r="AA12" s="545" t="s">
        <v>117</v>
      </c>
      <c r="AB12" s="545" t="s">
        <v>118</v>
      </c>
      <c r="AC12" s="536" t="s">
        <v>319</v>
      </c>
      <c r="AD12" s="545" t="s">
        <v>317</v>
      </c>
      <c r="AE12" s="545" t="s">
        <v>117</v>
      </c>
      <c r="AF12" s="545" t="s">
        <v>118</v>
      </c>
      <c r="AG12" s="536" t="s">
        <v>319</v>
      </c>
      <c r="AH12" s="545" t="s">
        <v>317</v>
      </c>
      <c r="AI12" s="545" t="s">
        <v>117</v>
      </c>
      <c r="AJ12" s="545" t="s">
        <v>118</v>
      </c>
      <c r="AK12" s="536" t="s">
        <v>319</v>
      </c>
      <c r="AL12" s="545" t="s">
        <v>317</v>
      </c>
      <c r="AM12" s="545" t="s">
        <v>117</v>
      </c>
      <c r="AN12" s="545" t="s">
        <v>118</v>
      </c>
      <c r="AO12" s="536" t="s">
        <v>319</v>
      </c>
      <c r="AP12" s="545" t="s">
        <v>317</v>
      </c>
      <c r="AQ12" s="545" t="s">
        <v>117</v>
      </c>
      <c r="AR12" s="545" t="s">
        <v>118</v>
      </c>
      <c r="AS12" s="536" t="s">
        <v>319</v>
      </c>
      <c r="AT12" s="545" t="s">
        <v>317</v>
      </c>
      <c r="AU12" s="545" t="s">
        <v>117</v>
      </c>
      <c r="AV12" s="545" t="s">
        <v>118</v>
      </c>
      <c r="AW12" s="536" t="s">
        <v>319</v>
      </c>
      <c r="AX12" s="545" t="s">
        <v>317</v>
      </c>
      <c r="AY12" s="545" t="s">
        <v>117</v>
      </c>
      <c r="AZ12" s="545" t="s">
        <v>118</v>
      </c>
      <c r="BA12" s="536" t="s">
        <v>319</v>
      </c>
      <c r="BB12" s="545" t="s">
        <v>317</v>
      </c>
      <c r="BC12" s="545" t="s">
        <v>117</v>
      </c>
      <c r="BD12" s="545" t="s">
        <v>118</v>
      </c>
      <c r="BE12" s="536" t="s">
        <v>319</v>
      </c>
      <c r="BF12" s="545" t="s">
        <v>317</v>
      </c>
      <c r="BG12" s="545" t="s">
        <v>117</v>
      </c>
      <c r="BH12" s="545" t="s">
        <v>118</v>
      </c>
      <c r="BI12" s="549" t="s">
        <v>319</v>
      </c>
      <c r="BJ12" s="545" t="s">
        <v>317</v>
      </c>
      <c r="BK12" s="545" t="s">
        <v>117</v>
      </c>
      <c r="BL12" s="545" t="s">
        <v>118</v>
      </c>
      <c r="BM12" s="536" t="s">
        <v>319</v>
      </c>
      <c r="BN12" s="545" t="s">
        <v>317</v>
      </c>
      <c r="BO12" s="545" t="s">
        <v>117</v>
      </c>
      <c r="BP12" s="545" t="s">
        <v>118</v>
      </c>
      <c r="BQ12" s="536" t="s">
        <v>319</v>
      </c>
      <c r="BR12" s="545" t="s">
        <v>317</v>
      </c>
    </row>
    <row r="13" spans="1:72" ht="4.5" customHeight="1" x14ac:dyDescent="0.25">
      <c r="A13" s="133"/>
      <c r="B13" s="24"/>
      <c r="C13" s="24"/>
      <c r="D13" s="64"/>
      <c r="E13" s="86"/>
      <c r="F13" s="86"/>
      <c r="G13" s="86"/>
      <c r="H13" s="86"/>
      <c r="I13" s="86"/>
      <c r="J13" s="86"/>
      <c r="K13" s="86"/>
      <c r="L13" s="86"/>
      <c r="M13" s="134"/>
      <c r="N13" s="134"/>
      <c r="O13" s="134"/>
      <c r="P13" s="22"/>
      <c r="Q13" s="22"/>
      <c r="R13" s="22"/>
      <c r="S13" s="22"/>
      <c r="T13" s="22"/>
      <c r="U13" s="22"/>
      <c r="V13" s="22"/>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537"/>
      <c r="AV13" s="537"/>
      <c r="AW13" s="537"/>
      <c r="AX13" s="537"/>
      <c r="AY13" s="537"/>
      <c r="AZ13" s="537"/>
      <c r="BA13" s="537"/>
      <c r="BB13" s="537"/>
      <c r="BC13" s="537"/>
      <c r="BD13" s="537"/>
      <c r="BE13" s="537"/>
      <c r="BF13" s="537"/>
      <c r="BG13" s="537"/>
      <c r="BH13" s="537"/>
      <c r="BI13" s="537"/>
      <c r="BJ13" s="537"/>
      <c r="BK13" s="537"/>
      <c r="BL13" s="537"/>
      <c r="BM13" s="537"/>
      <c r="BN13" s="537"/>
      <c r="BO13" s="537"/>
      <c r="BP13" s="537"/>
      <c r="BQ13" s="537"/>
      <c r="BR13" s="537"/>
    </row>
    <row r="14" spans="1:72" ht="90" customHeight="1" x14ac:dyDescent="0.3">
      <c r="A14" s="7"/>
      <c r="B14" s="7"/>
      <c r="C14" s="7"/>
      <c r="D14" s="12" t="s">
        <v>76</v>
      </c>
      <c r="E14" s="9" t="s">
        <v>10</v>
      </c>
      <c r="F14" s="4">
        <v>1</v>
      </c>
      <c r="G14" s="9" t="s">
        <v>73</v>
      </c>
      <c r="H14" s="4">
        <v>8</v>
      </c>
      <c r="I14" s="168" t="s">
        <v>660</v>
      </c>
      <c r="J14" s="9" t="s">
        <v>17</v>
      </c>
      <c r="K14" s="6">
        <v>43466</v>
      </c>
      <c r="L14" s="6">
        <v>43830</v>
      </c>
      <c r="M14" s="10">
        <v>120000000</v>
      </c>
      <c r="N14" s="141"/>
      <c r="O14" s="141"/>
      <c r="P14" s="6" t="s">
        <v>373</v>
      </c>
      <c r="Q14" s="104" t="s">
        <v>374</v>
      </c>
      <c r="R14" s="66">
        <v>1</v>
      </c>
      <c r="S14" s="104" t="s">
        <v>248</v>
      </c>
      <c r="T14" s="104"/>
      <c r="U14" s="104" t="s">
        <v>648</v>
      </c>
      <c r="V14" s="104" t="s">
        <v>375</v>
      </c>
      <c r="W14" s="104"/>
      <c r="X14" s="104"/>
      <c r="Y14" s="144">
        <v>0.05</v>
      </c>
      <c r="Z14" s="100" t="s">
        <v>376</v>
      </c>
      <c r="AA14" s="104"/>
      <c r="AB14" s="104"/>
      <c r="AC14" s="144">
        <v>0.05</v>
      </c>
      <c r="AD14" s="100" t="s">
        <v>377</v>
      </c>
      <c r="AE14" s="104"/>
      <c r="AF14" s="104"/>
      <c r="AG14" s="144">
        <v>0.05</v>
      </c>
      <c r="AH14" s="100" t="s">
        <v>378</v>
      </c>
      <c r="AI14" s="104"/>
      <c r="AJ14" s="104"/>
      <c r="AK14" s="144">
        <v>0.05</v>
      </c>
      <c r="AL14" s="100" t="s">
        <v>379</v>
      </c>
      <c r="AM14" s="104"/>
      <c r="AN14" s="104"/>
      <c r="AO14" s="144">
        <v>0.05</v>
      </c>
      <c r="AP14" s="100" t="s">
        <v>380</v>
      </c>
      <c r="AQ14" s="104"/>
      <c r="AR14" s="104"/>
      <c r="AS14" s="144">
        <v>0.1</v>
      </c>
      <c r="AT14" s="100" t="s">
        <v>381</v>
      </c>
      <c r="AU14" s="104"/>
      <c r="AV14" s="104"/>
      <c r="AW14" s="144">
        <v>0.1</v>
      </c>
      <c r="AX14" s="100" t="s">
        <v>382</v>
      </c>
      <c r="AY14" s="104"/>
      <c r="AZ14" s="104"/>
      <c r="BA14" s="144">
        <v>0.1</v>
      </c>
      <c r="BB14" s="100" t="s">
        <v>383</v>
      </c>
      <c r="BC14" s="104"/>
      <c r="BD14" s="104"/>
      <c r="BE14" s="144">
        <v>0.1</v>
      </c>
      <c r="BF14" s="100" t="s">
        <v>384</v>
      </c>
      <c r="BG14" s="104"/>
      <c r="BH14" s="104"/>
      <c r="BI14" s="144">
        <v>0.1</v>
      </c>
      <c r="BJ14" s="100" t="s">
        <v>385</v>
      </c>
      <c r="BK14" s="104"/>
      <c r="BL14" s="104"/>
      <c r="BM14" s="144">
        <v>0.1</v>
      </c>
      <c r="BN14" s="100" t="s">
        <v>386</v>
      </c>
      <c r="BO14" s="104"/>
      <c r="BP14" s="104"/>
      <c r="BQ14" s="144">
        <v>0.1</v>
      </c>
      <c r="BR14" s="60" t="s">
        <v>387</v>
      </c>
    </row>
    <row r="15" spans="1:72" ht="119.25" customHeight="1" x14ac:dyDescent="0.3">
      <c r="A15" s="7"/>
      <c r="B15" s="7"/>
      <c r="C15" s="7"/>
      <c r="D15" s="9" t="s">
        <v>76</v>
      </c>
      <c r="E15" s="9">
        <v>0</v>
      </c>
      <c r="F15" s="4">
        <v>1</v>
      </c>
      <c r="G15" s="9" t="s">
        <v>73</v>
      </c>
      <c r="H15" s="4">
        <v>17</v>
      </c>
      <c r="I15" s="168" t="s">
        <v>661</v>
      </c>
      <c r="J15" s="9" t="s">
        <v>23</v>
      </c>
      <c r="K15" s="6">
        <v>43466</v>
      </c>
      <c r="L15" s="6">
        <v>43830</v>
      </c>
      <c r="M15" s="10">
        <v>50000000</v>
      </c>
      <c r="N15" s="141"/>
      <c r="O15" s="141"/>
      <c r="P15" s="6" t="s">
        <v>427</v>
      </c>
      <c r="Q15" s="104" t="s">
        <v>428</v>
      </c>
      <c r="R15" s="104" t="s">
        <v>429</v>
      </c>
      <c r="S15" s="104" t="s">
        <v>267</v>
      </c>
      <c r="T15" s="104"/>
      <c r="U15" s="104" t="s">
        <v>648</v>
      </c>
      <c r="V15" s="104" t="s">
        <v>430</v>
      </c>
      <c r="W15" s="104"/>
      <c r="X15" s="104"/>
      <c r="Y15" s="144">
        <v>0.05</v>
      </c>
      <c r="Z15" s="100" t="s">
        <v>431</v>
      </c>
      <c r="AA15" s="104"/>
      <c r="AB15" s="104"/>
      <c r="AC15" s="144">
        <v>0.05</v>
      </c>
      <c r="AD15" s="100" t="s">
        <v>432</v>
      </c>
      <c r="AE15" s="104"/>
      <c r="AF15" s="104"/>
      <c r="AG15" s="144">
        <v>0.2</v>
      </c>
      <c r="AH15" s="147" t="s">
        <v>433</v>
      </c>
      <c r="AI15" s="104"/>
      <c r="AJ15" s="104"/>
      <c r="AK15" s="144">
        <v>0.2</v>
      </c>
      <c r="AL15" s="147" t="s">
        <v>434</v>
      </c>
      <c r="AM15" s="104"/>
      <c r="AN15" s="104"/>
      <c r="AO15" s="144">
        <v>0.15</v>
      </c>
      <c r="AP15" s="148" t="s">
        <v>435</v>
      </c>
      <c r="AQ15" s="104"/>
      <c r="AR15" s="104"/>
      <c r="AS15" s="144">
        <v>0.2</v>
      </c>
      <c r="AT15" s="148" t="s">
        <v>436</v>
      </c>
      <c r="AU15" s="104"/>
      <c r="AV15" s="104"/>
      <c r="AW15" s="144">
        <v>0.03</v>
      </c>
      <c r="AX15" s="104" t="s">
        <v>437</v>
      </c>
      <c r="AY15" s="104"/>
      <c r="AZ15" s="104"/>
      <c r="BA15" s="144">
        <v>0.03</v>
      </c>
      <c r="BB15" s="104" t="s">
        <v>438</v>
      </c>
      <c r="BC15" s="104"/>
      <c r="BD15" s="104"/>
      <c r="BE15" s="144">
        <v>0.04</v>
      </c>
      <c r="BF15" s="104" t="s">
        <v>439</v>
      </c>
      <c r="BG15" s="104"/>
      <c r="BH15" s="104"/>
      <c r="BI15" s="144">
        <v>0.02</v>
      </c>
      <c r="BJ15" s="104" t="s">
        <v>440</v>
      </c>
      <c r="BK15" s="104"/>
      <c r="BL15" s="104"/>
      <c r="BM15" s="144"/>
      <c r="BN15" s="104"/>
      <c r="BO15" s="104"/>
      <c r="BP15" s="104"/>
      <c r="BQ15" s="144">
        <v>0.03</v>
      </c>
      <c r="BR15" s="104" t="s">
        <v>313</v>
      </c>
      <c r="BT15" s="149"/>
    </row>
    <row r="16" spans="1:72" ht="170.25" customHeight="1" x14ac:dyDescent="0.3">
      <c r="A16" s="7"/>
      <c r="B16" s="7"/>
      <c r="C16" s="7"/>
      <c r="D16" s="9" t="s">
        <v>76</v>
      </c>
      <c r="E16" s="9" t="s">
        <v>10</v>
      </c>
      <c r="F16" s="4">
        <v>2</v>
      </c>
      <c r="G16" s="9" t="s">
        <v>71</v>
      </c>
      <c r="H16" s="4">
        <v>1</v>
      </c>
      <c r="I16" s="9" t="s">
        <v>11</v>
      </c>
      <c r="J16" s="9"/>
      <c r="K16" s="6">
        <v>43466</v>
      </c>
      <c r="L16" s="136">
        <v>43830</v>
      </c>
      <c r="M16" s="137">
        <v>75000000</v>
      </c>
      <c r="N16" s="140"/>
      <c r="O16" s="140"/>
      <c r="P16" s="6" t="s">
        <v>285</v>
      </c>
      <c r="Q16" s="104" t="s">
        <v>283</v>
      </c>
      <c r="R16" s="104" t="s">
        <v>284</v>
      </c>
      <c r="S16" s="104" t="s">
        <v>287</v>
      </c>
      <c r="T16" s="104" t="s">
        <v>269</v>
      </c>
      <c r="U16" s="104" t="s">
        <v>648</v>
      </c>
      <c r="V16" s="104" t="s">
        <v>268</v>
      </c>
      <c r="W16" s="104"/>
      <c r="X16" s="104"/>
      <c r="Y16" s="144">
        <v>0.01</v>
      </c>
      <c r="Z16" s="104" t="s">
        <v>288</v>
      </c>
      <c r="AA16" s="104"/>
      <c r="AB16" s="104"/>
      <c r="AC16" s="144">
        <v>0.04</v>
      </c>
      <c r="AD16" s="104" t="s">
        <v>289</v>
      </c>
      <c r="AE16" s="104"/>
      <c r="AF16" s="104"/>
      <c r="AG16" s="144">
        <v>0.1</v>
      </c>
      <c r="AH16" s="104" t="s">
        <v>290</v>
      </c>
      <c r="AI16" s="104"/>
      <c r="AJ16" s="104"/>
      <c r="AK16" s="144">
        <v>0.1</v>
      </c>
      <c r="AL16" s="104" t="s">
        <v>291</v>
      </c>
      <c r="AM16" s="104"/>
      <c r="AN16" s="104"/>
      <c r="AO16" s="144">
        <v>0.1</v>
      </c>
      <c r="AP16" s="104" t="s">
        <v>292</v>
      </c>
      <c r="AQ16" s="104"/>
      <c r="AR16" s="104"/>
      <c r="AS16" s="144">
        <v>0.1</v>
      </c>
      <c r="AT16" s="104" t="s">
        <v>293</v>
      </c>
      <c r="AU16" s="104"/>
      <c r="AV16" s="104"/>
      <c r="AW16" s="144">
        <v>0.1</v>
      </c>
      <c r="AX16" s="104" t="s">
        <v>294</v>
      </c>
      <c r="AY16" s="104"/>
      <c r="AZ16" s="104"/>
      <c r="BA16" s="144">
        <v>0.1</v>
      </c>
      <c r="BB16" s="104" t="s">
        <v>295</v>
      </c>
      <c r="BC16" s="104"/>
      <c r="BD16" s="104"/>
      <c r="BE16" s="144">
        <v>0.1</v>
      </c>
      <c r="BF16" s="104" t="s">
        <v>296</v>
      </c>
      <c r="BG16" s="104"/>
      <c r="BH16" s="104"/>
      <c r="BI16" s="144">
        <v>0.1</v>
      </c>
      <c r="BJ16" s="104" t="s">
        <v>297</v>
      </c>
      <c r="BK16" s="104"/>
      <c r="BL16" s="104"/>
      <c r="BM16" s="144">
        <v>0.1</v>
      </c>
      <c r="BN16" s="104" t="s">
        <v>298</v>
      </c>
      <c r="BO16" s="104"/>
      <c r="BP16" s="104"/>
      <c r="BQ16" s="144">
        <v>0.05</v>
      </c>
      <c r="BR16" s="104" t="s">
        <v>299</v>
      </c>
    </row>
    <row r="17" spans="1:72" ht="180" x14ac:dyDescent="0.3">
      <c r="A17" s="7"/>
      <c r="B17" s="7"/>
      <c r="C17" s="7"/>
      <c r="D17" s="9" t="s">
        <v>76</v>
      </c>
      <c r="E17" s="9" t="s">
        <v>10</v>
      </c>
      <c r="F17" s="4">
        <v>2</v>
      </c>
      <c r="G17" s="9" t="s">
        <v>71</v>
      </c>
      <c r="H17" s="4">
        <v>2</v>
      </c>
      <c r="I17" s="168" t="s">
        <v>662</v>
      </c>
      <c r="J17" s="9" t="s">
        <v>591</v>
      </c>
      <c r="K17" s="6">
        <v>43466</v>
      </c>
      <c r="L17" s="6">
        <v>43830</v>
      </c>
      <c r="M17" s="10">
        <v>75000000</v>
      </c>
      <c r="N17" s="141"/>
      <c r="O17" s="141"/>
      <c r="P17" s="6" t="s">
        <v>286</v>
      </c>
      <c r="Q17" s="104" t="s">
        <v>280</v>
      </c>
      <c r="R17" s="104" t="s">
        <v>266</v>
      </c>
      <c r="S17" s="104" t="s">
        <v>267</v>
      </c>
      <c r="T17" s="104" t="s">
        <v>269</v>
      </c>
      <c r="U17" s="104" t="s">
        <v>648</v>
      </c>
      <c r="V17" s="104" t="s">
        <v>268</v>
      </c>
      <c r="W17" s="104"/>
      <c r="X17" s="104"/>
      <c r="Y17" s="144">
        <v>0.01</v>
      </c>
      <c r="Z17" s="104" t="s">
        <v>270</v>
      </c>
      <c r="AA17" s="104"/>
      <c r="AB17" s="104"/>
      <c r="AC17" s="144">
        <v>0.04</v>
      </c>
      <c r="AD17" s="104" t="s">
        <v>271</v>
      </c>
      <c r="AE17" s="164"/>
      <c r="AF17" s="104"/>
      <c r="AG17" s="144">
        <v>0.1</v>
      </c>
      <c r="AH17" s="104" t="s">
        <v>272</v>
      </c>
      <c r="AI17" s="104"/>
      <c r="AJ17" s="104"/>
      <c r="AK17" s="144">
        <v>0.1</v>
      </c>
      <c r="AL17" s="104" t="s">
        <v>273</v>
      </c>
      <c r="AM17" s="104"/>
      <c r="AN17" s="104"/>
      <c r="AO17" s="144">
        <v>0.1</v>
      </c>
      <c r="AP17" s="104" t="s">
        <v>274</v>
      </c>
      <c r="AQ17" s="104"/>
      <c r="AR17" s="104"/>
      <c r="AS17" s="144">
        <v>0.1</v>
      </c>
      <c r="AT17" s="104" t="s">
        <v>275</v>
      </c>
      <c r="AU17" s="104"/>
      <c r="AV17" s="104"/>
      <c r="AW17" s="144">
        <v>0.1</v>
      </c>
      <c r="AX17" s="104" t="s">
        <v>276</v>
      </c>
      <c r="AY17" s="104"/>
      <c r="AZ17" s="104"/>
      <c r="BA17" s="144">
        <v>0.1</v>
      </c>
      <c r="BB17" s="104" t="s">
        <v>277</v>
      </c>
      <c r="BC17" s="104"/>
      <c r="BD17" s="104"/>
      <c r="BE17" s="144">
        <v>0.1</v>
      </c>
      <c r="BF17" s="104" t="s">
        <v>278</v>
      </c>
      <c r="BG17" s="104"/>
      <c r="BH17" s="104"/>
      <c r="BI17" s="144">
        <v>0.1</v>
      </c>
      <c r="BJ17" s="104" t="s">
        <v>279</v>
      </c>
      <c r="BK17" s="104"/>
      <c r="BL17" s="104"/>
      <c r="BM17" s="144">
        <v>0.1</v>
      </c>
      <c r="BN17" s="104" t="s">
        <v>281</v>
      </c>
      <c r="BO17" s="104"/>
      <c r="BP17" s="104"/>
      <c r="BQ17" s="144">
        <v>0.05</v>
      </c>
      <c r="BR17" s="104" t="s">
        <v>282</v>
      </c>
    </row>
    <row r="18" spans="1:72" ht="79.5" customHeight="1" x14ac:dyDescent="0.3">
      <c r="A18" s="7"/>
      <c r="B18" s="7"/>
      <c r="C18" s="7"/>
      <c r="D18" s="9" t="s">
        <v>76</v>
      </c>
      <c r="E18" s="9" t="s">
        <v>10</v>
      </c>
      <c r="F18" s="4">
        <v>2</v>
      </c>
      <c r="G18" s="9" t="s">
        <v>71</v>
      </c>
      <c r="H18" s="4"/>
      <c r="I18" s="168" t="s">
        <v>663</v>
      </c>
      <c r="J18" s="9" t="s">
        <v>18</v>
      </c>
      <c r="K18" s="6">
        <v>43466</v>
      </c>
      <c r="L18" s="138">
        <v>43830</v>
      </c>
      <c r="M18" s="139">
        <v>75000000</v>
      </c>
      <c r="N18" s="141"/>
      <c r="O18" s="141"/>
      <c r="P18" s="6" t="s">
        <v>315</v>
      </c>
      <c r="Q18" s="104" t="s">
        <v>314</v>
      </c>
      <c r="R18" s="104" t="s">
        <v>284</v>
      </c>
      <c r="S18" s="104"/>
      <c r="T18" s="104" t="s">
        <v>269</v>
      </c>
      <c r="U18" s="104" t="s">
        <v>648</v>
      </c>
      <c r="V18" s="104"/>
      <c r="W18" s="104"/>
      <c r="X18" s="104"/>
      <c r="Y18" s="144">
        <v>0.01</v>
      </c>
      <c r="Z18" s="60" t="s">
        <v>316</v>
      </c>
      <c r="AA18" s="104"/>
      <c r="AB18" s="104"/>
      <c r="AC18" s="144">
        <v>0.04</v>
      </c>
      <c r="AD18" s="100" t="s">
        <v>388</v>
      </c>
      <c r="AE18" s="164"/>
      <c r="AF18" s="104"/>
      <c r="AG18" s="144">
        <v>0.1</v>
      </c>
      <c r="AH18" s="100" t="s">
        <v>389</v>
      </c>
      <c r="AI18" s="104"/>
      <c r="AJ18" s="104"/>
      <c r="AK18" s="144">
        <v>0.15</v>
      </c>
      <c r="AL18" s="100" t="s">
        <v>390</v>
      </c>
      <c r="AM18" s="104"/>
      <c r="AN18" s="104"/>
      <c r="AO18" s="144">
        <v>0.1</v>
      </c>
      <c r="AP18" s="100" t="s">
        <v>391</v>
      </c>
      <c r="AQ18" s="104"/>
      <c r="AR18" s="104"/>
      <c r="AS18" s="144">
        <v>0.1</v>
      </c>
      <c r="AT18" s="100" t="s">
        <v>392</v>
      </c>
      <c r="AU18" s="104"/>
      <c r="AV18" s="104"/>
      <c r="AW18" s="144">
        <v>0.1</v>
      </c>
      <c r="AX18" s="100" t="s">
        <v>393</v>
      </c>
      <c r="AY18" s="104"/>
      <c r="AZ18" s="104"/>
      <c r="BA18" s="144">
        <v>0.1</v>
      </c>
      <c r="BB18" s="100" t="s">
        <v>394</v>
      </c>
      <c r="BC18" s="104"/>
      <c r="BD18" s="104"/>
      <c r="BE18" s="144">
        <v>0.1</v>
      </c>
      <c r="BF18" s="100" t="s">
        <v>395</v>
      </c>
      <c r="BG18" s="104"/>
      <c r="BH18" s="104"/>
      <c r="BI18" s="144">
        <v>0.1</v>
      </c>
      <c r="BJ18" s="100" t="s">
        <v>396</v>
      </c>
      <c r="BK18" s="104"/>
      <c r="BL18" s="104"/>
      <c r="BM18" s="144">
        <v>0.1</v>
      </c>
      <c r="BN18" s="100" t="s">
        <v>397</v>
      </c>
      <c r="BO18" s="104"/>
      <c r="BP18" s="104"/>
      <c r="BQ18" s="144">
        <v>0.05</v>
      </c>
      <c r="BR18" s="147" t="s">
        <v>299</v>
      </c>
    </row>
    <row r="19" spans="1:72" ht="108" customHeight="1" x14ac:dyDescent="0.3">
      <c r="A19" s="7"/>
      <c r="B19" s="7"/>
      <c r="C19" s="7"/>
      <c r="D19" s="9" t="s">
        <v>76</v>
      </c>
      <c r="E19" s="9" t="s">
        <v>10</v>
      </c>
      <c r="F19" s="4">
        <v>3</v>
      </c>
      <c r="G19" s="9" t="s">
        <v>72</v>
      </c>
      <c r="H19" s="4">
        <v>3</v>
      </c>
      <c r="I19" s="9" t="s">
        <v>664</v>
      </c>
      <c r="J19" s="135" t="s">
        <v>665</v>
      </c>
      <c r="K19" s="136">
        <v>43466</v>
      </c>
      <c r="L19" s="136">
        <v>43830</v>
      </c>
      <c r="M19" s="137">
        <v>225000000</v>
      </c>
      <c r="N19" s="140"/>
      <c r="O19" s="140"/>
      <c r="P19" s="6" t="s">
        <v>301</v>
      </c>
      <c r="Q19" s="104" t="s">
        <v>300</v>
      </c>
      <c r="R19" s="104" t="s">
        <v>284</v>
      </c>
      <c r="S19" s="104" t="s">
        <v>287</v>
      </c>
      <c r="T19" s="104" t="s">
        <v>269</v>
      </c>
      <c r="U19" s="104" t="s">
        <v>649</v>
      </c>
      <c r="V19" s="104"/>
      <c r="W19" s="104"/>
      <c r="X19" s="104"/>
      <c r="Y19" s="161">
        <v>0.05</v>
      </c>
      <c r="Z19" s="100" t="s">
        <v>302</v>
      </c>
      <c r="AA19" s="104"/>
      <c r="AB19" s="104"/>
      <c r="AC19" s="161">
        <f>14%-5%</f>
        <v>9.0000000000000011E-2</v>
      </c>
      <c r="AD19" s="160" t="s">
        <v>303</v>
      </c>
      <c r="AE19" s="164"/>
      <c r="AF19" s="104"/>
      <c r="AG19" s="161">
        <f>23%-14%</f>
        <v>0.09</v>
      </c>
      <c r="AH19" s="104" t="s">
        <v>304</v>
      </c>
      <c r="AI19" s="104"/>
      <c r="AJ19" s="104"/>
      <c r="AK19" s="161">
        <f>23%-14%</f>
        <v>0.09</v>
      </c>
      <c r="AL19" s="104" t="s">
        <v>305</v>
      </c>
      <c r="AM19" s="104"/>
      <c r="AN19" s="104"/>
      <c r="AO19" s="144">
        <v>0.09</v>
      </c>
      <c r="AP19" s="148" t="s">
        <v>306</v>
      </c>
      <c r="AQ19" s="104"/>
      <c r="AR19" s="104"/>
      <c r="AS19" s="144">
        <v>0.09</v>
      </c>
      <c r="AT19" s="148" t="s">
        <v>307</v>
      </c>
      <c r="AU19" s="104"/>
      <c r="AV19" s="104"/>
      <c r="AW19" s="144">
        <v>0.1</v>
      </c>
      <c r="AX19" s="104" t="s">
        <v>308</v>
      </c>
      <c r="AY19" s="104"/>
      <c r="AZ19" s="104"/>
      <c r="BA19" s="144">
        <v>0.09</v>
      </c>
      <c r="BB19" s="162" t="s">
        <v>309</v>
      </c>
      <c r="BC19" s="104"/>
      <c r="BD19" s="104"/>
      <c r="BE19" s="144">
        <v>0.09</v>
      </c>
      <c r="BF19" s="104" t="s">
        <v>310</v>
      </c>
      <c r="BG19" s="104"/>
      <c r="BH19" s="104"/>
      <c r="BI19" s="144">
        <v>0.09</v>
      </c>
      <c r="BJ19" s="104" t="s">
        <v>311</v>
      </c>
      <c r="BK19" s="104"/>
      <c r="BL19" s="104"/>
      <c r="BM19" s="144">
        <v>0.09</v>
      </c>
      <c r="BN19" s="104" t="s">
        <v>312</v>
      </c>
      <c r="BO19" s="104"/>
      <c r="BP19" s="104"/>
      <c r="BQ19" s="144">
        <v>0.04</v>
      </c>
      <c r="BR19" s="104" t="s">
        <v>313</v>
      </c>
    </row>
    <row r="20" spans="1:72" ht="124.5" customHeight="1" x14ac:dyDescent="0.3">
      <c r="A20" s="7"/>
      <c r="B20" s="7"/>
      <c r="C20" s="7"/>
      <c r="D20" s="9" t="s">
        <v>76</v>
      </c>
      <c r="E20" s="9" t="s">
        <v>10</v>
      </c>
      <c r="F20" s="4">
        <v>3</v>
      </c>
      <c r="G20" s="9" t="s">
        <v>72</v>
      </c>
      <c r="H20" s="4">
        <v>4</v>
      </c>
      <c r="I20" s="173" t="s">
        <v>666</v>
      </c>
      <c r="J20" s="173" t="s">
        <v>667</v>
      </c>
      <c r="K20" s="6">
        <v>43525</v>
      </c>
      <c r="L20" s="6">
        <v>43830</v>
      </c>
      <c r="M20" s="10">
        <v>400000000</v>
      </c>
      <c r="N20" s="141"/>
      <c r="O20" s="141"/>
      <c r="P20" s="6" t="s">
        <v>320</v>
      </c>
      <c r="Q20" s="104" t="s">
        <v>321</v>
      </c>
      <c r="R20" s="104" t="s">
        <v>361</v>
      </c>
      <c r="S20" s="104" t="s">
        <v>267</v>
      </c>
      <c r="T20" s="104" t="s">
        <v>269</v>
      </c>
      <c r="U20" s="104" t="s">
        <v>649</v>
      </c>
      <c r="V20" s="104" t="s">
        <v>322</v>
      </c>
      <c r="W20" s="104"/>
      <c r="X20" s="104"/>
      <c r="Y20" s="144">
        <v>0</v>
      </c>
      <c r="Z20" s="104" t="s">
        <v>189</v>
      </c>
      <c r="AA20" s="104"/>
      <c r="AB20" s="104"/>
      <c r="AC20" s="144">
        <v>0</v>
      </c>
      <c r="AD20" s="104" t="s">
        <v>189</v>
      </c>
      <c r="AE20" s="164"/>
      <c r="AF20" s="104"/>
      <c r="AG20" s="144">
        <v>0.02</v>
      </c>
      <c r="AH20" s="104" t="s">
        <v>324</v>
      </c>
      <c r="AI20" s="104"/>
      <c r="AJ20" s="104"/>
      <c r="AK20" s="144">
        <v>0.04</v>
      </c>
      <c r="AL20" s="100" t="s">
        <v>325</v>
      </c>
      <c r="AM20" s="104"/>
      <c r="AN20" s="104"/>
      <c r="AO20" s="144">
        <v>0.04</v>
      </c>
      <c r="AP20" s="104" t="s">
        <v>326</v>
      </c>
      <c r="AQ20" s="104"/>
      <c r="AR20" s="104"/>
      <c r="AS20" s="144">
        <v>0.02</v>
      </c>
      <c r="AT20" s="104" t="s">
        <v>327</v>
      </c>
      <c r="AU20" s="104"/>
      <c r="AV20" s="104"/>
      <c r="AW20" s="144">
        <v>0.03</v>
      </c>
      <c r="AX20" s="100" t="s">
        <v>323</v>
      </c>
      <c r="AY20" s="104"/>
      <c r="AZ20" s="104"/>
      <c r="BA20" s="144">
        <v>0.1</v>
      </c>
      <c r="BB20" s="100" t="s">
        <v>328</v>
      </c>
      <c r="BC20" s="104"/>
      <c r="BD20" s="104"/>
      <c r="BE20" s="144">
        <v>0.1</v>
      </c>
      <c r="BF20" s="100" t="s">
        <v>329</v>
      </c>
      <c r="BG20" s="104"/>
      <c r="BH20" s="104"/>
      <c r="BI20" s="144">
        <v>0.25</v>
      </c>
      <c r="BJ20" s="104" t="s">
        <v>330</v>
      </c>
      <c r="BK20" s="104"/>
      <c r="BL20" s="104"/>
      <c r="BM20" s="144">
        <v>0.15</v>
      </c>
      <c r="BN20" s="104" t="s">
        <v>330</v>
      </c>
      <c r="BO20" s="104"/>
      <c r="BP20" s="104"/>
      <c r="BQ20" s="144">
        <v>0.25</v>
      </c>
      <c r="BR20" s="146" t="s">
        <v>331</v>
      </c>
      <c r="BT20" s="126"/>
    </row>
    <row r="21" spans="1:72" ht="116.25" customHeight="1" x14ac:dyDescent="0.3">
      <c r="A21" s="7"/>
      <c r="B21" s="7"/>
      <c r="C21" s="7"/>
      <c r="D21" s="9" t="s">
        <v>76</v>
      </c>
      <c r="E21" s="9" t="s">
        <v>10</v>
      </c>
      <c r="F21" s="4">
        <v>3</v>
      </c>
      <c r="G21" s="9" t="s">
        <v>72</v>
      </c>
      <c r="H21" s="4">
        <v>5</v>
      </c>
      <c r="I21" s="168" t="s">
        <v>668</v>
      </c>
      <c r="J21" s="174" t="s">
        <v>14</v>
      </c>
      <c r="K21" s="138">
        <v>43497</v>
      </c>
      <c r="L21" s="138">
        <v>43830</v>
      </c>
      <c r="M21" s="139">
        <v>350000000</v>
      </c>
      <c r="N21" s="142"/>
      <c r="O21" s="142"/>
      <c r="P21" s="6" t="s">
        <v>332</v>
      </c>
      <c r="Q21" s="104" t="s">
        <v>333</v>
      </c>
      <c r="R21" s="104" t="s">
        <v>334</v>
      </c>
      <c r="S21" s="104" t="s">
        <v>267</v>
      </c>
      <c r="T21" s="104" t="s">
        <v>269</v>
      </c>
      <c r="U21" s="104" t="s">
        <v>649</v>
      </c>
      <c r="V21" s="104" t="s">
        <v>335</v>
      </c>
      <c r="W21" s="104"/>
      <c r="X21" s="104"/>
      <c r="Y21" s="144"/>
      <c r="Z21" s="104"/>
      <c r="AA21" s="104"/>
      <c r="AB21" s="104"/>
      <c r="AC21" s="144">
        <v>0.05</v>
      </c>
      <c r="AD21" s="104" t="s">
        <v>336</v>
      </c>
      <c r="AE21" s="164"/>
      <c r="AF21" s="104"/>
      <c r="AG21" s="144">
        <v>0.05</v>
      </c>
      <c r="AH21" s="104" t="s">
        <v>337</v>
      </c>
      <c r="AI21" s="104"/>
      <c r="AJ21" s="104"/>
      <c r="AK21" s="144">
        <v>0.05</v>
      </c>
      <c r="AL21" s="104" t="s">
        <v>338</v>
      </c>
      <c r="AM21" s="104"/>
      <c r="AN21" s="104"/>
      <c r="AO21" s="144">
        <v>0.1</v>
      </c>
      <c r="AP21" s="147" t="s">
        <v>339</v>
      </c>
      <c r="AQ21" s="104"/>
      <c r="AR21" s="104"/>
      <c r="AS21" s="144">
        <v>0.1</v>
      </c>
      <c r="AT21" s="147" t="s">
        <v>340</v>
      </c>
      <c r="AU21" s="104"/>
      <c r="AV21" s="104"/>
      <c r="AW21" s="144">
        <v>0.1</v>
      </c>
      <c r="AX21" s="147" t="s">
        <v>340</v>
      </c>
      <c r="AY21" s="104"/>
      <c r="AZ21" s="104"/>
      <c r="BA21" s="144">
        <v>0.05</v>
      </c>
      <c r="BB21" s="147" t="s">
        <v>341</v>
      </c>
      <c r="BC21" s="104"/>
      <c r="BD21" s="104"/>
      <c r="BE21" s="144">
        <v>0.1</v>
      </c>
      <c r="BF21" s="147" t="s">
        <v>342</v>
      </c>
      <c r="BG21" s="104"/>
      <c r="BH21" s="104"/>
      <c r="BI21" s="144">
        <v>0.1</v>
      </c>
      <c r="BJ21" s="147" t="s">
        <v>343</v>
      </c>
      <c r="BK21" s="104"/>
      <c r="BL21" s="104"/>
      <c r="BM21" s="144">
        <v>0.1</v>
      </c>
      <c r="BN21" s="147" t="s">
        <v>344</v>
      </c>
      <c r="BO21" s="104"/>
      <c r="BP21" s="104"/>
      <c r="BQ21" s="144">
        <v>0.2</v>
      </c>
      <c r="BR21" s="60" t="s">
        <v>345</v>
      </c>
    </row>
    <row r="22" spans="1:72" ht="82.5" customHeight="1" x14ac:dyDescent="0.3">
      <c r="A22" s="7"/>
      <c r="B22" s="7"/>
      <c r="C22" s="7"/>
      <c r="D22" s="9" t="s">
        <v>76</v>
      </c>
      <c r="E22" s="9" t="s">
        <v>10</v>
      </c>
      <c r="F22" s="4">
        <v>3</v>
      </c>
      <c r="G22" s="9" t="s">
        <v>72</v>
      </c>
      <c r="H22" s="4">
        <v>6</v>
      </c>
      <c r="I22" s="168" t="s">
        <v>669</v>
      </c>
      <c r="J22" s="168" t="s">
        <v>647</v>
      </c>
      <c r="K22" s="6">
        <v>43466</v>
      </c>
      <c r="L22" s="6">
        <v>43830</v>
      </c>
      <c r="M22" s="10">
        <v>155000000</v>
      </c>
      <c r="N22" s="141"/>
      <c r="O22" s="141"/>
      <c r="P22" s="6" t="s">
        <v>346</v>
      </c>
      <c r="Q22" s="104" t="s">
        <v>347</v>
      </c>
      <c r="R22" s="104" t="s">
        <v>348</v>
      </c>
      <c r="S22" s="104" t="s">
        <v>267</v>
      </c>
      <c r="T22" s="104" t="s">
        <v>269</v>
      </c>
      <c r="U22" s="104" t="s">
        <v>649</v>
      </c>
      <c r="V22" s="104" t="s">
        <v>349</v>
      </c>
      <c r="W22" s="104"/>
      <c r="X22" s="104"/>
      <c r="Y22" s="144">
        <v>0.05</v>
      </c>
      <c r="Z22" s="100" t="s">
        <v>350</v>
      </c>
      <c r="AA22" s="104"/>
      <c r="AB22" s="104"/>
      <c r="AC22" s="144">
        <v>0.09</v>
      </c>
      <c r="AD22" s="100" t="s">
        <v>351</v>
      </c>
      <c r="AE22" s="164"/>
      <c r="AF22" s="163"/>
      <c r="AG22" s="144">
        <v>0.09</v>
      </c>
      <c r="AH22" s="147" t="s">
        <v>353</v>
      </c>
      <c r="AI22" s="104"/>
      <c r="AJ22" s="104"/>
      <c r="AK22" s="144">
        <v>0.09</v>
      </c>
      <c r="AL22" s="147" t="s">
        <v>353</v>
      </c>
      <c r="AM22" s="104"/>
      <c r="AN22" s="104"/>
      <c r="AO22" s="144">
        <v>0.09</v>
      </c>
      <c r="AP22" s="147" t="s">
        <v>352</v>
      </c>
      <c r="AQ22" s="104"/>
      <c r="AR22" s="104"/>
      <c r="AS22" s="144">
        <v>0.09</v>
      </c>
      <c r="AT22" s="147" t="s">
        <v>352</v>
      </c>
      <c r="AU22" s="104"/>
      <c r="AV22" s="104"/>
      <c r="AW22" s="144">
        <v>0.1</v>
      </c>
      <c r="AX22" s="147" t="s">
        <v>352</v>
      </c>
      <c r="AY22" s="104"/>
      <c r="AZ22" s="104"/>
      <c r="BA22" s="144">
        <v>0.09</v>
      </c>
      <c r="BB22" s="147" t="s">
        <v>354</v>
      </c>
      <c r="BC22" s="104"/>
      <c r="BD22" s="104"/>
      <c r="BE22" s="144">
        <v>0.09</v>
      </c>
      <c r="BF22" s="147" t="s">
        <v>354</v>
      </c>
      <c r="BG22" s="104"/>
      <c r="BH22" s="104"/>
      <c r="BI22" s="144">
        <v>0.09</v>
      </c>
      <c r="BJ22" s="147" t="s">
        <v>354</v>
      </c>
      <c r="BK22" s="104"/>
      <c r="BL22" s="104"/>
      <c r="BM22" s="144">
        <v>0.09</v>
      </c>
      <c r="BN22" s="60" t="s">
        <v>355</v>
      </c>
      <c r="BO22" s="104"/>
      <c r="BP22" s="104"/>
      <c r="BQ22" s="144">
        <v>0.04</v>
      </c>
      <c r="BR22" s="60" t="s">
        <v>356</v>
      </c>
    </row>
    <row r="23" spans="1:72" ht="70.5" customHeight="1" x14ac:dyDescent="0.3">
      <c r="A23" s="7"/>
      <c r="B23" s="7"/>
      <c r="C23" s="7"/>
      <c r="D23" s="9" t="s">
        <v>76</v>
      </c>
      <c r="E23" s="9" t="s">
        <v>10</v>
      </c>
      <c r="F23" s="4">
        <v>3</v>
      </c>
      <c r="G23" s="9" t="s">
        <v>72</v>
      </c>
      <c r="H23" s="4">
        <v>7</v>
      </c>
      <c r="I23" s="168" t="s">
        <v>670</v>
      </c>
      <c r="J23" s="9" t="s">
        <v>357</v>
      </c>
      <c r="K23" s="6">
        <v>43466</v>
      </c>
      <c r="L23" s="6">
        <v>43830</v>
      </c>
      <c r="M23" s="10">
        <v>160000000</v>
      </c>
      <c r="N23" s="141"/>
      <c r="O23" s="141"/>
      <c r="P23" s="6" t="s">
        <v>358</v>
      </c>
      <c r="Q23" s="104" t="s">
        <v>359</v>
      </c>
      <c r="R23" s="156" t="s">
        <v>588</v>
      </c>
      <c r="S23" s="156"/>
      <c r="T23" s="104" t="s">
        <v>269</v>
      </c>
      <c r="U23" s="104" t="s">
        <v>649</v>
      </c>
      <c r="V23" s="104" t="s">
        <v>349</v>
      </c>
      <c r="W23" s="104"/>
      <c r="X23" s="104"/>
      <c r="Y23" s="144">
        <v>0.05</v>
      </c>
      <c r="Z23" s="100" t="s">
        <v>360</v>
      </c>
      <c r="AA23" s="104"/>
      <c r="AB23" s="104"/>
      <c r="AC23" s="144">
        <v>0.09</v>
      </c>
      <c r="AD23" s="100" t="s">
        <v>362</v>
      </c>
      <c r="AE23" s="164"/>
      <c r="AF23" s="104"/>
      <c r="AG23" s="144">
        <v>0.09</v>
      </c>
      <c r="AH23" s="100" t="s">
        <v>363</v>
      </c>
      <c r="AI23" s="104"/>
      <c r="AJ23" s="104"/>
      <c r="AK23" s="144">
        <v>0.09</v>
      </c>
      <c r="AL23" s="100" t="s">
        <v>364</v>
      </c>
      <c r="AM23" s="104"/>
      <c r="AN23" s="104"/>
      <c r="AO23" s="144">
        <v>0.09</v>
      </c>
      <c r="AP23" s="100" t="s">
        <v>365</v>
      </c>
      <c r="AQ23" s="104"/>
      <c r="AR23" s="104"/>
      <c r="AS23" s="144">
        <v>0.09</v>
      </c>
      <c r="AT23" s="100" t="s">
        <v>366</v>
      </c>
      <c r="AU23" s="104"/>
      <c r="AV23" s="104"/>
      <c r="AW23" s="144">
        <v>0.1</v>
      </c>
      <c r="AX23" s="100" t="s">
        <v>367</v>
      </c>
      <c r="AY23" s="104"/>
      <c r="AZ23" s="104"/>
      <c r="BA23" s="144">
        <v>0.09</v>
      </c>
      <c r="BB23" s="100" t="s">
        <v>368</v>
      </c>
      <c r="BC23" s="104"/>
      <c r="BD23" s="104"/>
      <c r="BE23" s="144">
        <v>0.09</v>
      </c>
      <c r="BF23" s="100" t="s">
        <v>369</v>
      </c>
      <c r="BG23" s="104"/>
      <c r="BH23" s="104"/>
      <c r="BI23" s="144">
        <v>0.09</v>
      </c>
      <c r="BJ23" s="100" t="s">
        <v>370</v>
      </c>
      <c r="BK23" s="104"/>
      <c r="BL23" s="104"/>
      <c r="BM23" s="144">
        <v>0.09</v>
      </c>
      <c r="BN23" s="100" t="s">
        <v>371</v>
      </c>
      <c r="BO23" s="104"/>
      <c r="BP23" s="104"/>
      <c r="BQ23" s="144">
        <v>0.04</v>
      </c>
      <c r="BR23" s="60" t="s">
        <v>372</v>
      </c>
    </row>
    <row r="24" spans="1:72" ht="90" customHeight="1" x14ac:dyDescent="0.3">
      <c r="A24" s="7"/>
      <c r="B24" s="7"/>
      <c r="C24" s="7"/>
      <c r="D24" s="9" t="s">
        <v>76</v>
      </c>
      <c r="E24" s="9" t="s">
        <v>10</v>
      </c>
      <c r="F24" s="4">
        <v>4</v>
      </c>
      <c r="G24" s="9" t="s">
        <v>74</v>
      </c>
      <c r="H24" s="4">
        <v>11</v>
      </c>
      <c r="I24" s="168" t="s">
        <v>671</v>
      </c>
      <c r="J24" s="9" t="s">
        <v>403</v>
      </c>
      <c r="K24" s="6">
        <v>43466</v>
      </c>
      <c r="L24" s="6">
        <v>43830</v>
      </c>
      <c r="M24" s="10">
        <v>367500000</v>
      </c>
      <c r="N24" s="141"/>
      <c r="O24" s="141"/>
      <c r="P24" s="6" t="s">
        <v>404</v>
      </c>
      <c r="Q24" s="104" t="s">
        <v>405</v>
      </c>
      <c r="R24" s="169">
        <v>1</v>
      </c>
      <c r="S24" s="156"/>
      <c r="T24" s="104" t="s">
        <v>269</v>
      </c>
      <c r="U24" s="104" t="s">
        <v>650</v>
      </c>
      <c r="V24" s="104" t="s">
        <v>400</v>
      </c>
      <c r="W24" s="104"/>
      <c r="X24" s="104"/>
      <c r="Y24" s="144">
        <v>0.05</v>
      </c>
      <c r="Z24" s="100" t="s">
        <v>408</v>
      </c>
      <c r="AA24" s="104"/>
      <c r="AB24" s="104"/>
      <c r="AC24" s="144">
        <v>0.05</v>
      </c>
      <c r="AD24" s="100" t="s">
        <v>409</v>
      </c>
      <c r="AE24" s="164"/>
      <c r="AF24" s="104"/>
      <c r="AG24" s="144">
        <v>0.1</v>
      </c>
      <c r="AH24" s="100" t="s">
        <v>409</v>
      </c>
      <c r="AI24" s="104"/>
      <c r="AJ24" s="104"/>
      <c r="AK24" s="144">
        <v>0.1</v>
      </c>
      <c r="AL24" s="100" t="s">
        <v>409</v>
      </c>
      <c r="AM24" s="104"/>
      <c r="AN24" s="104"/>
      <c r="AO24" s="144">
        <v>0.1</v>
      </c>
      <c r="AP24" s="100" t="s">
        <v>409</v>
      </c>
      <c r="AQ24" s="104"/>
      <c r="AR24" s="104"/>
      <c r="AS24" s="144">
        <v>0.1</v>
      </c>
      <c r="AT24" s="100" t="s">
        <v>409</v>
      </c>
      <c r="AU24" s="104"/>
      <c r="AV24" s="104"/>
      <c r="AW24" s="144">
        <v>0.1</v>
      </c>
      <c r="AX24" s="100" t="s">
        <v>409</v>
      </c>
      <c r="AY24" s="104"/>
      <c r="AZ24" s="104"/>
      <c r="BA24" s="144">
        <v>0.1</v>
      </c>
      <c r="BB24" s="100" t="s">
        <v>409</v>
      </c>
      <c r="BC24" s="104"/>
      <c r="BD24" s="104"/>
      <c r="BE24" s="144">
        <v>0.1</v>
      </c>
      <c r="BF24" s="100" t="s">
        <v>409</v>
      </c>
      <c r="BG24" s="104"/>
      <c r="BH24" s="104"/>
      <c r="BI24" s="144">
        <v>0.1</v>
      </c>
      <c r="BJ24" s="100" t="s">
        <v>409</v>
      </c>
      <c r="BK24" s="104"/>
      <c r="BL24" s="104"/>
      <c r="BM24" s="144">
        <v>0.05</v>
      </c>
      <c r="BN24" s="100" t="s">
        <v>409</v>
      </c>
      <c r="BO24" s="104"/>
      <c r="BP24" s="104"/>
      <c r="BQ24" s="144">
        <v>0.05</v>
      </c>
      <c r="BR24" s="100" t="s">
        <v>410</v>
      </c>
    </row>
    <row r="25" spans="1:72" ht="90" customHeight="1" x14ac:dyDescent="0.3">
      <c r="A25" s="7"/>
      <c r="B25" s="7"/>
      <c r="C25" s="7"/>
      <c r="D25" s="9" t="s">
        <v>76</v>
      </c>
      <c r="E25" s="9" t="s">
        <v>10</v>
      </c>
      <c r="F25" s="4">
        <v>4</v>
      </c>
      <c r="G25" s="9" t="s">
        <v>74</v>
      </c>
      <c r="H25" s="4">
        <v>12</v>
      </c>
      <c r="I25" s="168" t="s">
        <v>675</v>
      </c>
      <c r="J25" s="9" t="s">
        <v>672</v>
      </c>
      <c r="K25" s="6">
        <v>43497</v>
      </c>
      <c r="L25" s="6">
        <v>43830</v>
      </c>
      <c r="M25" s="10">
        <v>200000000</v>
      </c>
      <c r="N25" s="141"/>
      <c r="O25" s="141"/>
      <c r="P25" s="6" t="s">
        <v>398</v>
      </c>
      <c r="Q25" s="104" t="s">
        <v>399</v>
      </c>
      <c r="R25" s="156" t="s">
        <v>589</v>
      </c>
      <c r="S25" s="156"/>
      <c r="T25" s="104" t="s">
        <v>269</v>
      </c>
      <c r="U25" s="104" t="s">
        <v>650</v>
      </c>
      <c r="V25" s="104" t="s">
        <v>400</v>
      </c>
      <c r="W25" s="104"/>
      <c r="X25" s="104"/>
      <c r="Y25" s="144"/>
      <c r="Z25" s="104"/>
      <c r="AA25" s="104"/>
      <c r="AB25" s="104"/>
      <c r="AC25" s="144">
        <v>0.1</v>
      </c>
      <c r="AD25" s="100" t="s">
        <v>401</v>
      </c>
      <c r="AE25" s="164"/>
      <c r="AF25" s="104"/>
      <c r="AG25" s="144">
        <v>0.1</v>
      </c>
      <c r="AH25" s="100" t="s">
        <v>402</v>
      </c>
      <c r="AI25" s="104"/>
      <c r="AJ25" s="104"/>
      <c r="AK25" s="144">
        <v>1.6E-2</v>
      </c>
      <c r="AL25" s="100" t="s">
        <v>406</v>
      </c>
      <c r="AM25" s="104"/>
      <c r="AN25" s="104"/>
      <c r="AO25" s="144">
        <v>1.6E-2</v>
      </c>
      <c r="AP25" s="100" t="s">
        <v>406</v>
      </c>
      <c r="AQ25" s="104"/>
      <c r="AR25" s="104"/>
      <c r="AS25" s="144">
        <v>1.6E-2</v>
      </c>
      <c r="AT25" s="100" t="s">
        <v>406</v>
      </c>
      <c r="AU25" s="104"/>
      <c r="AV25" s="104"/>
      <c r="AW25" s="144">
        <v>1.6E-2</v>
      </c>
      <c r="AX25" s="100" t="s">
        <v>406</v>
      </c>
      <c r="AY25" s="104"/>
      <c r="AZ25" s="104"/>
      <c r="BA25" s="144">
        <v>1.7999999999999999E-2</v>
      </c>
      <c r="BB25" s="100" t="s">
        <v>406</v>
      </c>
      <c r="BC25" s="104"/>
      <c r="BD25" s="104"/>
      <c r="BE25" s="144">
        <v>1.7999999999999999E-2</v>
      </c>
      <c r="BF25" s="100" t="s">
        <v>406</v>
      </c>
      <c r="BG25" s="104"/>
      <c r="BH25" s="104"/>
      <c r="BI25" s="144"/>
      <c r="BJ25" s="104"/>
      <c r="BK25" s="104"/>
      <c r="BL25" s="104"/>
      <c r="BM25" s="144"/>
      <c r="BN25" s="104"/>
      <c r="BO25" s="104"/>
      <c r="BP25" s="104"/>
      <c r="BQ25" s="144">
        <v>0.7</v>
      </c>
      <c r="BR25" s="100" t="s">
        <v>407</v>
      </c>
    </row>
    <row r="26" spans="1:72" ht="165" customHeight="1" x14ac:dyDescent="0.3">
      <c r="A26" s="7"/>
      <c r="B26" s="7"/>
      <c r="C26" s="7"/>
      <c r="D26" s="9" t="s">
        <v>76</v>
      </c>
      <c r="E26" s="9" t="s">
        <v>10</v>
      </c>
      <c r="F26" s="4">
        <v>4</v>
      </c>
      <c r="G26" s="9" t="s">
        <v>74</v>
      </c>
      <c r="H26" s="4">
        <v>13</v>
      </c>
      <c r="I26" s="168" t="s">
        <v>675</v>
      </c>
      <c r="J26" s="9" t="s">
        <v>673</v>
      </c>
      <c r="K26" s="6">
        <v>43466</v>
      </c>
      <c r="L26" s="6">
        <v>43830</v>
      </c>
      <c r="M26" s="10">
        <v>300000000</v>
      </c>
      <c r="N26" s="141"/>
      <c r="O26" s="141"/>
      <c r="P26" s="6" t="s">
        <v>411</v>
      </c>
      <c r="Q26" s="104" t="s">
        <v>412</v>
      </c>
      <c r="R26" s="156" t="s">
        <v>412</v>
      </c>
      <c r="S26" s="156"/>
      <c r="T26" s="104" t="s">
        <v>269</v>
      </c>
      <c r="U26" s="104" t="s">
        <v>650</v>
      </c>
      <c r="V26" s="104" t="s">
        <v>400</v>
      </c>
      <c r="W26" s="104"/>
      <c r="X26" s="104"/>
      <c r="Y26" s="144">
        <v>0.05</v>
      </c>
      <c r="Z26" s="100" t="s">
        <v>413</v>
      </c>
      <c r="AA26" s="104"/>
      <c r="AB26" s="104"/>
      <c r="AC26" s="144">
        <v>0.05</v>
      </c>
      <c r="AD26" s="100" t="s">
        <v>413</v>
      </c>
      <c r="AE26" s="164"/>
      <c r="AF26" s="104"/>
      <c r="AG26" s="144">
        <v>0.05</v>
      </c>
      <c r="AH26" s="100" t="s">
        <v>414</v>
      </c>
      <c r="AI26" s="104"/>
      <c r="AJ26" s="104"/>
      <c r="AK26" s="144">
        <v>0.05</v>
      </c>
      <c r="AL26" s="100" t="s">
        <v>414</v>
      </c>
      <c r="AM26" s="104"/>
      <c r="AN26" s="104"/>
      <c r="AO26" s="144">
        <v>1.4E-2</v>
      </c>
      <c r="AP26" s="100" t="s">
        <v>415</v>
      </c>
      <c r="AQ26" s="104"/>
      <c r="AR26" s="104"/>
      <c r="AS26" s="144">
        <v>1.4E-2</v>
      </c>
      <c r="AT26" s="100" t="s">
        <v>415</v>
      </c>
      <c r="AU26" s="104"/>
      <c r="AV26" s="104"/>
      <c r="AW26" s="144">
        <v>1.4E-2</v>
      </c>
      <c r="AX26" s="100" t="s">
        <v>415</v>
      </c>
      <c r="AY26" s="104"/>
      <c r="AZ26" s="104"/>
      <c r="BA26" s="144">
        <v>1.4E-2</v>
      </c>
      <c r="BB26" s="100" t="s">
        <v>415</v>
      </c>
      <c r="BC26" s="104"/>
      <c r="BD26" s="104"/>
      <c r="BE26" s="144">
        <v>1.4E-2</v>
      </c>
      <c r="BF26" s="100" t="s">
        <v>415</v>
      </c>
      <c r="BG26" s="104"/>
      <c r="BH26" s="104"/>
      <c r="BI26" s="144">
        <v>1.4999999999999999E-2</v>
      </c>
      <c r="BJ26" s="100" t="s">
        <v>415</v>
      </c>
      <c r="BK26" s="104"/>
      <c r="BL26" s="104"/>
      <c r="BM26" s="144">
        <v>1.4999999999999999E-2</v>
      </c>
      <c r="BN26" s="100" t="s">
        <v>415</v>
      </c>
      <c r="BO26" s="104"/>
      <c r="BP26" s="104"/>
      <c r="BQ26" s="144">
        <v>0.7</v>
      </c>
      <c r="BR26" s="100" t="s">
        <v>416</v>
      </c>
      <c r="BT26" s="127">
        <f>+BQ26+BM26+BI26++BE26+BA26+AW26+AS26+AO26+AK26+AG26+AC26+Y26</f>
        <v>1.0000000000000002</v>
      </c>
    </row>
    <row r="27" spans="1:72" ht="143.25" customHeight="1" x14ac:dyDescent="0.3">
      <c r="A27" s="7"/>
      <c r="B27" s="7"/>
      <c r="C27" s="7"/>
      <c r="D27" s="9" t="s">
        <v>76</v>
      </c>
      <c r="E27" s="9" t="s">
        <v>10</v>
      </c>
      <c r="F27" s="4">
        <v>4</v>
      </c>
      <c r="G27" s="9" t="s">
        <v>74</v>
      </c>
      <c r="H27" s="4">
        <v>14</v>
      </c>
      <c r="I27" s="168" t="s">
        <v>760</v>
      </c>
      <c r="J27" s="9" t="s">
        <v>674</v>
      </c>
      <c r="K27" s="6">
        <v>43466</v>
      </c>
      <c r="L27" s="6">
        <v>43830</v>
      </c>
      <c r="M27" s="10">
        <v>20000000</v>
      </c>
      <c r="N27" s="141"/>
      <c r="O27" s="141"/>
      <c r="P27" s="100" t="s">
        <v>417</v>
      </c>
      <c r="Q27" s="104" t="s">
        <v>418</v>
      </c>
      <c r="R27" s="156" t="s">
        <v>590</v>
      </c>
      <c r="S27" s="156"/>
      <c r="T27" s="104" t="s">
        <v>269</v>
      </c>
      <c r="U27" s="104" t="s">
        <v>650</v>
      </c>
      <c r="V27" s="104" t="s">
        <v>400</v>
      </c>
      <c r="W27" s="104"/>
      <c r="X27" s="104"/>
      <c r="Y27" s="144">
        <v>0.2</v>
      </c>
      <c r="Z27" s="100" t="s">
        <v>419</v>
      </c>
      <c r="AA27" s="104"/>
      <c r="AB27" s="104"/>
      <c r="AC27" s="144">
        <v>0</v>
      </c>
      <c r="AD27" s="104"/>
      <c r="AE27" s="164"/>
      <c r="AF27" s="104"/>
      <c r="AG27" s="144">
        <v>0.2</v>
      </c>
      <c r="AH27" s="100" t="s">
        <v>420</v>
      </c>
      <c r="AI27" s="104"/>
      <c r="AJ27" s="104"/>
      <c r="AK27" s="144">
        <v>0</v>
      </c>
      <c r="AL27" s="104"/>
      <c r="AM27" s="104"/>
      <c r="AN27" s="104"/>
      <c r="AO27" s="144">
        <v>0</v>
      </c>
      <c r="AP27" s="104"/>
      <c r="AQ27" s="104"/>
      <c r="AR27" s="104"/>
      <c r="AS27" s="144">
        <v>0</v>
      </c>
      <c r="AT27" s="104"/>
      <c r="AU27" s="104"/>
      <c r="AV27" s="104"/>
      <c r="AW27" s="144">
        <v>0</v>
      </c>
      <c r="AX27" s="104"/>
      <c r="AY27" s="104"/>
      <c r="AZ27" s="104"/>
      <c r="BA27" s="144">
        <v>0.2</v>
      </c>
      <c r="BB27" s="100" t="s">
        <v>419</v>
      </c>
      <c r="BC27" s="104"/>
      <c r="BD27" s="104"/>
      <c r="BE27" s="144">
        <v>0</v>
      </c>
      <c r="BF27" s="104"/>
      <c r="BG27" s="104"/>
      <c r="BH27" s="104"/>
      <c r="BI27" s="144">
        <v>0</v>
      </c>
      <c r="BJ27" s="104"/>
      <c r="BK27" s="104"/>
      <c r="BL27" s="104"/>
      <c r="BM27" s="144">
        <v>0.2</v>
      </c>
      <c r="BN27" s="104" t="s">
        <v>420</v>
      </c>
      <c r="BO27" s="104"/>
      <c r="BP27" s="104"/>
      <c r="BQ27" s="144">
        <v>0.2</v>
      </c>
      <c r="BR27" s="100" t="s">
        <v>419</v>
      </c>
      <c r="BT27" s="127">
        <f>+BQ27+BM27+BI27++BE27+BA27+AW27+AS27+AO27+AK27+AG27+AC27+Y27</f>
        <v>1</v>
      </c>
    </row>
    <row r="28" spans="1:72" ht="123.75" customHeight="1" x14ac:dyDescent="0.3">
      <c r="A28" s="7"/>
      <c r="B28" s="7"/>
      <c r="C28" s="7"/>
      <c r="D28" s="9" t="s">
        <v>76</v>
      </c>
      <c r="E28" s="9" t="s">
        <v>10</v>
      </c>
      <c r="F28" s="4">
        <v>4</v>
      </c>
      <c r="G28" s="9" t="s">
        <v>74</v>
      </c>
      <c r="H28" s="4">
        <v>15</v>
      </c>
      <c r="I28" s="168" t="s">
        <v>675</v>
      </c>
      <c r="J28" s="9" t="s">
        <v>676</v>
      </c>
      <c r="K28" s="6">
        <v>43497</v>
      </c>
      <c r="L28" s="6">
        <v>43830</v>
      </c>
      <c r="M28" s="10">
        <v>90000000</v>
      </c>
      <c r="N28" s="141"/>
      <c r="O28" s="141"/>
      <c r="P28" s="6" t="s">
        <v>421</v>
      </c>
      <c r="Q28" s="104" t="s">
        <v>422</v>
      </c>
      <c r="R28" s="156" t="s">
        <v>422</v>
      </c>
      <c r="S28" s="156"/>
      <c r="T28" s="104" t="s">
        <v>269</v>
      </c>
      <c r="U28" s="104" t="s">
        <v>650</v>
      </c>
      <c r="V28" s="104" t="s">
        <v>400</v>
      </c>
      <c r="W28" s="104"/>
      <c r="X28" s="104"/>
      <c r="Y28" s="144">
        <v>0</v>
      </c>
      <c r="Z28" s="104"/>
      <c r="AA28" s="104"/>
      <c r="AB28" s="104"/>
      <c r="AC28" s="144">
        <v>0.1</v>
      </c>
      <c r="AD28" s="100" t="s">
        <v>423</v>
      </c>
      <c r="AE28" s="164"/>
      <c r="AF28" s="104"/>
      <c r="AG28" s="144">
        <v>0.1</v>
      </c>
      <c r="AH28" s="100" t="s">
        <v>424</v>
      </c>
      <c r="AI28" s="104"/>
      <c r="AJ28" s="104"/>
      <c r="AK28" s="144">
        <v>1.6E-2</v>
      </c>
      <c r="AL28" s="100" t="s">
        <v>425</v>
      </c>
      <c r="AM28" s="104"/>
      <c r="AN28" s="104"/>
      <c r="AO28" s="144">
        <v>1.6E-2</v>
      </c>
      <c r="AP28" s="100" t="s">
        <v>425</v>
      </c>
      <c r="AQ28" s="104"/>
      <c r="AR28" s="104"/>
      <c r="AS28" s="144">
        <v>1.6E-2</v>
      </c>
      <c r="AT28" s="100" t="s">
        <v>425</v>
      </c>
      <c r="AU28" s="104"/>
      <c r="AV28" s="104"/>
      <c r="AW28" s="144">
        <v>1.6E-2</v>
      </c>
      <c r="AX28" s="100" t="s">
        <v>425</v>
      </c>
      <c r="AY28" s="104"/>
      <c r="AZ28" s="104"/>
      <c r="BA28" s="144">
        <v>1.7999999999999999E-2</v>
      </c>
      <c r="BB28" s="100" t="s">
        <v>425</v>
      </c>
      <c r="BC28" s="104"/>
      <c r="BD28" s="104"/>
      <c r="BE28" s="144">
        <v>1.7999999999999999E-2</v>
      </c>
      <c r="BF28" s="100" t="s">
        <v>425</v>
      </c>
      <c r="BG28" s="104"/>
      <c r="BH28" s="104"/>
      <c r="BI28" s="144"/>
      <c r="BJ28" s="104"/>
      <c r="BK28" s="104"/>
      <c r="BL28" s="104"/>
      <c r="BM28" s="144"/>
      <c r="BN28" s="104"/>
      <c r="BO28" s="104"/>
      <c r="BP28" s="104"/>
      <c r="BQ28" s="144">
        <v>0.7</v>
      </c>
      <c r="BR28" s="100" t="s">
        <v>426</v>
      </c>
      <c r="BT28" s="127">
        <f>+BQ28+BM28+BI28++BE28+BA28+AW28+AS28+AO28+AK28+AG28+AC28+Y28</f>
        <v>1</v>
      </c>
    </row>
    <row r="29" spans="1:72" ht="90" customHeight="1" x14ac:dyDescent="0.3">
      <c r="A29" s="7"/>
      <c r="B29" s="7"/>
      <c r="C29" s="7"/>
      <c r="D29" s="9" t="s">
        <v>76</v>
      </c>
      <c r="E29" s="9" t="s">
        <v>10</v>
      </c>
      <c r="F29" s="4">
        <v>4</v>
      </c>
      <c r="G29" s="9" t="s">
        <v>74</v>
      </c>
      <c r="H29" s="4">
        <v>16</v>
      </c>
      <c r="I29" s="168" t="s">
        <v>675</v>
      </c>
      <c r="J29" s="9" t="s">
        <v>22</v>
      </c>
      <c r="K29" s="6">
        <v>43466</v>
      </c>
      <c r="L29" s="6">
        <v>43830</v>
      </c>
      <c r="M29" s="10">
        <v>100000000</v>
      </c>
      <c r="N29" s="141"/>
      <c r="O29" s="141"/>
      <c r="P29" s="6"/>
      <c r="Q29" s="104"/>
      <c r="R29" s="104"/>
      <c r="S29" s="104"/>
      <c r="T29" s="104" t="s">
        <v>269</v>
      </c>
      <c r="U29" s="104" t="s">
        <v>650</v>
      </c>
      <c r="V29" s="104"/>
      <c r="W29" s="104"/>
      <c r="X29" s="104"/>
      <c r="Y29" s="144"/>
      <c r="Z29" s="104"/>
      <c r="AA29" s="104"/>
      <c r="AB29" s="104"/>
      <c r="AC29" s="144"/>
      <c r="AD29" s="104"/>
      <c r="AE29" s="164"/>
      <c r="AF29" s="104"/>
      <c r="AG29" s="144"/>
      <c r="AH29" s="104"/>
      <c r="AI29" s="104"/>
      <c r="AJ29" s="104"/>
      <c r="AK29" s="144"/>
      <c r="AL29" s="104"/>
      <c r="AM29" s="104"/>
      <c r="AN29" s="104"/>
      <c r="AO29" s="144"/>
      <c r="AP29" s="104"/>
      <c r="AQ29" s="104"/>
      <c r="AR29" s="104"/>
      <c r="AS29" s="144"/>
      <c r="AT29" s="104"/>
      <c r="AU29" s="104"/>
      <c r="AV29" s="104"/>
      <c r="AW29" s="144"/>
      <c r="AX29" s="104"/>
      <c r="AY29" s="104"/>
      <c r="AZ29" s="104"/>
      <c r="BA29" s="144"/>
      <c r="BB29" s="104"/>
      <c r="BC29" s="104"/>
      <c r="BD29" s="104"/>
      <c r="BE29" s="144"/>
      <c r="BF29" s="104"/>
      <c r="BG29" s="104"/>
      <c r="BH29" s="104"/>
      <c r="BI29" s="144"/>
      <c r="BJ29" s="104"/>
      <c r="BK29" s="104"/>
      <c r="BL29" s="104"/>
      <c r="BM29" s="144"/>
      <c r="BN29" s="104"/>
      <c r="BO29" s="104"/>
      <c r="BP29" s="104"/>
      <c r="BQ29" s="144"/>
      <c r="BR29" s="104"/>
    </row>
    <row r="30" spans="1:72" ht="90" customHeight="1" x14ac:dyDescent="0.3">
      <c r="A30" s="7"/>
      <c r="B30" s="7"/>
      <c r="C30" s="7"/>
      <c r="D30" s="9" t="s">
        <v>76</v>
      </c>
      <c r="E30" s="9" t="s">
        <v>10</v>
      </c>
      <c r="F30" s="11">
        <v>5</v>
      </c>
      <c r="G30" s="9" t="s">
        <v>75</v>
      </c>
      <c r="H30" s="4">
        <v>18</v>
      </c>
      <c r="I30" s="168" t="s">
        <v>675</v>
      </c>
      <c r="J30" s="9" t="s">
        <v>677</v>
      </c>
      <c r="K30" s="6">
        <v>43466</v>
      </c>
      <c r="L30" s="6">
        <v>43830</v>
      </c>
      <c r="M30" s="10">
        <v>30000000</v>
      </c>
      <c r="N30" s="141"/>
      <c r="O30" s="141"/>
      <c r="P30" s="6"/>
      <c r="Q30" s="104"/>
      <c r="R30" s="104"/>
      <c r="S30" s="104"/>
      <c r="T30" s="104"/>
      <c r="U30" s="104" t="s">
        <v>651</v>
      </c>
      <c r="V30" s="104"/>
      <c r="W30" s="104"/>
      <c r="X30" s="104"/>
      <c r="Y30" s="144"/>
      <c r="Z30" s="104"/>
      <c r="AA30" s="104"/>
      <c r="AB30" s="104"/>
      <c r="AC30" s="144"/>
      <c r="AD30" s="104"/>
      <c r="AE30" s="164"/>
      <c r="AF30" s="104"/>
      <c r="AG30" s="144"/>
      <c r="AH30" s="104"/>
      <c r="AI30" s="104"/>
      <c r="AJ30" s="104"/>
      <c r="AK30" s="144"/>
      <c r="AL30" s="104"/>
      <c r="AM30" s="104"/>
      <c r="AN30" s="104"/>
      <c r="AO30" s="144"/>
      <c r="AP30" s="104"/>
      <c r="AQ30" s="104"/>
      <c r="AR30" s="104"/>
      <c r="AS30" s="144"/>
      <c r="AT30" s="104"/>
      <c r="AU30" s="104"/>
      <c r="AV30" s="104"/>
      <c r="AW30" s="144"/>
      <c r="AX30" s="104"/>
      <c r="AY30" s="104"/>
      <c r="AZ30" s="104"/>
      <c r="BA30" s="144"/>
      <c r="BB30" s="104"/>
      <c r="BC30" s="104"/>
      <c r="BD30" s="104"/>
      <c r="BE30" s="144"/>
      <c r="BF30" s="104"/>
      <c r="BG30" s="104"/>
      <c r="BH30" s="104"/>
      <c r="BI30" s="144"/>
      <c r="BJ30" s="104"/>
      <c r="BK30" s="104"/>
      <c r="BL30" s="104"/>
      <c r="BM30" s="144"/>
      <c r="BN30" s="104"/>
      <c r="BO30" s="104"/>
      <c r="BP30" s="104"/>
      <c r="BQ30" s="144"/>
      <c r="BR30" s="104"/>
    </row>
    <row r="31" spans="1:72" ht="90" customHeight="1" x14ac:dyDescent="0.3">
      <c r="A31" s="7"/>
      <c r="B31" s="7"/>
      <c r="C31" s="7"/>
      <c r="D31" s="9" t="s">
        <v>76</v>
      </c>
      <c r="E31" s="9" t="s">
        <v>10</v>
      </c>
      <c r="F31" s="4">
        <v>5</v>
      </c>
      <c r="G31" s="9" t="s">
        <v>75</v>
      </c>
      <c r="H31" s="4">
        <v>19</v>
      </c>
      <c r="I31" s="168" t="s">
        <v>671</v>
      </c>
      <c r="J31" s="9" t="s">
        <v>678</v>
      </c>
      <c r="K31" s="6">
        <v>43466</v>
      </c>
      <c r="L31" s="6">
        <v>43830</v>
      </c>
      <c r="M31" s="10">
        <v>250000000</v>
      </c>
      <c r="N31" s="141"/>
      <c r="O31" s="141"/>
      <c r="P31" s="6"/>
      <c r="Q31" s="104"/>
      <c r="R31" s="104"/>
      <c r="S31" s="104"/>
      <c r="T31" s="104"/>
      <c r="U31" s="104" t="s">
        <v>651</v>
      </c>
      <c r="V31" s="104"/>
      <c r="W31" s="104"/>
      <c r="X31" s="104"/>
      <c r="Y31" s="144"/>
      <c r="Z31" s="104"/>
      <c r="AA31" s="104"/>
      <c r="AB31" s="104"/>
      <c r="AC31" s="144"/>
      <c r="AD31" s="104"/>
      <c r="AE31" s="104"/>
      <c r="AF31" s="104"/>
      <c r="AG31" s="144"/>
      <c r="AH31" s="104"/>
      <c r="AI31" s="104"/>
      <c r="AJ31" s="104"/>
      <c r="AK31" s="144"/>
      <c r="AL31" s="104"/>
      <c r="AM31" s="104"/>
      <c r="AN31" s="104"/>
      <c r="AO31" s="144"/>
      <c r="AP31" s="104"/>
      <c r="AQ31" s="104"/>
      <c r="AR31" s="104"/>
      <c r="AS31" s="144"/>
      <c r="AT31" s="104"/>
      <c r="AU31" s="104"/>
      <c r="AV31" s="104"/>
      <c r="AW31" s="144"/>
      <c r="AX31" s="104"/>
      <c r="AY31" s="104"/>
      <c r="AZ31" s="104"/>
      <c r="BA31" s="144"/>
      <c r="BB31" s="104"/>
      <c r="BC31" s="104"/>
      <c r="BD31" s="104"/>
      <c r="BE31" s="144"/>
      <c r="BF31" s="104"/>
      <c r="BG31" s="104"/>
      <c r="BH31" s="104"/>
      <c r="BI31" s="144"/>
      <c r="BJ31" s="104"/>
      <c r="BK31" s="104"/>
      <c r="BL31" s="104"/>
      <c r="BM31" s="144"/>
      <c r="BN31" s="104"/>
      <c r="BO31" s="104"/>
      <c r="BP31" s="104"/>
      <c r="BQ31" s="144"/>
      <c r="BR31" s="104"/>
    </row>
    <row r="32" spans="1:72" ht="72" customHeight="1" x14ac:dyDescent="0.3">
      <c r="A32" s="7"/>
      <c r="B32" s="7"/>
      <c r="C32" s="7"/>
      <c r="D32" s="9" t="s">
        <v>76</v>
      </c>
      <c r="E32" s="9" t="s">
        <v>10</v>
      </c>
      <c r="F32" s="4">
        <v>5</v>
      </c>
      <c r="G32" s="9" t="s">
        <v>75</v>
      </c>
      <c r="H32" s="4">
        <v>20</v>
      </c>
      <c r="I32" s="168" t="s">
        <v>680</v>
      </c>
      <c r="J32" s="9" t="s">
        <v>679</v>
      </c>
      <c r="K32" s="6">
        <v>43466</v>
      </c>
      <c r="L32" s="6">
        <v>43830</v>
      </c>
      <c r="M32" s="10">
        <v>250000000</v>
      </c>
      <c r="N32" s="141"/>
      <c r="O32" s="141"/>
      <c r="P32" s="6"/>
      <c r="Q32" s="104"/>
      <c r="R32" s="104"/>
      <c r="S32" s="104"/>
      <c r="T32" s="104"/>
      <c r="U32" s="104" t="s">
        <v>651</v>
      </c>
      <c r="V32" s="104"/>
      <c r="W32" s="104"/>
      <c r="X32" s="104"/>
      <c r="Y32" s="144"/>
      <c r="Z32" s="104"/>
      <c r="AA32" s="104"/>
      <c r="AB32" s="104"/>
      <c r="AC32" s="144"/>
      <c r="AD32" s="104"/>
      <c r="AE32" s="104"/>
      <c r="AF32" s="104"/>
      <c r="AG32" s="144"/>
      <c r="AH32" s="104"/>
      <c r="AI32" s="104"/>
      <c r="AJ32" s="104"/>
      <c r="AK32" s="144"/>
      <c r="AL32" s="104"/>
      <c r="AM32" s="104"/>
      <c r="AN32" s="104"/>
      <c r="AO32" s="144"/>
      <c r="AP32" s="104"/>
      <c r="AQ32" s="104"/>
      <c r="AR32" s="104"/>
      <c r="AS32" s="144"/>
      <c r="AT32" s="104"/>
      <c r="AU32" s="104"/>
      <c r="AV32" s="104"/>
      <c r="AW32" s="144"/>
      <c r="AX32" s="104"/>
      <c r="AY32" s="104"/>
      <c r="AZ32" s="104"/>
      <c r="BA32" s="144"/>
      <c r="BB32" s="104"/>
      <c r="BC32" s="104"/>
      <c r="BD32" s="104"/>
      <c r="BE32" s="144"/>
      <c r="BF32" s="104"/>
      <c r="BG32" s="104"/>
      <c r="BH32" s="104"/>
      <c r="BI32" s="144"/>
      <c r="BJ32" s="104"/>
      <c r="BK32" s="104"/>
      <c r="BL32" s="104"/>
      <c r="BM32" s="144"/>
      <c r="BN32" s="104"/>
      <c r="BO32" s="104"/>
      <c r="BP32" s="104"/>
      <c r="BQ32" s="144"/>
      <c r="BR32" s="104"/>
    </row>
    <row r="33" spans="1:70" ht="90" customHeight="1" x14ac:dyDescent="0.3">
      <c r="A33" s="7"/>
      <c r="B33" s="7"/>
      <c r="C33" s="7"/>
      <c r="D33" s="9" t="s">
        <v>76</v>
      </c>
      <c r="E33" s="9" t="s">
        <v>10</v>
      </c>
      <c r="F33" s="4">
        <v>5</v>
      </c>
      <c r="G33" s="9" t="s">
        <v>75</v>
      </c>
      <c r="H33" s="4">
        <v>21</v>
      </c>
      <c r="I33" s="168" t="s">
        <v>680</v>
      </c>
      <c r="J33" s="9" t="s">
        <v>681</v>
      </c>
      <c r="K33" s="6">
        <v>43466</v>
      </c>
      <c r="L33" s="6">
        <v>43830</v>
      </c>
      <c r="M33" s="10">
        <v>200000000</v>
      </c>
      <c r="N33" s="141"/>
      <c r="O33" s="141"/>
      <c r="P33" s="6"/>
      <c r="Q33" s="104"/>
      <c r="R33" s="104"/>
      <c r="S33" s="104"/>
      <c r="T33" s="104"/>
      <c r="U33" s="104" t="s">
        <v>651</v>
      </c>
      <c r="V33" s="104"/>
      <c r="W33" s="104"/>
      <c r="X33" s="104"/>
      <c r="Y33" s="144"/>
      <c r="Z33" s="104"/>
      <c r="AA33" s="104"/>
      <c r="AB33" s="104"/>
      <c r="AC33" s="144"/>
      <c r="AD33" s="104"/>
      <c r="AE33" s="104"/>
      <c r="AF33" s="104"/>
      <c r="AG33" s="144"/>
      <c r="AH33" s="104"/>
      <c r="AI33" s="104"/>
      <c r="AJ33" s="104"/>
      <c r="AK33" s="144"/>
      <c r="AL33" s="104"/>
      <c r="AM33" s="104"/>
      <c r="AN33" s="104"/>
      <c r="AO33" s="144"/>
      <c r="AP33" s="104"/>
      <c r="AQ33" s="104"/>
      <c r="AR33" s="104"/>
      <c r="AS33" s="144"/>
      <c r="AT33" s="104"/>
      <c r="AU33" s="104"/>
      <c r="AV33" s="104"/>
      <c r="AW33" s="144"/>
      <c r="AX33" s="104"/>
      <c r="AY33" s="104"/>
      <c r="AZ33" s="104"/>
      <c r="BA33" s="144"/>
      <c r="BB33" s="104"/>
      <c r="BC33" s="104"/>
      <c r="BD33" s="104"/>
      <c r="BE33" s="144"/>
      <c r="BF33" s="104"/>
      <c r="BG33" s="104"/>
      <c r="BH33" s="104"/>
      <c r="BI33" s="144"/>
      <c r="BJ33" s="104"/>
      <c r="BK33" s="104"/>
      <c r="BL33" s="104"/>
      <c r="BM33" s="144"/>
      <c r="BN33" s="104"/>
      <c r="BO33" s="104"/>
      <c r="BP33" s="104"/>
      <c r="BQ33" s="144"/>
      <c r="BR33" s="104"/>
    </row>
    <row r="34" spans="1:70" ht="90" customHeight="1" x14ac:dyDescent="0.3">
      <c r="A34" s="7"/>
      <c r="B34" s="7"/>
      <c r="C34" s="7"/>
      <c r="D34" s="9" t="s">
        <v>76</v>
      </c>
      <c r="E34" s="9" t="s">
        <v>10</v>
      </c>
      <c r="F34" s="4">
        <v>5</v>
      </c>
      <c r="G34" s="9" t="s">
        <v>75</v>
      </c>
      <c r="H34" s="4">
        <v>22</v>
      </c>
      <c r="I34" s="168" t="s">
        <v>680</v>
      </c>
      <c r="J34" s="9" t="s">
        <v>682</v>
      </c>
      <c r="K34" s="6">
        <v>43466</v>
      </c>
      <c r="L34" s="6">
        <v>43830</v>
      </c>
      <c r="M34" s="10">
        <v>80000000</v>
      </c>
      <c r="N34" s="141"/>
      <c r="O34" s="141"/>
      <c r="P34" s="6"/>
      <c r="Q34" s="104"/>
      <c r="R34" s="104"/>
      <c r="S34" s="104"/>
      <c r="T34" s="104"/>
      <c r="U34" s="104" t="s">
        <v>651</v>
      </c>
      <c r="V34" s="104"/>
      <c r="W34" s="104"/>
      <c r="X34" s="104"/>
      <c r="Y34" s="144"/>
      <c r="Z34" s="104"/>
      <c r="AA34" s="104"/>
      <c r="AB34" s="104"/>
      <c r="AC34" s="144"/>
      <c r="AD34" s="104"/>
      <c r="AE34" s="104"/>
      <c r="AF34" s="104"/>
      <c r="AG34" s="144"/>
      <c r="AH34" s="104"/>
      <c r="AI34" s="104"/>
      <c r="AJ34" s="104"/>
      <c r="AK34" s="144"/>
      <c r="AL34" s="104"/>
      <c r="AM34" s="104"/>
      <c r="AN34" s="104"/>
      <c r="AO34" s="144"/>
      <c r="AP34" s="104"/>
      <c r="AQ34" s="104"/>
      <c r="AR34" s="104"/>
      <c r="AS34" s="144"/>
      <c r="AT34" s="104"/>
      <c r="AU34" s="104"/>
      <c r="AV34" s="104"/>
      <c r="AW34" s="144"/>
      <c r="AX34" s="104"/>
      <c r="AY34" s="104"/>
      <c r="AZ34" s="104"/>
      <c r="BA34" s="144"/>
      <c r="BB34" s="104"/>
      <c r="BC34" s="104"/>
      <c r="BD34" s="104"/>
      <c r="BE34" s="144"/>
      <c r="BF34" s="104"/>
      <c r="BG34" s="104"/>
      <c r="BH34" s="104"/>
      <c r="BI34" s="144"/>
      <c r="BJ34" s="104"/>
      <c r="BK34" s="104"/>
      <c r="BL34" s="104"/>
      <c r="BM34" s="144"/>
      <c r="BN34" s="104"/>
      <c r="BO34" s="104"/>
      <c r="BP34" s="104"/>
      <c r="BQ34" s="144"/>
      <c r="BR34" s="104"/>
    </row>
    <row r="35" spans="1:70" ht="90" customHeight="1" x14ac:dyDescent="0.3">
      <c r="A35" s="7"/>
      <c r="B35" s="7"/>
      <c r="C35" s="7"/>
      <c r="D35" s="9" t="s">
        <v>76</v>
      </c>
      <c r="E35" s="9" t="s">
        <v>10</v>
      </c>
      <c r="F35" s="4">
        <v>5</v>
      </c>
      <c r="G35" s="9" t="s">
        <v>75</v>
      </c>
      <c r="H35" s="4">
        <v>23</v>
      </c>
      <c r="I35" s="168" t="s">
        <v>680</v>
      </c>
      <c r="J35" s="9" t="s">
        <v>761</v>
      </c>
      <c r="K35" s="6">
        <v>43466</v>
      </c>
      <c r="L35" s="6">
        <v>43830</v>
      </c>
      <c r="M35" s="10">
        <v>250000000</v>
      </c>
      <c r="N35" s="141"/>
      <c r="O35" s="141"/>
      <c r="P35" s="6"/>
      <c r="Q35" s="104"/>
      <c r="R35" s="104"/>
      <c r="S35" s="104"/>
      <c r="T35" s="104"/>
      <c r="U35" s="104" t="s">
        <v>651</v>
      </c>
      <c r="V35" s="104"/>
      <c r="W35" s="104"/>
      <c r="X35" s="104"/>
      <c r="Y35" s="144"/>
      <c r="Z35" s="104"/>
      <c r="AA35" s="104"/>
      <c r="AB35" s="104"/>
      <c r="AC35" s="144"/>
      <c r="AD35" s="104"/>
      <c r="AE35" s="104"/>
      <c r="AF35" s="104"/>
      <c r="AG35" s="144"/>
      <c r="AH35" s="104"/>
      <c r="AI35" s="104"/>
      <c r="AJ35" s="104"/>
      <c r="AK35" s="144"/>
      <c r="AL35" s="104"/>
      <c r="AM35" s="104"/>
      <c r="AN35" s="104"/>
      <c r="AO35" s="144"/>
      <c r="AP35" s="104"/>
      <c r="AQ35" s="104"/>
      <c r="AR35" s="104"/>
      <c r="AS35" s="144"/>
      <c r="AT35" s="104"/>
      <c r="AU35" s="104"/>
      <c r="AV35" s="104"/>
      <c r="AW35" s="144"/>
      <c r="AX35" s="104"/>
      <c r="AY35" s="104"/>
      <c r="AZ35" s="104"/>
      <c r="BA35" s="144"/>
      <c r="BB35" s="104"/>
      <c r="BC35" s="104"/>
      <c r="BD35" s="104"/>
      <c r="BE35" s="144"/>
      <c r="BF35" s="104"/>
      <c r="BG35" s="104"/>
      <c r="BH35" s="104"/>
      <c r="BI35" s="144"/>
      <c r="BJ35" s="104"/>
      <c r="BK35" s="104"/>
      <c r="BL35" s="104"/>
      <c r="BM35" s="144"/>
      <c r="BN35" s="104"/>
      <c r="BO35" s="104"/>
      <c r="BP35" s="104"/>
      <c r="BQ35" s="144"/>
      <c r="BR35" s="104"/>
    </row>
    <row r="36" spans="1:70" ht="90" customHeight="1" x14ac:dyDescent="0.3">
      <c r="A36" s="7"/>
      <c r="B36" s="7"/>
      <c r="C36" s="7"/>
      <c r="D36" s="9" t="s">
        <v>76</v>
      </c>
      <c r="E36" s="9" t="s">
        <v>10</v>
      </c>
      <c r="F36" s="4">
        <v>5</v>
      </c>
      <c r="G36" s="9" t="s">
        <v>75</v>
      </c>
      <c r="H36" s="4">
        <v>24</v>
      </c>
      <c r="I36" s="168" t="s">
        <v>680</v>
      </c>
      <c r="J36" s="9" t="s">
        <v>683</v>
      </c>
      <c r="K36" s="6">
        <v>43466</v>
      </c>
      <c r="L36" s="6">
        <v>43830</v>
      </c>
      <c r="M36" s="10">
        <v>91350171</v>
      </c>
      <c r="N36" s="141"/>
      <c r="O36" s="141"/>
      <c r="P36" s="6"/>
      <c r="Q36" s="104"/>
      <c r="R36" s="104"/>
      <c r="S36" s="104"/>
      <c r="T36" s="104"/>
      <c r="U36" s="104" t="s">
        <v>651</v>
      </c>
      <c r="V36" s="104"/>
      <c r="W36" s="104"/>
      <c r="X36" s="104"/>
      <c r="Y36" s="144"/>
      <c r="Z36" s="104"/>
      <c r="AA36" s="104"/>
      <c r="AB36" s="104"/>
      <c r="AC36" s="144"/>
      <c r="AD36" s="104"/>
      <c r="AE36" s="104"/>
      <c r="AF36" s="104"/>
      <c r="AG36" s="144"/>
      <c r="AH36" s="104"/>
      <c r="AI36" s="104"/>
      <c r="AJ36" s="104"/>
      <c r="AK36" s="144"/>
      <c r="AL36" s="104"/>
      <c r="AM36" s="104"/>
      <c r="AN36" s="104"/>
      <c r="AO36" s="144"/>
      <c r="AP36" s="104"/>
      <c r="AQ36" s="104"/>
      <c r="AR36" s="104"/>
      <c r="AS36" s="144"/>
      <c r="AT36" s="104"/>
      <c r="AU36" s="104"/>
      <c r="AV36" s="104"/>
      <c r="AW36" s="144"/>
      <c r="AX36" s="104"/>
      <c r="AY36" s="104"/>
      <c r="AZ36" s="104"/>
      <c r="BA36" s="144"/>
      <c r="BB36" s="104"/>
      <c r="BC36" s="104"/>
      <c r="BD36" s="104"/>
      <c r="BE36" s="144"/>
      <c r="BF36" s="104"/>
      <c r="BG36" s="104"/>
      <c r="BH36" s="104"/>
      <c r="BI36" s="144"/>
      <c r="BJ36" s="104"/>
      <c r="BK36" s="104"/>
      <c r="BL36" s="104"/>
      <c r="BM36" s="144"/>
      <c r="BN36" s="104"/>
      <c r="BO36" s="104"/>
      <c r="BP36" s="104"/>
      <c r="BQ36" s="144"/>
      <c r="BR36" s="104"/>
    </row>
    <row r="37" spans="1:70" ht="135" customHeight="1" x14ac:dyDescent="0.3">
      <c r="A37" s="7"/>
      <c r="B37" s="7"/>
      <c r="C37" s="7"/>
      <c r="D37" s="9" t="s">
        <v>76</v>
      </c>
      <c r="E37" s="9" t="s">
        <v>10</v>
      </c>
      <c r="F37" s="4">
        <v>5</v>
      </c>
      <c r="G37" s="9" t="s">
        <v>75</v>
      </c>
      <c r="H37" s="4">
        <v>25</v>
      </c>
      <c r="I37" s="168" t="s">
        <v>680</v>
      </c>
      <c r="J37" s="9" t="s">
        <v>684</v>
      </c>
      <c r="K37" s="6">
        <v>43466</v>
      </c>
      <c r="L37" s="6">
        <v>43830</v>
      </c>
      <c r="M37" s="10">
        <v>29127140</v>
      </c>
      <c r="N37" s="141"/>
      <c r="O37" s="141"/>
      <c r="P37" s="6"/>
      <c r="Q37" s="104"/>
      <c r="R37" s="104"/>
      <c r="S37" s="104"/>
      <c r="T37" s="104"/>
      <c r="U37" s="104" t="s">
        <v>651</v>
      </c>
      <c r="V37" s="104"/>
      <c r="W37" s="104"/>
      <c r="X37" s="104"/>
      <c r="Y37" s="144"/>
      <c r="Z37" s="104"/>
      <c r="AA37" s="104"/>
      <c r="AB37" s="104"/>
      <c r="AC37" s="144"/>
      <c r="AD37" s="104"/>
      <c r="AE37" s="104"/>
      <c r="AF37" s="104"/>
      <c r="AG37" s="144"/>
      <c r="AH37" s="104"/>
      <c r="AI37" s="104"/>
      <c r="AJ37" s="104"/>
      <c r="AK37" s="144"/>
      <c r="AL37" s="104"/>
      <c r="AM37" s="104"/>
      <c r="AN37" s="104"/>
      <c r="AO37" s="144"/>
      <c r="AP37" s="104"/>
      <c r="AQ37" s="104"/>
      <c r="AR37" s="104"/>
      <c r="AS37" s="144"/>
      <c r="AT37" s="104"/>
      <c r="AU37" s="104"/>
      <c r="AV37" s="104"/>
      <c r="AW37" s="144"/>
      <c r="AX37" s="104"/>
      <c r="AY37" s="104"/>
      <c r="AZ37" s="104"/>
      <c r="BA37" s="144"/>
      <c r="BB37" s="104"/>
      <c r="BC37" s="104"/>
      <c r="BD37" s="104"/>
      <c r="BE37" s="144"/>
      <c r="BF37" s="104"/>
      <c r="BG37" s="104"/>
      <c r="BH37" s="104"/>
      <c r="BI37" s="144"/>
      <c r="BJ37" s="104"/>
      <c r="BK37" s="104"/>
      <c r="BL37" s="104"/>
      <c r="BM37" s="144"/>
      <c r="BN37" s="104"/>
      <c r="BO37" s="104"/>
      <c r="BP37" s="104"/>
      <c r="BQ37" s="144"/>
      <c r="BR37" s="104"/>
    </row>
    <row r="38" spans="1:70" ht="135" customHeight="1" x14ac:dyDescent="0.3">
      <c r="A38" s="7"/>
      <c r="B38" s="7"/>
      <c r="C38" s="7"/>
      <c r="D38" s="9" t="s">
        <v>76</v>
      </c>
      <c r="E38" s="9" t="s">
        <v>10</v>
      </c>
      <c r="F38" s="4">
        <v>5</v>
      </c>
      <c r="G38" s="9" t="s">
        <v>75</v>
      </c>
      <c r="H38" s="4">
        <v>26</v>
      </c>
      <c r="I38" s="168" t="s">
        <v>680</v>
      </c>
      <c r="J38" s="9" t="s">
        <v>685</v>
      </c>
      <c r="K38" s="6">
        <v>43466</v>
      </c>
      <c r="L38" s="6">
        <v>43830</v>
      </c>
      <c r="M38" s="10">
        <v>65000000</v>
      </c>
      <c r="N38" s="141"/>
      <c r="O38" s="141"/>
      <c r="P38" s="6"/>
      <c r="Q38" s="104"/>
      <c r="R38" s="104"/>
      <c r="S38" s="104"/>
      <c r="T38" s="104"/>
      <c r="U38" s="104" t="s">
        <v>651</v>
      </c>
      <c r="V38" s="104"/>
      <c r="W38" s="104"/>
      <c r="X38" s="104"/>
      <c r="Y38" s="144"/>
      <c r="Z38" s="104"/>
      <c r="AA38" s="104"/>
      <c r="AB38" s="104"/>
      <c r="AC38" s="144"/>
      <c r="AD38" s="104"/>
      <c r="AE38" s="104"/>
      <c r="AF38" s="104"/>
      <c r="AG38" s="144"/>
      <c r="AH38" s="104"/>
      <c r="AI38" s="104"/>
      <c r="AJ38" s="104"/>
      <c r="AK38" s="144"/>
      <c r="AL38" s="104"/>
      <c r="AM38" s="104"/>
      <c r="AN38" s="104"/>
      <c r="AO38" s="144"/>
      <c r="AP38" s="104"/>
      <c r="AQ38" s="104"/>
      <c r="AR38" s="104"/>
      <c r="AS38" s="144"/>
      <c r="AT38" s="104"/>
      <c r="AU38" s="104"/>
      <c r="AV38" s="104"/>
      <c r="AW38" s="144"/>
      <c r="AX38" s="104"/>
      <c r="AY38" s="104"/>
      <c r="AZ38" s="104"/>
      <c r="BA38" s="144"/>
      <c r="BB38" s="104"/>
      <c r="BC38" s="104"/>
      <c r="BD38" s="104"/>
      <c r="BE38" s="144"/>
      <c r="BF38" s="104"/>
      <c r="BG38" s="104"/>
      <c r="BH38" s="104"/>
      <c r="BI38" s="144"/>
      <c r="BJ38" s="104"/>
      <c r="BK38" s="104"/>
      <c r="BL38" s="104"/>
      <c r="BM38" s="144"/>
      <c r="BN38" s="104"/>
      <c r="BO38" s="104"/>
      <c r="BP38" s="104"/>
      <c r="BQ38" s="144"/>
      <c r="BR38" s="104"/>
    </row>
    <row r="39" spans="1:70" ht="90" customHeight="1" x14ac:dyDescent="0.3">
      <c r="A39" s="7"/>
      <c r="B39" s="7"/>
      <c r="C39" s="7"/>
      <c r="D39" s="9" t="s">
        <v>76</v>
      </c>
      <c r="E39" s="9" t="s">
        <v>10</v>
      </c>
      <c r="F39" s="4">
        <v>5</v>
      </c>
      <c r="G39" s="9" t="s">
        <v>75</v>
      </c>
      <c r="H39" s="4">
        <v>27</v>
      </c>
      <c r="I39" s="168" t="s">
        <v>680</v>
      </c>
      <c r="J39" s="9" t="s">
        <v>686</v>
      </c>
      <c r="K39" s="6">
        <v>43466</v>
      </c>
      <c r="L39" s="6">
        <v>43830</v>
      </c>
      <c r="M39" s="10">
        <v>333600098</v>
      </c>
      <c r="N39" s="141"/>
      <c r="O39" s="141"/>
      <c r="P39" s="6"/>
      <c r="Q39" s="104"/>
      <c r="R39" s="104"/>
      <c r="S39" s="104"/>
      <c r="T39" s="104"/>
      <c r="U39" s="104" t="s">
        <v>651</v>
      </c>
      <c r="V39" s="104"/>
      <c r="W39" s="104"/>
      <c r="X39" s="104"/>
      <c r="Y39" s="144"/>
      <c r="Z39" s="104"/>
      <c r="AA39" s="104"/>
      <c r="AB39" s="104"/>
      <c r="AC39" s="144"/>
      <c r="AD39" s="104"/>
      <c r="AE39" s="104"/>
      <c r="AF39" s="104"/>
      <c r="AG39" s="144"/>
      <c r="AH39" s="104"/>
      <c r="AI39" s="104"/>
      <c r="AJ39" s="104"/>
      <c r="AK39" s="144"/>
      <c r="AL39" s="104"/>
      <c r="AM39" s="104"/>
      <c r="AN39" s="104"/>
      <c r="AO39" s="144"/>
      <c r="AP39" s="104"/>
      <c r="AQ39" s="104"/>
      <c r="AR39" s="104"/>
      <c r="AS39" s="144"/>
      <c r="AT39" s="104"/>
      <c r="AU39" s="104"/>
      <c r="AV39" s="104"/>
      <c r="AW39" s="144"/>
      <c r="AX39" s="104"/>
      <c r="AY39" s="104"/>
      <c r="AZ39" s="104"/>
      <c r="BA39" s="144"/>
      <c r="BB39" s="104"/>
      <c r="BC39" s="104"/>
      <c r="BD39" s="104"/>
      <c r="BE39" s="144"/>
      <c r="BF39" s="104"/>
      <c r="BG39" s="104"/>
      <c r="BH39" s="104"/>
      <c r="BI39" s="144"/>
      <c r="BJ39" s="104"/>
      <c r="BK39" s="104"/>
      <c r="BL39" s="104"/>
      <c r="BM39" s="144"/>
      <c r="BN39" s="104"/>
      <c r="BO39" s="104"/>
      <c r="BP39" s="104"/>
      <c r="BQ39" s="144"/>
      <c r="BR39" s="104"/>
    </row>
    <row r="40" spans="1:70" ht="90" customHeight="1" x14ac:dyDescent="0.3">
      <c r="A40" s="7"/>
      <c r="B40" s="7"/>
      <c r="C40" s="7"/>
      <c r="D40" s="9" t="s">
        <v>76</v>
      </c>
      <c r="E40" s="9" t="s">
        <v>10</v>
      </c>
      <c r="F40" s="4">
        <v>5</v>
      </c>
      <c r="G40" s="9" t="s">
        <v>75</v>
      </c>
      <c r="H40" s="4">
        <v>28</v>
      </c>
      <c r="I40" s="168" t="s">
        <v>680</v>
      </c>
      <c r="J40" s="170" t="s">
        <v>687</v>
      </c>
      <c r="K40" s="6">
        <v>43466</v>
      </c>
      <c r="L40" s="6">
        <v>43830</v>
      </c>
      <c r="M40" s="10">
        <v>1000000000</v>
      </c>
      <c r="N40" s="141"/>
      <c r="O40" s="141"/>
      <c r="P40" s="6"/>
      <c r="Q40" s="104"/>
      <c r="R40" s="104"/>
      <c r="S40" s="104"/>
      <c r="T40" s="104"/>
      <c r="U40" s="104" t="s">
        <v>651</v>
      </c>
      <c r="V40" s="104"/>
      <c r="W40" s="104"/>
      <c r="X40" s="104"/>
      <c r="Y40" s="144"/>
      <c r="Z40" s="104"/>
      <c r="AA40" s="104"/>
      <c r="AB40" s="104"/>
      <c r="AC40" s="144"/>
      <c r="AD40" s="104"/>
      <c r="AE40" s="104"/>
      <c r="AF40" s="104"/>
      <c r="AG40" s="144"/>
      <c r="AH40" s="104"/>
      <c r="AI40" s="104"/>
      <c r="AJ40" s="104"/>
      <c r="AK40" s="144"/>
      <c r="AL40" s="104"/>
      <c r="AM40" s="104"/>
      <c r="AN40" s="104"/>
      <c r="AO40" s="144"/>
      <c r="AP40" s="104"/>
      <c r="AQ40" s="104"/>
      <c r="AR40" s="104"/>
      <c r="AS40" s="144"/>
      <c r="AT40" s="104"/>
      <c r="AU40" s="104"/>
      <c r="AV40" s="104"/>
      <c r="AW40" s="144"/>
      <c r="AX40" s="104"/>
      <c r="AY40" s="104"/>
      <c r="AZ40" s="104"/>
      <c r="BA40" s="144"/>
      <c r="BB40" s="104"/>
      <c r="BC40" s="104"/>
      <c r="BD40" s="104"/>
      <c r="BE40" s="144"/>
      <c r="BF40" s="104"/>
      <c r="BG40" s="104"/>
      <c r="BH40" s="104"/>
      <c r="BI40" s="144"/>
      <c r="BJ40" s="104"/>
      <c r="BK40" s="104"/>
      <c r="BL40" s="104"/>
      <c r="BM40" s="144"/>
      <c r="BN40" s="104"/>
      <c r="BO40" s="104"/>
      <c r="BP40" s="104"/>
      <c r="BQ40" s="144"/>
      <c r="BR40" s="104"/>
    </row>
    <row r="41" spans="1:70" ht="90" customHeight="1" x14ac:dyDescent="0.3">
      <c r="A41" s="7"/>
      <c r="B41" s="7"/>
      <c r="C41" s="7"/>
      <c r="D41" s="9" t="s">
        <v>76</v>
      </c>
      <c r="E41" s="9" t="s">
        <v>10</v>
      </c>
      <c r="F41" s="4">
        <v>5</v>
      </c>
      <c r="G41" s="9" t="s">
        <v>75</v>
      </c>
      <c r="H41" s="4">
        <v>29</v>
      </c>
      <c r="I41" s="168" t="s">
        <v>680</v>
      </c>
      <c r="J41" s="9" t="s">
        <v>138</v>
      </c>
      <c r="K41" s="6">
        <v>43466</v>
      </c>
      <c r="L41" s="6">
        <v>43830</v>
      </c>
      <c r="M41" s="10">
        <v>1598837387</v>
      </c>
      <c r="N41" s="141"/>
      <c r="O41" s="141"/>
      <c r="P41" s="6"/>
      <c r="Q41" s="104"/>
      <c r="R41" s="104"/>
      <c r="S41" s="104"/>
      <c r="T41" s="104"/>
      <c r="U41" s="104" t="s">
        <v>651</v>
      </c>
      <c r="V41" s="104"/>
      <c r="W41" s="104"/>
      <c r="X41" s="104"/>
      <c r="Y41" s="144"/>
      <c r="Z41" s="104"/>
      <c r="AA41" s="104"/>
      <c r="AB41" s="104"/>
      <c r="AC41" s="144"/>
      <c r="AD41" s="104"/>
      <c r="AE41" s="104"/>
      <c r="AF41" s="104"/>
      <c r="AG41" s="144"/>
      <c r="AH41" s="104"/>
      <c r="AI41" s="104"/>
      <c r="AJ41" s="104"/>
      <c r="AK41" s="144"/>
      <c r="AL41" s="104"/>
      <c r="AM41" s="104"/>
      <c r="AN41" s="104"/>
      <c r="AO41" s="144"/>
      <c r="AP41" s="104"/>
      <c r="AQ41" s="104"/>
      <c r="AR41" s="104"/>
      <c r="AS41" s="144"/>
      <c r="AT41" s="104"/>
      <c r="AU41" s="104"/>
      <c r="AV41" s="104"/>
      <c r="AW41" s="144"/>
      <c r="AX41" s="104"/>
      <c r="AY41" s="104"/>
      <c r="AZ41" s="104"/>
      <c r="BA41" s="144"/>
      <c r="BB41" s="104"/>
      <c r="BC41" s="104"/>
      <c r="BD41" s="104"/>
      <c r="BE41" s="144"/>
      <c r="BF41" s="104"/>
      <c r="BG41" s="104"/>
      <c r="BH41" s="104"/>
      <c r="BI41" s="144"/>
      <c r="BJ41" s="104"/>
      <c r="BK41" s="104"/>
      <c r="BL41" s="104"/>
      <c r="BM41" s="144"/>
      <c r="BN41" s="104"/>
      <c r="BO41" s="104"/>
      <c r="BP41" s="104"/>
      <c r="BQ41" s="144"/>
      <c r="BR41" s="104"/>
    </row>
    <row r="42" spans="1:70" ht="90" customHeight="1" x14ac:dyDescent="0.3">
      <c r="A42" s="7"/>
      <c r="B42" s="7"/>
      <c r="C42" s="7"/>
      <c r="D42" s="9" t="s">
        <v>76</v>
      </c>
      <c r="E42" s="9" t="s">
        <v>10</v>
      </c>
      <c r="F42" s="4">
        <v>5</v>
      </c>
      <c r="G42" s="9" t="s">
        <v>75</v>
      </c>
      <c r="H42" s="4">
        <v>30</v>
      </c>
      <c r="I42" s="168" t="s">
        <v>680</v>
      </c>
      <c r="J42" s="9" t="s">
        <v>688</v>
      </c>
      <c r="K42" s="6">
        <v>43466</v>
      </c>
      <c r="L42" s="6">
        <v>43830</v>
      </c>
      <c r="M42" s="10">
        <v>500000000</v>
      </c>
      <c r="N42" s="141"/>
      <c r="O42" s="141"/>
      <c r="P42" s="6"/>
      <c r="Q42" s="104"/>
      <c r="R42" s="104"/>
      <c r="S42" s="104"/>
      <c r="T42" s="104"/>
      <c r="U42" s="104" t="s">
        <v>651</v>
      </c>
      <c r="V42" s="104"/>
      <c r="W42" s="104"/>
      <c r="X42" s="104"/>
      <c r="Y42" s="144"/>
      <c r="Z42" s="104"/>
      <c r="AA42" s="104"/>
      <c r="AB42" s="104"/>
      <c r="AC42" s="144"/>
      <c r="AD42" s="104"/>
      <c r="AE42" s="104"/>
      <c r="AF42" s="104"/>
      <c r="AG42" s="144"/>
      <c r="AH42" s="104"/>
      <c r="AI42" s="104"/>
      <c r="AJ42" s="104"/>
      <c r="AK42" s="144"/>
      <c r="AL42" s="104"/>
      <c r="AM42" s="104"/>
      <c r="AN42" s="104"/>
      <c r="AO42" s="144"/>
      <c r="AP42" s="104"/>
      <c r="AQ42" s="104"/>
      <c r="AR42" s="104"/>
      <c r="AS42" s="144"/>
      <c r="AT42" s="104"/>
      <c r="AU42" s="104"/>
      <c r="AV42" s="104"/>
      <c r="AW42" s="144"/>
      <c r="AX42" s="104"/>
      <c r="AY42" s="104"/>
      <c r="AZ42" s="104"/>
      <c r="BA42" s="144"/>
      <c r="BB42" s="104"/>
      <c r="BC42" s="104"/>
      <c r="BD42" s="104"/>
      <c r="BE42" s="144"/>
      <c r="BF42" s="104"/>
      <c r="BG42" s="104"/>
      <c r="BH42" s="104"/>
      <c r="BI42" s="144"/>
      <c r="BJ42" s="104"/>
      <c r="BK42" s="104"/>
      <c r="BL42" s="104"/>
      <c r="BM42" s="144"/>
      <c r="BN42" s="104"/>
      <c r="BO42" s="104"/>
      <c r="BP42" s="104"/>
      <c r="BQ42" s="144"/>
      <c r="BR42" s="104"/>
    </row>
    <row r="43" spans="1:70" ht="90" customHeight="1" x14ac:dyDescent="0.3">
      <c r="A43" s="7"/>
      <c r="B43" s="7"/>
      <c r="C43" s="7"/>
      <c r="D43" s="9" t="s">
        <v>76</v>
      </c>
      <c r="E43" s="9" t="s">
        <v>10</v>
      </c>
      <c r="F43" s="4">
        <v>5</v>
      </c>
      <c r="G43" s="9" t="s">
        <v>75</v>
      </c>
      <c r="H43" s="4">
        <v>31</v>
      </c>
      <c r="I43" s="175" t="s">
        <v>689</v>
      </c>
      <c r="J43" s="175"/>
      <c r="K43" s="6">
        <v>43466</v>
      </c>
      <c r="L43" s="6">
        <v>43830</v>
      </c>
      <c r="M43" s="10">
        <v>40000000</v>
      </c>
      <c r="N43" s="141"/>
      <c r="O43" s="141"/>
      <c r="P43" s="6"/>
      <c r="Q43" s="104"/>
      <c r="R43" s="104"/>
      <c r="S43" s="104"/>
      <c r="T43" s="104"/>
      <c r="U43" s="104"/>
      <c r="V43" s="104"/>
      <c r="W43" s="104"/>
      <c r="X43" s="104"/>
      <c r="Y43" s="144"/>
      <c r="Z43" s="104"/>
      <c r="AA43" s="104"/>
      <c r="AB43" s="104"/>
      <c r="AC43" s="144"/>
      <c r="AD43" s="104"/>
      <c r="AE43" s="104"/>
      <c r="AF43" s="104"/>
      <c r="AG43" s="144"/>
      <c r="AH43" s="104"/>
      <c r="AI43" s="104"/>
      <c r="AJ43" s="104"/>
      <c r="AK43" s="144"/>
      <c r="AL43" s="104"/>
      <c r="AM43" s="104"/>
      <c r="AN43" s="104"/>
      <c r="AO43" s="144"/>
      <c r="AP43" s="104"/>
      <c r="AQ43" s="104"/>
      <c r="AR43" s="104"/>
      <c r="AS43" s="144"/>
      <c r="AT43" s="104"/>
      <c r="AU43" s="104"/>
      <c r="AV43" s="104"/>
      <c r="AW43" s="144"/>
      <c r="AX43" s="104"/>
      <c r="AY43" s="104"/>
      <c r="AZ43" s="104"/>
      <c r="BA43" s="144"/>
      <c r="BB43" s="104"/>
      <c r="BC43" s="104"/>
      <c r="BD43" s="104"/>
      <c r="BE43" s="144"/>
      <c r="BF43" s="104"/>
      <c r="BG43" s="104"/>
      <c r="BH43" s="104"/>
      <c r="BI43" s="144"/>
      <c r="BJ43" s="104"/>
      <c r="BK43" s="104"/>
      <c r="BL43" s="104"/>
      <c r="BM43" s="144"/>
      <c r="BN43" s="104"/>
      <c r="BO43" s="104"/>
      <c r="BP43" s="104"/>
      <c r="BQ43" s="144"/>
      <c r="BR43" s="104"/>
    </row>
    <row r="44" spans="1:70" ht="104.25" customHeight="1" x14ac:dyDescent="0.3">
      <c r="A44" s="7"/>
      <c r="B44" s="7"/>
      <c r="C44" s="7"/>
      <c r="D44" s="9" t="s">
        <v>77</v>
      </c>
      <c r="E44" s="9" t="s">
        <v>10</v>
      </c>
      <c r="F44" s="4">
        <v>7</v>
      </c>
      <c r="G44" s="9" t="s">
        <v>497</v>
      </c>
      <c r="H44" s="4">
        <v>38</v>
      </c>
      <c r="I44" s="9" t="s">
        <v>25</v>
      </c>
      <c r="J44" s="9" t="s">
        <v>690</v>
      </c>
      <c r="K44" s="6">
        <v>43466</v>
      </c>
      <c r="L44" s="6">
        <v>43830</v>
      </c>
      <c r="M44" s="10">
        <v>60000000</v>
      </c>
      <c r="N44" s="141"/>
      <c r="O44" s="141"/>
      <c r="P44" s="6" t="s">
        <v>746</v>
      </c>
      <c r="Q44" s="104" t="s">
        <v>747</v>
      </c>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row>
    <row r="45" spans="1:70" ht="112.5" customHeight="1" x14ac:dyDescent="0.3">
      <c r="A45" s="7"/>
      <c r="B45" s="7"/>
      <c r="C45" s="7"/>
      <c r="D45" s="9" t="s">
        <v>77</v>
      </c>
      <c r="E45" s="9" t="s">
        <v>10</v>
      </c>
      <c r="F45" s="4">
        <v>6</v>
      </c>
      <c r="G45" s="9" t="s">
        <v>79</v>
      </c>
      <c r="H45" s="4">
        <v>39</v>
      </c>
      <c r="I45" s="9" t="s">
        <v>692</v>
      </c>
      <c r="J45" s="9" t="s">
        <v>691</v>
      </c>
      <c r="K45" s="6">
        <v>43466</v>
      </c>
      <c r="L45" s="6">
        <v>43830</v>
      </c>
      <c r="M45" s="10">
        <v>103000000</v>
      </c>
      <c r="N45" s="141"/>
      <c r="O45" s="141"/>
      <c r="P45" s="6"/>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row>
    <row r="46" spans="1:70" ht="99.75" customHeight="1" x14ac:dyDescent="0.3">
      <c r="A46" s="7"/>
      <c r="B46" s="7"/>
      <c r="C46" s="7"/>
      <c r="D46" s="9" t="s">
        <v>77</v>
      </c>
      <c r="E46" s="9" t="s">
        <v>10</v>
      </c>
      <c r="F46" s="4">
        <v>7</v>
      </c>
      <c r="G46" s="9" t="s">
        <v>78</v>
      </c>
      <c r="H46" s="4">
        <v>32</v>
      </c>
      <c r="I46" s="9" t="s">
        <v>694</v>
      </c>
      <c r="J46" s="9" t="s">
        <v>693</v>
      </c>
      <c r="K46" s="6">
        <v>43466</v>
      </c>
      <c r="L46" s="6">
        <v>43830</v>
      </c>
      <c r="M46" s="10">
        <v>33000000</v>
      </c>
      <c r="N46" s="141"/>
      <c r="O46" s="141"/>
      <c r="P46" s="6"/>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row>
    <row r="47" spans="1:70" ht="167.25" customHeight="1" x14ac:dyDescent="0.3">
      <c r="A47" s="7"/>
      <c r="B47" s="7"/>
      <c r="C47" s="7"/>
      <c r="D47" s="9" t="s">
        <v>77</v>
      </c>
      <c r="E47" s="9" t="s">
        <v>10</v>
      </c>
      <c r="F47" s="4">
        <v>7</v>
      </c>
      <c r="G47" s="9" t="s">
        <v>78</v>
      </c>
      <c r="H47" s="4">
        <v>33</v>
      </c>
      <c r="I47" s="9" t="s">
        <v>696</v>
      </c>
      <c r="J47" s="9" t="s">
        <v>695</v>
      </c>
      <c r="K47" s="6">
        <v>43466</v>
      </c>
      <c r="L47" s="6">
        <v>43830</v>
      </c>
      <c r="M47" s="10">
        <v>60000000</v>
      </c>
      <c r="N47" s="141"/>
      <c r="O47" s="141"/>
      <c r="P47" s="6"/>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row>
    <row r="48" spans="1:70" ht="129.75" customHeight="1" x14ac:dyDescent="0.3">
      <c r="A48" s="7"/>
      <c r="B48" s="7"/>
      <c r="C48" s="7"/>
      <c r="D48" s="9" t="s">
        <v>77</v>
      </c>
      <c r="E48" s="9" t="s">
        <v>10</v>
      </c>
      <c r="F48" s="4">
        <v>7</v>
      </c>
      <c r="G48" s="9" t="s">
        <v>78</v>
      </c>
      <c r="H48" s="4">
        <v>34</v>
      </c>
      <c r="I48" s="9" t="s">
        <v>24</v>
      </c>
      <c r="J48" s="9" t="s">
        <v>697</v>
      </c>
      <c r="K48" s="6">
        <v>43466</v>
      </c>
      <c r="L48" s="6">
        <v>43830</v>
      </c>
      <c r="M48" s="10">
        <v>60000000</v>
      </c>
      <c r="N48" s="141"/>
      <c r="O48" s="141"/>
      <c r="P48" s="6"/>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row>
    <row r="49" spans="1:72" ht="112.5" customHeight="1" x14ac:dyDescent="0.3">
      <c r="A49" s="7"/>
      <c r="B49" s="7"/>
      <c r="C49" s="7"/>
      <c r="D49" s="9" t="s">
        <v>77</v>
      </c>
      <c r="E49" s="9" t="s">
        <v>10</v>
      </c>
      <c r="F49" s="4">
        <v>7</v>
      </c>
      <c r="G49" s="9" t="s">
        <v>78</v>
      </c>
      <c r="H49" s="4">
        <v>36</v>
      </c>
      <c r="I49" s="9" t="s">
        <v>698</v>
      </c>
      <c r="J49" s="9" t="s">
        <v>699</v>
      </c>
      <c r="K49" s="6">
        <v>43466</v>
      </c>
      <c r="L49" s="6">
        <v>43830</v>
      </c>
      <c r="M49" s="10">
        <v>60000000</v>
      </c>
      <c r="N49" s="141"/>
      <c r="O49" s="141"/>
      <c r="P49" s="6"/>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row>
    <row r="50" spans="1:72" ht="108.75" customHeight="1" x14ac:dyDescent="0.3">
      <c r="A50" s="7"/>
      <c r="B50" s="7"/>
      <c r="C50" s="7"/>
      <c r="D50" s="9" t="s">
        <v>77</v>
      </c>
      <c r="E50" s="9" t="s">
        <v>10</v>
      </c>
      <c r="F50" s="4">
        <v>7</v>
      </c>
      <c r="G50" s="9" t="s">
        <v>143</v>
      </c>
      <c r="H50" s="4">
        <v>40</v>
      </c>
      <c r="I50" s="9" t="s">
        <v>652</v>
      </c>
      <c r="J50" s="9" t="s">
        <v>700</v>
      </c>
      <c r="K50" s="6">
        <v>43466</v>
      </c>
      <c r="L50" s="6">
        <v>43830</v>
      </c>
      <c r="M50" s="10">
        <v>172200000</v>
      </c>
      <c r="N50" s="141"/>
      <c r="O50" s="141"/>
      <c r="P50" s="6"/>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row>
    <row r="51" spans="1:72" ht="90" customHeight="1" x14ac:dyDescent="0.3">
      <c r="A51" s="7"/>
      <c r="B51" s="7"/>
      <c r="C51" s="7"/>
      <c r="D51" s="9" t="s">
        <v>77</v>
      </c>
      <c r="E51" s="9" t="s">
        <v>10</v>
      </c>
      <c r="F51" s="4">
        <v>7</v>
      </c>
      <c r="G51" s="9" t="s">
        <v>80</v>
      </c>
      <c r="H51" s="4">
        <v>43</v>
      </c>
      <c r="I51" s="9" t="s">
        <v>26</v>
      </c>
      <c r="J51" s="9"/>
      <c r="K51" s="6">
        <v>43466</v>
      </c>
      <c r="L51" s="6">
        <v>43830</v>
      </c>
      <c r="M51" s="10">
        <v>98571299</v>
      </c>
      <c r="N51" s="141"/>
      <c r="O51" s="141"/>
      <c r="P51" s="6"/>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row>
    <row r="52" spans="1:72" ht="132" x14ac:dyDescent="0.3">
      <c r="A52" s="7"/>
      <c r="B52" s="7"/>
      <c r="C52" s="7"/>
      <c r="D52" s="9" t="s">
        <v>77</v>
      </c>
      <c r="E52" s="9" t="s">
        <v>10</v>
      </c>
      <c r="F52" s="4">
        <v>7</v>
      </c>
      <c r="G52" s="9" t="s">
        <v>78</v>
      </c>
      <c r="H52" s="4">
        <v>45</v>
      </c>
      <c r="I52" s="9" t="s">
        <v>701</v>
      </c>
      <c r="J52" s="9" t="s">
        <v>702</v>
      </c>
      <c r="K52" s="6">
        <v>43466</v>
      </c>
      <c r="L52" s="6">
        <v>43830</v>
      </c>
      <c r="M52" s="10">
        <v>60000000</v>
      </c>
      <c r="N52" s="141"/>
      <c r="O52" s="141"/>
      <c r="P52" s="6"/>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row>
    <row r="53" spans="1:72" ht="33" x14ac:dyDescent="0.3">
      <c r="A53" s="7"/>
      <c r="B53" s="7"/>
      <c r="C53" s="7"/>
      <c r="D53" s="9" t="s">
        <v>77</v>
      </c>
      <c r="E53" s="9" t="s">
        <v>10</v>
      </c>
      <c r="F53" s="4">
        <v>8</v>
      </c>
      <c r="G53" s="9" t="s">
        <v>80</v>
      </c>
      <c r="H53" s="4">
        <v>44</v>
      </c>
      <c r="I53" s="9" t="s">
        <v>26</v>
      </c>
      <c r="J53" s="9"/>
      <c r="K53" s="6">
        <v>43466</v>
      </c>
      <c r="L53" s="6">
        <v>43830</v>
      </c>
      <c r="M53" s="10">
        <v>52500000</v>
      </c>
      <c r="N53" s="141"/>
      <c r="O53" s="141"/>
      <c r="P53" s="6"/>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row>
    <row r="54" spans="1:72" ht="94.5" customHeight="1" x14ac:dyDescent="0.3">
      <c r="A54" s="7"/>
      <c r="B54" s="7"/>
      <c r="C54" s="7"/>
      <c r="D54" s="9" t="s">
        <v>77</v>
      </c>
      <c r="E54" s="9" t="s">
        <v>10</v>
      </c>
      <c r="F54" s="4">
        <v>9</v>
      </c>
      <c r="G54" s="9" t="s">
        <v>143</v>
      </c>
      <c r="H54" s="4">
        <v>41</v>
      </c>
      <c r="I54" s="9" t="s">
        <v>703</v>
      </c>
      <c r="J54" s="9" t="s">
        <v>692</v>
      </c>
      <c r="K54" s="6">
        <v>43466</v>
      </c>
      <c r="L54" s="6">
        <v>43830</v>
      </c>
      <c r="M54" s="10">
        <v>66000000</v>
      </c>
      <c r="N54" s="141"/>
      <c r="O54" s="141"/>
      <c r="P54" s="6"/>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row>
    <row r="55" spans="1:72" ht="95.25" customHeight="1" x14ac:dyDescent="0.3">
      <c r="A55" s="7"/>
      <c r="B55" s="7"/>
      <c r="C55" s="7"/>
      <c r="D55" s="9" t="s">
        <v>77</v>
      </c>
      <c r="E55" s="9" t="s">
        <v>10</v>
      </c>
      <c r="F55" s="4">
        <v>9</v>
      </c>
      <c r="G55" s="9" t="s">
        <v>143</v>
      </c>
      <c r="H55" s="4">
        <v>42</v>
      </c>
      <c r="I55" s="9" t="s">
        <v>705</v>
      </c>
      <c r="J55" s="9" t="s">
        <v>704</v>
      </c>
      <c r="K55" s="6">
        <v>43466</v>
      </c>
      <c r="L55" s="6">
        <v>43830</v>
      </c>
      <c r="M55" s="10">
        <v>254928701</v>
      </c>
      <c r="N55" s="141"/>
      <c r="O55" s="141"/>
      <c r="P55" s="6"/>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row>
    <row r="56" spans="1:72" ht="95.25" customHeight="1" x14ac:dyDescent="0.3">
      <c r="A56" s="7"/>
      <c r="B56" s="7"/>
      <c r="C56" s="7"/>
      <c r="D56" s="9" t="s">
        <v>77</v>
      </c>
      <c r="E56" s="9"/>
      <c r="F56" s="4"/>
      <c r="G56" s="9"/>
      <c r="H56" s="4"/>
      <c r="I56" s="9" t="s">
        <v>652</v>
      </c>
      <c r="J56" s="9" t="s">
        <v>653</v>
      </c>
      <c r="K56" s="6"/>
      <c r="L56" s="6"/>
      <c r="M56" s="10"/>
      <c r="N56" s="141"/>
      <c r="O56" s="141"/>
      <c r="P56" s="6"/>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row>
    <row r="57" spans="1:72" ht="141.75" customHeight="1" x14ac:dyDescent="0.3">
      <c r="A57" s="7"/>
      <c r="B57" s="7"/>
      <c r="C57" s="7"/>
      <c r="D57" s="9" t="s">
        <v>84</v>
      </c>
      <c r="E57" s="9" t="s">
        <v>10</v>
      </c>
      <c r="F57" s="4">
        <v>10</v>
      </c>
      <c r="G57" s="9" t="s">
        <v>85</v>
      </c>
      <c r="H57" s="4">
        <v>71</v>
      </c>
      <c r="I57" s="9" t="s">
        <v>617</v>
      </c>
      <c r="J57" s="9" t="s">
        <v>618</v>
      </c>
      <c r="K57" s="6">
        <v>43466</v>
      </c>
      <c r="L57" s="6">
        <v>43830</v>
      </c>
      <c r="M57" s="10">
        <v>145900000</v>
      </c>
      <c r="N57" s="141"/>
      <c r="O57" s="141"/>
      <c r="P57" s="6" t="s">
        <v>520</v>
      </c>
      <c r="Q57" s="104" t="s">
        <v>575</v>
      </c>
      <c r="R57" s="104" t="s">
        <v>576</v>
      </c>
      <c r="S57" s="104" t="s">
        <v>248</v>
      </c>
      <c r="T57" s="104"/>
      <c r="U57" s="104" t="s">
        <v>577</v>
      </c>
      <c r="V57" s="104" t="s">
        <v>577</v>
      </c>
      <c r="W57" s="104"/>
      <c r="X57" s="104"/>
      <c r="Y57" s="144"/>
      <c r="Z57" s="104"/>
      <c r="AA57" s="104"/>
      <c r="AB57" s="104"/>
      <c r="AC57" s="144">
        <v>0.05</v>
      </c>
      <c r="AD57" s="104" t="s">
        <v>578</v>
      </c>
      <c r="AE57" s="104"/>
      <c r="AF57" s="104"/>
      <c r="AG57" s="144">
        <v>0.1</v>
      </c>
      <c r="AH57" s="104" t="s">
        <v>614</v>
      </c>
      <c r="AI57" s="104"/>
      <c r="AJ57" s="104"/>
      <c r="AK57" s="144">
        <v>0.1</v>
      </c>
      <c r="AL57" s="160" t="s">
        <v>579</v>
      </c>
      <c r="AM57" s="104"/>
      <c r="AN57" s="104"/>
      <c r="AO57" s="144">
        <v>0.1</v>
      </c>
      <c r="AP57" s="160" t="s">
        <v>580</v>
      </c>
      <c r="AQ57" s="104"/>
      <c r="AR57" s="104"/>
      <c r="AS57" s="144">
        <v>0.1</v>
      </c>
      <c r="AT57" s="160" t="s">
        <v>581</v>
      </c>
      <c r="AU57" s="104"/>
      <c r="AV57" s="104"/>
      <c r="AW57" s="144">
        <v>0.1</v>
      </c>
      <c r="AX57" s="158" t="s">
        <v>582</v>
      </c>
      <c r="AY57" s="104"/>
      <c r="AZ57" s="104"/>
      <c r="BA57" s="144">
        <v>0.1</v>
      </c>
      <c r="BB57" s="160" t="s">
        <v>583</v>
      </c>
      <c r="BC57" s="104"/>
      <c r="BD57" s="104"/>
      <c r="BE57" s="144">
        <v>0.1</v>
      </c>
      <c r="BF57" s="178" t="s">
        <v>584</v>
      </c>
      <c r="BG57" s="104"/>
      <c r="BH57" s="104"/>
      <c r="BI57" s="144">
        <v>0.1</v>
      </c>
      <c r="BJ57" s="160" t="s">
        <v>585</v>
      </c>
      <c r="BK57" s="104"/>
      <c r="BL57" s="104"/>
      <c r="BM57" s="144">
        <v>0.1</v>
      </c>
      <c r="BN57" s="160" t="s">
        <v>586</v>
      </c>
      <c r="BO57" s="104"/>
      <c r="BP57" s="104"/>
      <c r="BQ57" s="144">
        <v>0.05</v>
      </c>
      <c r="BR57" s="179" t="s">
        <v>587</v>
      </c>
    </row>
    <row r="58" spans="1:72" ht="90" customHeight="1" x14ac:dyDescent="0.3">
      <c r="A58" s="7"/>
      <c r="B58" s="7"/>
      <c r="C58" s="7"/>
      <c r="D58" s="9" t="s">
        <v>84</v>
      </c>
      <c r="E58" s="9" t="s">
        <v>10</v>
      </c>
      <c r="F58" s="4">
        <v>10</v>
      </c>
      <c r="G58" s="9" t="s">
        <v>85</v>
      </c>
      <c r="H58" s="4">
        <v>81</v>
      </c>
      <c r="I58" s="9" t="s">
        <v>88</v>
      </c>
      <c r="J58" s="9" t="s">
        <v>33</v>
      </c>
      <c r="K58" s="6">
        <v>43466</v>
      </c>
      <c r="L58" s="6">
        <v>43830</v>
      </c>
      <c r="M58" s="10">
        <v>170918894</v>
      </c>
      <c r="N58" s="141"/>
      <c r="O58" s="141"/>
      <c r="P58" s="6" t="s">
        <v>509</v>
      </c>
      <c r="Q58" s="104" t="s">
        <v>510</v>
      </c>
      <c r="R58" s="104" t="s">
        <v>511</v>
      </c>
      <c r="S58" s="104" t="s">
        <v>248</v>
      </c>
      <c r="T58" s="104"/>
      <c r="U58" s="104" t="s">
        <v>512</v>
      </c>
      <c r="V58" s="104" t="s">
        <v>513</v>
      </c>
      <c r="W58" s="104"/>
      <c r="X58" s="104"/>
      <c r="Y58" s="144"/>
      <c r="Z58" s="104"/>
      <c r="AA58" s="104"/>
      <c r="AB58" s="104"/>
      <c r="AC58" s="144">
        <v>0.05</v>
      </c>
      <c r="AD58" s="104" t="s">
        <v>514</v>
      </c>
      <c r="AE58" s="104"/>
      <c r="AF58" s="104"/>
      <c r="AG58" s="144">
        <v>0.05</v>
      </c>
      <c r="AH58" s="104" t="s">
        <v>515</v>
      </c>
      <c r="AI58" s="104"/>
      <c r="AJ58" s="104"/>
      <c r="AK58" s="144">
        <v>0.1</v>
      </c>
      <c r="AL58" s="104" t="s">
        <v>516</v>
      </c>
      <c r="AM58" s="104"/>
      <c r="AN58" s="104"/>
      <c r="AO58" s="144">
        <v>0.1</v>
      </c>
      <c r="AP58" s="104" t="s">
        <v>517</v>
      </c>
      <c r="AQ58" s="104"/>
      <c r="AR58" s="104"/>
      <c r="AS58" s="144">
        <v>0.1</v>
      </c>
      <c r="AT58" s="104" t="s">
        <v>518</v>
      </c>
      <c r="AU58" s="104"/>
      <c r="AV58" s="104"/>
      <c r="AW58" s="144">
        <v>0.1</v>
      </c>
      <c r="AX58" s="104" t="s">
        <v>519</v>
      </c>
      <c r="AY58" s="104"/>
      <c r="AZ58" s="104"/>
      <c r="BA58" s="144">
        <v>0.1</v>
      </c>
      <c r="BB58" s="104" t="s">
        <v>519</v>
      </c>
      <c r="BC58" s="104"/>
      <c r="BD58" s="104"/>
      <c r="BE58" s="144">
        <v>0.1</v>
      </c>
      <c r="BF58" s="104" t="s">
        <v>519</v>
      </c>
      <c r="BG58" s="104"/>
      <c r="BH58" s="104"/>
      <c r="BI58" s="144">
        <v>0.1</v>
      </c>
      <c r="BJ58" s="104" t="s">
        <v>519</v>
      </c>
      <c r="BK58" s="104"/>
      <c r="BL58" s="104"/>
      <c r="BM58" s="144">
        <v>0.1</v>
      </c>
      <c r="BN58" s="104" t="s">
        <v>519</v>
      </c>
      <c r="BO58" s="104"/>
      <c r="BP58" s="104"/>
      <c r="BQ58" s="144">
        <v>0.1</v>
      </c>
      <c r="BR58" s="104" t="s">
        <v>519</v>
      </c>
    </row>
    <row r="59" spans="1:72" ht="135" customHeight="1" x14ac:dyDescent="0.3">
      <c r="A59" s="7"/>
      <c r="B59" s="7"/>
      <c r="C59" s="7"/>
      <c r="D59" s="9" t="s">
        <v>84</v>
      </c>
      <c r="E59" s="9" t="s">
        <v>10</v>
      </c>
      <c r="F59" s="4">
        <v>11</v>
      </c>
      <c r="G59" s="9" t="s">
        <v>86</v>
      </c>
      <c r="H59" s="4"/>
      <c r="I59" s="9"/>
      <c r="J59" s="9"/>
      <c r="K59" s="6">
        <v>43466</v>
      </c>
      <c r="L59" s="6">
        <v>43830</v>
      </c>
      <c r="M59" s="180">
        <f>SUM(M60:M64)</f>
        <v>965200000</v>
      </c>
      <c r="N59" s="141"/>
      <c r="O59" s="141"/>
      <c r="P59" s="6" t="s">
        <v>256</v>
      </c>
      <c r="Q59" s="104" t="s">
        <v>258</v>
      </c>
      <c r="R59" s="144">
        <v>1</v>
      </c>
      <c r="S59" s="104" t="s">
        <v>248</v>
      </c>
      <c r="T59" s="104"/>
      <c r="U59" s="104"/>
      <c r="V59" s="104"/>
      <c r="W59" s="104"/>
      <c r="X59" s="104"/>
      <c r="Y59" s="144">
        <f>SUM(Y60:Y64)*0.2</f>
        <v>1.0000000000000002E-2</v>
      </c>
      <c r="Z59" s="104"/>
      <c r="AA59" s="104"/>
      <c r="AB59" s="104"/>
      <c r="AC59" s="144">
        <f>SUM(AC60:AC64)*0.2</f>
        <v>1.0000000000000002E-2</v>
      </c>
      <c r="AD59" s="104"/>
      <c r="AE59" s="104"/>
      <c r="AF59" s="104"/>
      <c r="AG59" s="144">
        <f>SUM(AG60:AG64)*0.2</f>
        <v>0.21000000000000002</v>
      </c>
      <c r="AH59" s="104"/>
      <c r="AI59" s="104"/>
      <c r="AJ59" s="104"/>
      <c r="AK59" s="144">
        <f>SUM(AK60:AK64)*0.2</f>
        <v>2.0000000000000004E-2</v>
      </c>
      <c r="AL59" s="104"/>
      <c r="AM59" s="104"/>
      <c r="AN59" s="104"/>
      <c r="AO59" s="144">
        <f>SUM(AO60:AO64)*0.2</f>
        <v>2.0000000000000004E-2</v>
      </c>
      <c r="AP59" s="104"/>
      <c r="AQ59" s="104"/>
      <c r="AR59" s="104"/>
      <c r="AS59" s="144">
        <f>SUM(AS60:AS64)*0.2</f>
        <v>0.22000000000000003</v>
      </c>
      <c r="AT59" s="104"/>
      <c r="AU59" s="104"/>
      <c r="AV59" s="104"/>
      <c r="AW59" s="144">
        <f>SUM(AW60:AW64)*0.2</f>
        <v>0.03</v>
      </c>
      <c r="AX59" s="104"/>
      <c r="AY59" s="104"/>
      <c r="AZ59" s="104"/>
      <c r="BA59" s="144">
        <f>SUM(BA60:BA64)*0.2</f>
        <v>0.03</v>
      </c>
      <c r="BB59" s="104"/>
      <c r="BC59" s="104"/>
      <c r="BD59" s="104"/>
      <c r="BE59" s="144">
        <f>SUM(BE60:BE64)*0.2</f>
        <v>0.22999999999999998</v>
      </c>
      <c r="BF59" s="104"/>
      <c r="BG59" s="104"/>
      <c r="BH59" s="104"/>
      <c r="BI59" s="144">
        <f>SUM(BI60:BI64)*0.2</f>
        <v>1.0000000000000002E-2</v>
      </c>
      <c r="BJ59" s="104"/>
      <c r="BK59" s="104"/>
      <c r="BL59" s="104"/>
      <c r="BM59" s="144">
        <f>SUM(BM60:BM64)*0.2</f>
        <v>1.0000000000000002E-2</v>
      </c>
      <c r="BN59" s="104"/>
      <c r="BO59" s="104"/>
      <c r="BP59" s="104"/>
      <c r="BQ59" s="144">
        <f>SUM(BQ60:BQ64)*0.2</f>
        <v>0.21000000000000002</v>
      </c>
      <c r="BR59" s="104"/>
      <c r="BT59" s="126">
        <f>+Y59+AC59+AG59+AK59+AO59+AS59+AW59+BA59+BE59+BI59+BM59+BQ59</f>
        <v>1.0100000000000002</v>
      </c>
    </row>
    <row r="60" spans="1:72" ht="135" customHeight="1" x14ac:dyDescent="0.3">
      <c r="A60" s="7"/>
      <c r="B60" s="7"/>
      <c r="C60" s="7"/>
      <c r="D60" s="9" t="s">
        <v>84</v>
      </c>
      <c r="E60" s="9" t="s">
        <v>10</v>
      </c>
      <c r="F60" s="4">
        <v>11</v>
      </c>
      <c r="G60" s="9" t="s">
        <v>86</v>
      </c>
      <c r="H60" s="4">
        <v>72</v>
      </c>
      <c r="I60" s="9" t="s">
        <v>706</v>
      </c>
      <c r="J60" s="9" t="s">
        <v>246</v>
      </c>
      <c r="K60" s="6">
        <v>43466</v>
      </c>
      <c r="L60" s="6">
        <v>43830</v>
      </c>
      <c r="M60" s="10">
        <v>100000000</v>
      </c>
      <c r="N60" s="141"/>
      <c r="O60" s="141"/>
      <c r="P60" s="6" t="s">
        <v>247</v>
      </c>
      <c r="Q60" s="104" t="s">
        <v>252</v>
      </c>
      <c r="R60" s="165" t="s">
        <v>504</v>
      </c>
      <c r="S60" s="156" t="s">
        <v>248</v>
      </c>
      <c r="T60" s="104" t="s">
        <v>84</v>
      </c>
      <c r="U60" s="104" t="s">
        <v>250</v>
      </c>
      <c r="V60" s="104" t="s">
        <v>249</v>
      </c>
      <c r="W60" s="104"/>
      <c r="X60" s="104"/>
      <c r="Y60" s="144"/>
      <c r="Z60" s="104"/>
      <c r="AA60" s="104"/>
      <c r="AB60" s="104"/>
      <c r="AC60" s="144"/>
      <c r="AD60" s="104"/>
      <c r="AE60" s="104"/>
      <c r="AF60" s="104"/>
      <c r="AG60" s="144">
        <v>0.25</v>
      </c>
      <c r="AH60" s="104" t="s">
        <v>507</v>
      </c>
      <c r="AI60" s="104"/>
      <c r="AJ60" s="104"/>
      <c r="AK60" s="144"/>
      <c r="AL60" s="104"/>
      <c r="AM60" s="104"/>
      <c r="AN60" s="104"/>
      <c r="AO60" s="144"/>
      <c r="AP60" s="104"/>
      <c r="AQ60" s="104"/>
      <c r="AR60" s="104"/>
      <c r="AS60" s="144">
        <v>0.25</v>
      </c>
      <c r="AT60" s="104" t="s">
        <v>506</v>
      </c>
      <c r="AU60" s="104"/>
      <c r="AV60" s="104"/>
      <c r="AW60" s="144"/>
      <c r="AX60" s="104"/>
      <c r="AY60" s="104"/>
      <c r="AZ60" s="104"/>
      <c r="BA60" s="144"/>
      <c r="BB60" s="104"/>
      <c r="BC60" s="104"/>
      <c r="BD60" s="104"/>
      <c r="BE60" s="144">
        <v>0.25</v>
      </c>
      <c r="BF60" s="104" t="s">
        <v>505</v>
      </c>
      <c r="BG60" s="104"/>
      <c r="BH60" s="104"/>
      <c r="BI60" s="144"/>
      <c r="BJ60" s="104"/>
      <c r="BK60" s="104"/>
      <c r="BL60" s="104"/>
      <c r="BM60" s="144"/>
      <c r="BN60" s="104"/>
      <c r="BO60" s="104"/>
      <c r="BP60" s="104"/>
      <c r="BQ60" s="144">
        <v>0.25</v>
      </c>
      <c r="BR60" s="104" t="s">
        <v>508</v>
      </c>
      <c r="BT60" s="1" t="s">
        <v>630</v>
      </c>
    </row>
    <row r="61" spans="1:72" ht="135" customHeight="1" x14ac:dyDescent="0.3">
      <c r="A61" s="7"/>
      <c r="B61" s="7"/>
      <c r="C61" s="7"/>
      <c r="D61" s="9" t="s">
        <v>84</v>
      </c>
      <c r="E61" s="9" t="s">
        <v>10</v>
      </c>
      <c r="F61" s="4">
        <v>11</v>
      </c>
      <c r="G61" s="9" t="s">
        <v>86</v>
      </c>
      <c r="H61" s="4">
        <v>73</v>
      </c>
      <c r="I61" s="9" t="s">
        <v>707</v>
      </c>
      <c r="J61" s="9" t="s">
        <v>498</v>
      </c>
      <c r="K61" s="6">
        <v>43466</v>
      </c>
      <c r="L61" s="6">
        <v>43830</v>
      </c>
      <c r="M61" s="10">
        <v>180000000</v>
      </c>
      <c r="N61" s="141"/>
      <c r="O61" s="141"/>
      <c r="P61" s="6" t="s">
        <v>428</v>
      </c>
      <c r="Q61" s="156" t="s">
        <v>267</v>
      </c>
      <c r="R61" s="165" t="s">
        <v>499</v>
      </c>
      <c r="S61" s="156"/>
      <c r="T61" s="104" t="s">
        <v>84</v>
      </c>
      <c r="U61" s="104" t="s">
        <v>250</v>
      </c>
      <c r="V61" s="104" t="s">
        <v>251</v>
      </c>
      <c r="W61" s="104"/>
      <c r="X61" s="104"/>
      <c r="Y61" s="144">
        <v>0.05</v>
      </c>
      <c r="Z61" s="104" t="s">
        <v>500</v>
      </c>
      <c r="AA61" s="104"/>
      <c r="AB61" s="104"/>
      <c r="AC61" s="144">
        <v>0.05</v>
      </c>
      <c r="AD61" s="104" t="s">
        <v>500</v>
      </c>
      <c r="AE61" s="104"/>
      <c r="AF61" s="104"/>
      <c r="AG61" s="144">
        <v>0.05</v>
      </c>
      <c r="AH61" s="104" t="s">
        <v>500</v>
      </c>
      <c r="AI61" s="104"/>
      <c r="AJ61" s="104"/>
      <c r="AK61" s="144">
        <v>0.1</v>
      </c>
      <c r="AL61" s="104" t="s">
        <v>501</v>
      </c>
      <c r="AM61" s="104"/>
      <c r="AN61" s="104"/>
      <c r="AO61" s="144">
        <v>0.1</v>
      </c>
      <c r="AP61" s="104" t="s">
        <v>501</v>
      </c>
      <c r="AQ61" s="104"/>
      <c r="AR61" s="104"/>
      <c r="AS61" s="144">
        <v>0.1</v>
      </c>
      <c r="AT61" s="104" t="s">
        <v>501</v>
      </c>
      <c r="AU61" s="104"/>
      <c r="AV61" s="104"/>
      <c r="AW61" s="144">
        <v>0.15</v>
      </c>
      <c r="AX61" s="104" t="s">
        <v>502</v>
      </c>
      <c r="AY61" s="104"/>
      <c r="AZ61" s="104"/>
      <c r="BA61" s="144">
        <v>0.15</v>
      </c>
      <c r="BB61" s="104" t="s">
        <v>502</v>
      </c>
      <c r="BC61" s="104"/>
      <c r="BD61" s="104"/>
      <c r="BE61" s="144">
        <v>0.15</v>
      </c>
      <c r="BF61" s="104" t="s">
        <v>502</v>
      </c>
      <c r="BG61" s="104"/>
      <c r="BH61" s="104"/>
      <c r="BI61" s="144">
        <v>0.05</v>
      </c>
      <c r="BJ61" s="104" t="s">
        <v>503</v>
      </c>
      <c r="BK61" s="104"/>
      <c r="BL61" s="104"/>
      <c r="BM61" s="144">
        <v>0.05</v>
      </c>
      <c r="BN61" s="104" t="s">
        <v>503</v>
      </c>
      <c r="BO61" s="104"/>
      <c r="BP61" s="104"/>
      <c r="BQ61" s="144">
        <v>0.05</v>
      </c>
      <c r="BR61" s="104" t="s">
        <v>503</v>
      </c>
      <c r="BT61" s="1" t="s">
        <v>630</v>
      </c>
    </row>
    <row r="62" spans="1:72" ht="150" customHeight="1" x14ac:dyDescent="0.3">
      <c r="A62" s="7"/>
      <c r="B62" s="7"/>
      <c r="C62" s="7"/>
      <c r="D62" s="9" t="s">
        <v>84</v>
      </c>
      <c r="E62" s="9" t="s">
        <v>10</v>
      </c>
      <c r="F62" s="4">
        <v>11</v>
      </c>
      <c r="G62" s="9" t="s">
        <v>86</v>
      </c>
      <c r="H62" s="4">
        <v>74</v>
      </c>
      <c r="I62" s="9" t="s">
        <v>619</v>
      </c>
      <c r="J62" s="9" t="s">
        <v>29</v>
      </c>
      <c r="K62" s="6">
        <v>43466</v>
      </c>
      <c r="L62" s="6">
        <v>43830</v>
      </c>
      <c r="M62" s="10">
        <v>95200000</v>
      </c>
      <c r="N62" s="141"/>
      <c r="O62" s="141"/>
      <c r="P62" s="6" t="s">
        <v>631</v>
      </c>
      <c r="Q62" s="156" t="s">
        <v>267</v>
      </c>
      <c r="R62" s="104">
        <v>1</v>
      </c>
      <c r="S62" s="104" t="s">
        <v>267</v>
      </c>
      <c r="T62" s="104" t="s">
        <v>84</v>
      </c>
      <c r="U62" s="104" t="s">
        <v>250</v>
      </c>
      <c r="V62" s="104" t="s">
        <v>251</v>
      </c>
      <c r="W62" s="104"/>
      <c r="X62" s="104"/>
      <c r="Y62" s="144"/>
      <c r="Z62" s="104"/>
      <c r="AA62" s="104"/>
      <c r="AB62" s="104"/>
      <c r="AC62" s="144"/>
      <c r="AD62" s="104"/>
      <c r="AE62" s="104"/>
      <c r="AF62" s="104"/>
      <c r="AG62" s="144">
        <v>0.25</v>
      </c>
      <c r="AH62" s="104" t="s">
        <v>632</v>
      </c>
      <c r="AI62" s="104"/>
      <c r="AJ62" s="104"/>
      <c r="AK62" s="144"/>
      <c r="AL62" s="104"/>
      <c r="AM62" s="104"/>
      <c r="AN62" s="104"/>
      <c r="AO62" s="144"/>
      <c r="AP62" s="104"/>
      <c r="AQ62" s="104"/>
      <c r="AR62" s="104"/>
      <c r="AS62" s="144">
        <v>0.25</v>
      </c>
      <c r="AT62" s="104" t="s">
        <v>633</v>
      </c>
      <c r="AU62" s="104"/>
      <c r="AV62" s="104"/>
      <c r="AW62" s="144"/>
      <c r="AX62" s="104"/>
      <c r="AY62" s="104"/>
      <c r="AZ62" s="104"/>
      <c r="BA62" s="144"/>
      <c r="BB62" s="104"/>
      <c r="BC62" s="104"/>
      <c r="BD62" s="104"/>
      <c r="BE62" s="144">
        <v>0.25</v>
      </c>
      <c r="BF62" s="104" t="s">
        <v>634</v>
      </c>
      <c r="BG62" s="104"/>
      <c r="BH62" s="104"/>
      <c r="BI62" s="144"/>
      <c r="BJ62" s="104"/>
      <c r="BK62" s="104"/>
      <c r="BL62" s="104"/>
      <c r="BM62" s="144"/>
      <c r="BN62" s="104"/>
      <c r="BO62" s="104"/>
      <c r="BP62" s="104"/>
      <c r="BQ62" s="144">
        <v>0.25</v>
      </c>
      <c r="BR62" s="104" t="s">
        <v>635</v>
      </c>
    </row>
    <row r="63" spans="1:72" ht="150" customHeight="1" x14ac:dyDescent="0.3">
      <c r="A63" s="7"/>
      <c r="B63" s="7"/>
      <c r="C63" s="7"/>
      <c r="D63" s="9" t="s">
        <v>84</v>
      </c>
      <c r="E63" s="9" t="s">
        <v>10</v>
      </c>
      <c r="F63" s="4">
        <v>11</v>
      </c>
      <c r="G63" s="9" t="s">
        <v>86</v>
      </c>
      <c r="H63" s="4">
        <v>75</v>
      </c>
      <c r="I63" s="9" t="s">
        <v>620</v>
      </c>
      <c r="J63" s="9" t="s">
        <v>616</v>
      </c>
      <c r="K63" s="6">
        <v>43466</v>
      </c>
      <c r="L63" s="6">
        <v>43830</v>
      </c>
      <c r="M63" s="10">
        <v>500000000</v>
      </c>
      <c r="N63" s="141"/>
      <c r="O63" s="141"/>
      <c r="P63" s="6" t="s">
        <v>254</v>
      </c>
      <c r="Q63" s="104" t="s">
        <v>253</v>
      </c>
      <c r="R63" s="144">
        <v>1</v>
      </c>
      <c r="S63" s="104" t="s">
        <v>248</v>
      </c>
      <c r="T63" s="104" t="s">
        <v>84</v>
      </c>
      <c r="U63" s="104" t="s">
        <v>250</v>
      </c>
      <c r="V63" s="104" t="s">
        <v>255</v>
      </c>
      <c r="W63" s="104"/>
      <c r="X63" s="104"/>
      <c r="Y63" s="144"/>
      <c r="Z63" s="104"/>
      <c r="AA63" s="104"/>
      <c r="AB63" s="104"/>
      <c r="AC63" s="144"/>
      <c r="AD63" s="104"/>
      <c r="AE63" s="104"/>
      <c r="AF63" s="104"/>
      <c r="AG63" s="144">
        <v>0.25</v>
      </c>
      <c r="AH63" s="104" t="s">
        <v>636</v>
      </c>
      <c r="AI63" s="104"/>
      <c r="AJ63" s="104"/>
      <c r="AK63" s="144"/>
      <c r="AL63" s="104"/>
      <c r="AM63" s="104"/>
      <c r="AN63" s="104"/>
      <c r="AO63" s="144"/>
      <c r="AP63" s="104"/>
      <c r="AQ63" s="104"/>
      <c r="AR63" s="104"/>
      <c r="AS63" s="144">
        <v>0.25</v>
      </c>
      <c r="AT63" s="104" t="s">
        <v>637</v>
      </c>
      <c r="AU63" s="104"/>
      <c r="AV63" s="104"/>
      <c r="AW63" s="144"/>
      <c r="AX63" s="104"/>
      <c r="AY63" s="104"/>
      <c r="AZ63" s="104"/>
      <c r="BA63" s="144"/>
      <c r="BB63" s="104"/>
      <c r="BC63" s="104"/>
      <c r="BD63" s="104"/>
      <c r="BE63" s="144">
        <v>0.25</v>
      </c>
      <c r="BF63" s="104" t="s">
        <v>638</v>
      </c>
      <c r="BG63" s="104"/>
      <c r="BH63" s="104"/>
      <c r="BI63" s="144"/>
      <c r="BJ63" s="104"/>
      <c r="BK63" s="104"/>
      <c r="BL63" s="104"/>
      <c r="BM63" s="144"/>
      <c r="BN63" s="104"/>
      <c r="BO63" s="104"/>
      <c r="BP63" s="104"/>
      <c r="BQ63" s="144">
        <v>0.25</v>
      </c>
      <c r="BR63" s="104" t="s">
        <v>639</v>
      </c>
    </row>
    <row r="64" spans="1:72" ht="150" customHeight="1" x14ac:dyDescent="0.3">
      <c r="A64" s="7"/>
      <c r="B64" s="7"/>
      <c r="C64" s="7"/>
      <c r="D64" s="9" t="s">
        <v>84</v>
      </c>
      <c r="E64" s="9" t="s">
        <v>10</v>
      </c>
      <c r="F64" s="4">
        <v>11</v>
      </c>
      <c r="G64" s="9" t="s">
        <v>86</v>
      </c>
      <c r="H64" s="4">
        <v>76</v>
      </c>
      <c r="I64" s="9" t="s">
        <v>708</v>
      </c>
      <c r="J64" s="9" t="s">
        <v>709</v>
      </c>
      <c r="K64" s="6">
        <v>43466</v>
      </c>
      <c r="L64" s="6">
        <v>43830</v>
      </c>
      <c r="M64" s="10">
        <v>90000000</v>
      </c>
      <c r="N64" s="141"/>
      <c r="O64" s="141"/>
      <c r="P64" s="6" t="s">
        <v>640</v>
      </c>
      <c r="Q64" s="104" t="s">
        <v>641</v>
      </c>
      <c r="R64" s="4">
        <v>2</v>
      </c>
      <c r="S64" s="104" t="s">
        <v>267</v>
      </c>
      <c r="T64" s="104" t="s">
        <v>84</v>
      </c>
      <c r="U64" s="104" t="s">
        <v>250</v>
      </c>
      <c r="V64" s="104" t="s">
        <v>642</v>
      </c>
      <c r="W64" s="104"/>
      <c r="X64" s="104"/>
      <c r="Y64" s="144"/>
      <c r="Z64" s="104"/>
      <c r="AA64" s="104"/>
      <c r="AB64" s="104"/>
      <c r="AC64" s="144"/>
      <c r="AD64" s="104"/>
      <c r="AE64" s="104"/>
      <c r="AF64" s="104"/>
      <c r="AG64" s="144">
        <v>0.25</v>
      </c>
      <c r="AH64" s="104" t="s">
        <v>643</v>
      </c>
      <c r="AI64" s="104"/>
      <c r="AJ64" s="104"/>
      <c r="AK64" s="144"/>
      <c r="AL64" s="104"/>
      <c r="AM64" s="104"/>
      <c r="AN64" s="104"/>
      <c r="AO64" s="144"/>
      <c r="AP64" s="104"/>
      <c r="AQ64" s="104"/>
      <c r="AR64" s="104"/>
      <c r="AS64" s="144">
        <v>0.25</v>
      </c>
      <c r="AT64" s="104" t="s">
        <v>644</v>
      </c>
      <c r="AU64" s="104"/>
      <c r="AV64" s="104"/>
      <c r="AW64" s="144"/>
      <c r="AX64" s="104"/>
      <c r="AY64" s="104"/>
      <c r="AZ64" s="104"/>
      <c r="BA64" s="144"/>
      <c r="BB64" s="104"/>
      <c r="BC64" s="104"/>
      <c r="BD64" s="104"/>
      <c r="BE64" s="144">
        <v>0.25</v>
      </c>
      <c r="BF64" s="104" t="s">
        <v>645</v>
      </c>
      <c r="BG64" s="104"/>
      <c r="BH64" s="104"/>
      <c r="BI64" s="144"/>
      <c r="BJ64" s="104"/>
      <c r="BK64" s="104"/>
      <c r="BL64" s="104"/>
      <c r="BM64" s="144"/>
      <c r="BN64" s="104"/>
      <c r="BO64" s="104"/>
      <c r="BP64" s="104"/>
      <c r="BQ64" s="144">
        <v>0.25</v>
      </c>
      <c r="BR64" s="104" t="s">
        <v>646</v>
      </c>
    </row>
    <row r="65" spans="1:72" ht="135" customHeight="1" x14ac:dyDescent="0.3">
      <c r="A65" s="7"/>
      <c r="B65" s="7"/>
      <c r="C65" s="7"/>
      <c r="D65" s="9" t="s">
        <v>84</v>
      </c>
      <c r="E65" s="9" t="s">
        <v>10</v>
      </c>
      <c r="F65" s="4">
        <v>12</v>
      </c>
      <c r="G65" s="9" t="s">
        <v>87</v>
      </c>
      <c r="H65" s="4"/>
      <c r="I65" s="9"/>
      <c r="J65" s="9"/>
      <c r="K65" s="6">
        <v>43466</v>
      </c>
      <c r="L65" s="6">
        <v>43830</v>
      </c>
      <c r="M65" s="10">
        <f>SUM(M66:M69)</f>
        <v>735175000</v>
      </c>
      <c r="N65" s="141"/>
      <c r="O65" s="141"/>
      <c r="P65" s="6"/>
      <c r="Q65" s="104"/>
      <c r="R65" s="104"/>
      <c r="S65" s="104"/>
      <c r="T65" s="104"/>
      <c r="U65" s="104"/>
      <c r="V65" s="104"/>
      <c r="W65" s="104"/>
      <c r="X65" s="104"/>
      <c r="Y65" s="144"/>
      <c r="Z65" s="104"/>
      <c r="AA65" s="104"/>
      <c r="AB65" s="104"/>
      <c r="AC65" s="144"/>
      <c r="AD65" s="104"/>
      <c r="AE65" s="104"/>
      <c r="AF65" s="104"/>
      <c r="AG65" s="144"/>
      <c r="AH65" s="104"/>
      <c r="AI65" s="104"/>
      <c r="AJ65" s="104"/>
      <c r="AK65" s="144"/>
      <c r="AL65" s="104"/>
      <c r="AM65" s="104"/>
      <c r="AN65" s="104"/>
      <c r="AO65" s="144"/>
      <c r="AP65" s="104"/>
      <c r="AQ65" s="104"/>
      <c r="AR65" s="104"/>
      <c r="AS65" s="144"/>
      <c r="AT65" s="104"/>
      <c r="AU65" s="104"/>
      <c r="AV65" s="104"/>
      <c r="AW65" s="144"/>
      <c r="AX65" s="104"/>
      <c r="AY65" s="104"/>
      <c r="AZ65" s="104"/>
      <c r="BA65" s="144"/>
      <c r="BB65" s="104"/>
      <c r="BC65" s="104"/>
      <c r="BD65" s="104"/>
      <c r="BE65" s="144"/>
      <c r="BF65" s="104"/>
      <c r="BG65" s="104"/>
      <c r="BH65" s="104"/>
      <c r="BI65" s="144"/>
      <c r="BJ65" s="104"/>
      <c r="BK65" s="104"/>
      <c r="BL65" s="104"/>
      <c r="BM65" s="144"/>
      <c r="BN65" s="104"/>
      <c r="BO65" s="104"/>
      <c r="BP65" s="104"/>
      <c r="BQ65" s="144"/>
      <c r="BR65" s="104"/>
    </row>
    <row r="66" spans="1:72" ht="135" customHeight="1" x14ac:dyDescent="0.3">
      <c r="A66" s="7"/>
      <c r="B66" s="7"/>
      <c r="C66" s="7"/>
      <c r="D66" s="9"/>
      <c r="E66" s="9"/>
      <c r="F66" s="4">
        <v>12</v>
      </c>
      <c r="G66" s="9" t="s">
        <v>87</v>
      </c>
      <c r="H66" s="4">
        <v>77</v>
      </c>
      <c r="I66" s="9" t="s">
        <v>30</v>
      </c>
      <c r="J66" s="9" t="s">
        <v>30</v>
      </c>
      <c r="K66" s="6">
        <v>43466</v>
      </c>
      <c r="L66" s="6">
        <v>43830</v>
      </c>
      <c r="M66" s="10">
        <v>220000000</v>
      </c>
      <c r="N66" s="141"/>
      <c r="O66" s="141"/>
      <c r="P66" s="6" t="s">
        <v>261</v>
      </c>
      <c r="Q66" s="104"/>
      <c r="R66" s="104"/>
      <c r="S66" s="104"/>
      <c r="T66" s="104" t="s">
        <v>84</v>
      </c>
      <c r="U66" s="104" t="s">
        <v>260</v>
      </c>
      <c r="V66" s="104" t="s">
        <v>259</v>
      </c>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row>
    <row r="67" spans="1:72" ht="135" customHeight="1" x14ac:dyDescent="0.3">
      <c r="A67" s="7"/>
      <c r="B67" s="7"/>
      <c r="C67" s="7"/>
      <c r="D67" s="9" t="s">
        <v>84</v>
      </c>
      <c r="E67" s="9" t="s">
        <v>10</v>
      </c>
      <c r="F67" s="4">
        <v>12</v>
      </c>
      <c r="G67" s="9" t="s">
        <v>87</v>
      </c>
      <c r="H67" s="4">
        <v>78</v>
      </c>
      <c r="I67" s="9" t="s">
        <v>31</v>
      </c>
      <c r="J67" s="9"/>
      <c r="K67" s="6">
        <v>43466</v>
      </c>
      <c r="L67" s="6">
        <v>43830</v>
      </c>
      <c r="M67" s="10">
        <v>125000000</v>
      </c>
      <c r="N67" s="141"/>
      <c r="O67" s="141"/>
      <c r="P67" s="6"/>
      <c r="Q67" s="104"/>
      <c r="R67" s="104"/>
      <c r="S67" s="104"/>
      <c r="T67" s="104"/>
      <c r="U67" s="104"/>
      <c r="V67" s="104"/>
      <c r="W67" s="104"/>
      <c r="X67" s="104"/>
      <c r="Y67" s="144"/>
      <c r="Z67" s="104"/>
      <c r="AA67" s="104"/>
      <c r="AB67" s="104"/>
      <c r="AC67" s="144"/>
      <c r="AD67" s="104"/>
      <c r="AE67" s="104"/>
      <c r="AF67" s="104"/>
      <c r="AG67" s="144"/>
      <c r="AH67" s="104"/>
      <c r="AI67" s="104"/>
      <c r="AJ67" s="104"/>
      <c r="AK67" s="144"/>
      <c r="AL67" s="104"/>
      <c r="AM67" s="104"/>
      <c r="AN67" s="104"/>
      <c r="AO67" s="144"/>
      <c r="AP67" s="104"/>
      <c r="AQ67" s="104"/>
      <c r="AR67" s="104"/>
      <c r="AS67" s="144"/>
      <c r="AT67" s="104"/>
      <c r="AU67" s="104"/>
      <c r="AV67" s="104"/>
      <c r="AW67" s="144"/>
      <c r="AX67" s="104"/>
      <c r="AY67" s="104"/>
      <c r="AZ67" s="104"/>
      <c r="BA67" s="144"/>
      <c r="BB67" s="104"/>
      <c r="BC67" s="104"/>
      <c r="BD67" s="104"/>
      <c r="BE67" s="144"/>
      <c r="BF67" s="104"/>
      <c r="BG67" s="104"/>
      <c r="BH67" s="104"/>
      <c r="BI67" s="144"/>
      <c r="BJ67" s="104"/>
      <c r="BK67" s="104"/>
      <c r="BL67" s="104"/>
      <c r="BM67" s="144"/>
      <c r="BN67" s="104"/>
      <c r="BO67" s="104"/>
      <c r="BP67" s="104"/>
      <c r="BQ67" s="144"/>
      <c r="BR67" s="104"/>
    </row>
    <row r="68" spans="1:72" ht="135" customHeight="1" x14ac:dyDescent="0.3">
      <c r="A68" s="7"/>
      <c r="B68" s="7"/>
      <c r="C68" s="7"/>
      <c r="D68" s="9" t="s">
        <v>84</v>
      </c>
      <c r="E68" s="9" t="s">
        <v>10</v>
      </c>
      <c r="F68" s="4">
        <v>12</v>
      </c>
      <c r="G68" s="9" t="s">
        <v>87</v>
      </c>
      <c r="H68" s="4">
        <v>79</v>
      </c>
      <c r="I68" s="9" t="s">
        <v>621</v>
      </c>
      <c r="J68" s="9" t="s">
        <v>32</v>
      </c>
      <c r="K68" s="6">
        <v>43466</v>
      </c>
      <c r="L68" s="6">
        <v>43830</v>
      </c>
      <c r="M68" s="10">
        <v>63000000</v>
      </c>
      <c r="N68" s="141"/>
      <c r="O68" s="141"/>
      <c r="P68" s="6" t="s">
        <v>262</v>
      </c>
      <c r="Q68" s="104" t="s">
        <v>257</v>
      </c>
      <c r="R68" s="104"/>
      <c r="S68" s="104" t="s">
        <v>263</v>
      </c>
      <c r="T68" s="104" t="s">
        <v>84</v>
      </c>
      <c r="U68" s="104" t="s">
        <v>260</v>
      </c>
      <c r="V68" s="104" t="s">
        <v>259</v>
      </c>
      <c r="W68" s="104"/>
      <c r="X68" s="104"/>
      <c r="Y68" s="144"/>
      <c r="Z68" s="104"/>
      <c r="AA68" s="104"/>
      <c r="AB68" s="104"/>
      <c r="AC68" s="144"/>
      <c r="AD68" s="104"/>
      <c r="AE68" s="104"/>
      <c r="AF68" s="104"/>
      <c r="AG68" s="104"/>
      <c r="AH68" s="104"/>
      <c r="AI68" s="104"/>
      <c r="AJ68" s="104"/>
      <c r="AK68" s="144"/>
      <c r="AL68" s="104"/>
      <c r="AM68" s="104"/>
      <c r="AN68" s="104"/>
      <c r="AO68" s="144"/>
      <c r="AP68" s="104"/>
      <c r="AQ68" s="104"/>
      <c r="AR68" s="104"/>
      <c r="AS68" s="104"/>
      <c r="AT68" s="104"/>
      <c r="AU68" s="104"/>
      <c r="AV68" s="104"/>
      <c r="AW68" s="144"/>
      <c r="AX68" s="104"/>
      <c r="AY68" s="104"/>
      <c r="AZ68" s="104"/>
      <c r="BA68" s="144"/>
      <c r="BB68" s="104"/>
      <c r="BC68" s="104"/>
      <c r="BD68" s="104"/>
      <c r="BE68" s="104"/>
      <c r="BF68" s="104"/>
      <c r="BG68" s="104"/>
      <c r="BH68" s="104"/>
      <c r="BI68" s="144"/>
      <c r="BJ68" s="104"/>
      <c r="BK68" s="104"/>
      <c r="BL68" s="104"/>
      <c r="BM68" s="144"/>
      <c r="BN68" s="104"/>
      <c r="BO68" s="104"/>
      <c r="BP68" s="104"/>
      <c r="BQ68" s="104"/>
      <c r="BR68" s="104"/>
    </row>
    <row r="69" spans="1:72" ht="135" customHeight="1" x14ac:dyDescent="0.3">
      <c r="A69" s="7"/>
      <c r="B69" s="7"/>
      <c r="C69" s="7"/>
      <c r="D69" s="9" t="s">
        <v>84</v>
      </c>
      <c r="E69" s="9" t="s">
        <v>10</v>
      </c>
      <c r="F69" s="4">
        <v>12</v>
      </c>
      <c r="G69" s="9" t="s">
        <v>87</v>
      </c>
      <c r="H69" s="4">
        <v>80</v>
      </c>
      <c r="I69" s="9" t="s">
        <v>710</v>
      </c>
      <c r="J69" s="9" t="s">
        <v>264</v>
      </c>
      <c r="K69" s="6">
        <v>43466</v>
      </c>
      <c r="L69" s="6">
        <v>43830</v>
      </c>
      <c r="M69" s="10">
        <v>327175000</v>
      </c>
      <c r="N69" s="141"/>
      <c r="O69" s="141"/>
      <c r="P69" s="6"/>
      <c r="Q69" s="104"/>
      <c r="R69" s="104"/>
      <c r="S69" s="104"/>
      <c r="T69" s="104" t="s">
        <v>84</v>
      </c>
      <c r="U69" s="104" t="s">
        <v>260</v>
      </c>
      <c r="V69" s="104" t="s">
        <v>265</v>
      </c>
      <c r="W69" s="104"/>
      <c r="X69" s="104"/>
      <c r="Y69" s="144"/>
      <c r="Z69" s="104"/>
      <c r="AA69" s="104"/>
      <c r="AB69" s="104"/>
      <c r="AC69" s="144"/>
      <c r="AD69" s="104"/>
      <c r="AE69" s="104"/>
      <c r="AF69" s="104"/>
      <c r="AG69" s="104"/>
      <c r="AH69" s="104"/>
      <c r="AI69" s="104"/>
      <c r="AJ69" s="104"/>
      <c r="AK69" s="144"/>
      <c r="AL69" s="104"/>
      <c r="AM69" s="104"/>
      <c r="AN69" s="104"/>
      <c r="AO69" s="144"/>
      <c r="AP69" s="104"/>
      <c r="AQ69" s="104"/>
      <c r="AR69" s="104"/>
      <c r="AS69" s="104"/>
      <c r="AT69" s="104"/>
      <c r="AU69" s="104"/>
      <c r="AV69" s="104"/>
      <c r="AW69" s="144"/>
      <c r="AX69" s="104"/>
      <c r="AY69" s="104"/>
      <c r="AZ69" s="104"/>
      <c r="BA69" s="144"/>
      <c r="BB69" s="104"/>
      <c r="BC69" s="104"/>
      <c r="BD69" s="104"/>
      <c r="BE69" s="104"/>
      <c r="BF69" s="104"/>
      <c r="BG69" s="104"/>
      <c r="BH69" s="104"/>
      <c r="BI69" s="144"/>
      <c r="BJ69" s="104"/>
      <c r="BK69" s="104"/>
      <c r="BL69" s="104"/>
      <c r="BM69" s="144"/>
      <c r="BN69" s="104"/>
      <c r="BO69" s="104"/>
      <c r="BP69" s="104"/>
      <c r="BQ69" s="104"/>
      <c r="BR69" s="104"/>
    </row>
    <row r="70" spans="1:72" ht="135" customHeight="1" x14ac:dyDescent="0.3">
      <c r="A70" s="7"/>
      <c r="B70" s="7"/>
      <c r="C70" s="7"/>
      <c r="D70" s="9" t="s">
        <v>84</v>
      </c>
      <c r="E70" s="9" t="s">
        <v>10</v>
      </c>
      <c r="F70" s="4">
        <v>13</v>
      </c>
      <c r="G70" s="9" t="s">
        <v>88</v>
      </c>
      <c r="H70" s="4">
        <v>82</v>
      </c>
      <c r="I70" s="9" t="s">
        <v>711</v>
      </c>
      <c r="J70" s="9" t="s">
        <v>712</v>
      </c>
      <c r="K70" s="6">
        <v>43466</v>
      </c>
      <c r="L70" s="6">
        <v>43830</v>
      </c>
      <c r="M70" s="10">
        <v>116000000</v>
      </c>
      <c r="N70" s="141"/>
      <c r="O70" s="141"/>
      <c r="P70" s="6" t="s">
        <v>520</v>
      </c>
      <c r="Q70" s="104" t="s">
        <v>521</v>
      </c>
      <c r="R70" s="104" t="s">
        <v>522</v>
      </c>
      <c r="S70" s="104" t="s">
        <v>248</v>
      </c>
      <c r="T70" s="104" t="s">
        <v>84</v>
      </c>
      <c r="U70" s="104" t="s">
        <v>512</v>
      </c>
      <c r="V70" s="104" t="s">
        <v>512</v>
      </c>
      <c r="W70" s="104"/>
      <c r="X70" s="104"/>
      <c r="Y70" s="144"/>
      <c r="Z70" s="104"/>
      <c r="AA70" s="104"/>
      <c r="AB70" s="104"/>
      <c r="AC70" s="144"/>
      <c r="AD70" s="104"/>
      <c r="AE70" s="104"/>
      <c r="AF70" s="104"/>
      <c r="AG70" s="144">
        <v>0.05</v>
      </c>
      <c r="AH70" s="104" t="s">
        <v>523</v>
      </c>
      <c r="AI70" s="104"/>
      <c r="AJ70" s="104"/>
      <c r="AK70" s="144">
        <v>0.1</v>
      </c>
      <c r="AL70" s="104" t="s">
        <v>524</v>
      </c>
      <c r="AM70" s="104"/>
      <c r="AN70" s="104"/>
      <c r="AO70" s="144">
        <v>0.1</v>
      </c>
      <c r="AP70" s="104" t="s">
        <v>525</v>
      </c>
      <c r="AQ70" s="104"/>
      <c r="AR70" s="104"/>
      <c r="AS70" s="144">
        <v>0.1</v>
      </c>
      <c r="AT70" s="104" t="s">
        <v>526</v>
      </c>
      <c r="AU70" s="104"/>
      <c r="AV70" s="104"/>
      <c r="AW70" s="144">
        <v>0.15</v>
      </c>
      <c r="AX70" s="104" t="s">
        <v>527</v>
      </c>
      <c r="AY70" s="104"/>
      <c r="AZ70" s="104"/>
      <c r="BA70" s="144">
        <v>0.15</v>
      </c>
      <c r="BB70" s="104" t="s">
        <v>528</v>
      </c>
      <c r="BC70" s="104"/>
      <c r="BD70" s="104"/>
      <c r="BE70" s="144">
        <v>0.1</v>
      </c>
      <c r="BF70" s="104" t="s">
        <v>529</v>
      </c>
      <c r="BG70" s="104"/>
      <c r="BH70" s="104"/>
      <c r="BI70" s="144">
        <v>0.1</v>
      </c>
      <c r="BJ70" s="104" t="s">
        <v>530</v>
      </c>
      <c r="BK70" s="104"/>
      <c r="BL70" s="104"/>
      <c r="BM70" s="144">
        <v>0.1</v>
      </c>
      <c r="BN70" s="104" t="s">
        <v>531</v>
      </c>
      <c r="BO70" s="104"/>
      <c r="BP70" s="104"/>
      <c r="BQ70" s="144"/>
      <c r="BR70" s="104"/>
    </row>
    <row r="71" spans="1:72" ht="135" customHeight="1" x14ac:dyDescent="0.3">
      <c r="A71" s="7"/>
      <c r="B71" s="7"/>
      <c r="C71" s="7"/>
      <c r="D71" s="9" t="s">
        <v>84</v>
      </c>
      <c r="E71" s="9" t="s">
        <v>10</v>
      </c>
      <c r="F71" s="4">
        <v>13</v>
      </c>
      <c r="G71" s="9" t="s">
        <v>88</v>
      </c>
      <c r="H71" s="4">
        <v>83</v>
      </c>
      <c r="I71" s="9" t="s">
        <v>713</v>
      </c>
      <c r="J71" s="9" t="s">
        <v>532</v>
      </c>
      <c r="K71" s="6">
        <v>43466</v>
      </c>
      <c r="L71" s="6">
        <v>43830</v>
      </c>
      <c r="M71" s="10">
        <v>63000000</v>
      </c>
      <c r="N71" s="141"/>
      <c r="O71" s="141"/>
      <c r="P71" s="6" t="s">
        <v>533</v>
      </c>
      <c r="Q71" s="104" t="s">
        <v>534</v>
      </c>
      <c r="R71" s="104" t="s">
        <v>535</v>
      </c>
      <c r="S71" s="104" t="s">
        <v>248</v>
      </c>
      <c r="T71" s="104" t="s">
        <v>84</v>
      </c>
      <c r="U71" s="104"/>
      <c r="V71" s="104" t="s">
        <v>536</v>
      </c>
      <c r="W71" s="104"/>
      <c r="X71" s="104"/>
      <c r="Y71" s="144"/>
      <c r="Z71" s="104"/>
      <c r="AA71" s="104"/>
      <c r="AB71" s="104"/>
      <c r="AC71" s="144">
        <v>0.05</v>
      </c>
      <c r="AD71" s="104" t="s">
        <v>537</v>
      </c>
      <c r="AE71" s="104"/>
      <c r="AF71" s="104"/>
      <c r="AG71" s="144">
        <v>0.1</v>
      </c>
      <c r="AH71" s="104" t="s">
        <v>538</v>
      </c>
      <c r="AI71" s="104"/>
      <c r="AJ71" s="104"/>
      <c r="AK71" s="144">
        <v>0.1</v>
      </c>
      <c r="AL71" s="104" t="s">
        <v>539</v>
      </c>
      <c r="AM71" s="104"/>
      <c r="AN71" s="104"/>
      <c r="AO71" s="144">
        <v>0.1</v>
      </c>
      <c r="AP71" s="100" t="s">
        <v>540</v>
      </c>
      <c r="AQ71" s="104"/>
      <c r="AR71" s="104"/>
      <c r="AS71" s="144">
        <v>0.1</v>
      </c>
      <c r="AT71" s="104" t="s">
        <v>541</v>
      </c>
      <c r="AU71" s="104"/>
      <c r="AV71" s="104"/>
      <c r="AW71" s="144">
        <v>0.1</v>
      </c>
      <c r="AX71" s="100" t="s">
        <v>542</v>
      </c>
      <c r="AY71" s="104"/>
      <c r="AZ71" s="104"/>
      <c r="BA71" s="144">
        <v>0.1</v>
      </c>
      <c r="BB71" s="100" t="s">
        <v>541</v>
      </c>
      <c r="BC71" s="104"/>
      <c r="BD71" s="104"/>
      <c r="BE71" s="144">
        <v>0.1</v>
      </c>
      <c r="BF71" s="100" t="s">
        <v>541</v>
      </c>
      <c r="BG71" s="104"/>
      <c r="BH71" s="104"/>
      <c r="BI71" s="144">
        <v>0.1</v>
      </c>
      <c r="BJ71" s="100" t="s">
        <v>541</v>
      </c>
      <c r="BK71" s="104"/>
      <c r="BL71" s="104"/>
      <c r="BM71" s="144">
        <v>0.1</v>
      </c>
      <c r="BN71" s="100" t="s">
        <v>541</v>
      </c>
      <c r="BO71" s="104"/>
      <c r="BP71" s="104"/>
      <c r="BQ71" s="144">
        <v>0.05</v>
      </c>
      <c r="BR71" s="100" t="s">
        <v>543</v>
      </c>
    </row>
    <row r="72" spans="1:72" ht="135" customHeight="1" x14ac:dyDescent="0.3">
      <c r="A72" s="7"/>
      <c r="B72" s="7"/>
      <c r="C72" s="7"/>
      <c r="D72" s="9" t="s">
        <v>84</v>
      </c>
      <c r="E72" s="9" t="s">
        <v>10</v>
      </c>
      <c r="F72" s="4">
        <v>13</v>
      </c>
      <c r="G72" s="9" t="s">
        <v>88</v>
      </c>
      <c r="H72" s="4">
        <v>84</v>
      </c>
      <c r="I72" s="9" t="s">
        <v>713</v>
      </c>
      <c r="J72" s="9" t="s">
        <v>557</v>
      </c>
      <c r="K72" s="6">
        <v>43466</v>
      </c>
      <c r="L72" s="6">
        <v>43830</v>
      </c>
      <c r="M72" s="10">
        <v>300000000</v>
      </c>
      <c r="N72" s="141"/>
      <c r="O72" s="141"/>
      <c r="P72" s="6" t="s">
        <v>558</v>
      </c>
      <c r="Q72" s="104" t="s">
        <v>521</v>
      </c>
      <c r="R72" s="104" t="s">
        <v>559</v>
      </c>
      <c r="S72" s="104" t="s">
        <v>248</v>
      </c>
      <c r="T72" s="104"/>
      <c r="U72" s="104" t="s">
        <v>546</v>
      </c>
      <c r="V72" s="104" t="s">
        <v>546</v>
      </c>
      <c r="W72" s="104"/>
      <c r="X72" s="104"/>
      <c r="Y72" s="144"/>
      <c r="Z72" s="104"/>
      <c r="AA72" s="104"/>
      <c r="AB72" s="104"/>
      <c r="AC72" s="144"/>
      <c r="AD72" s="104"/>
      <c r="AE72" s="104"/>
      <c r="AF72" s="104"/>
      <c r="AG72" s="144">
        <v>0.1</v>
      </c>
      <c r="AH72" s="104" t="s">
        <v>560</v>
      </c>
      <c r="AI72" s="104"/>
      <c r="AJ72" s="104"/>
      <c r="AK72" s="144">
        <v>0.1</v>
      </c>
      <c r="AL72" s="60" t="s">
        <v>561</v>
      </c>
      <c r="AM72" s="104"/>
      <c r="AN72" s="104"/>
      <c r="AO72" s="144">
        <v>0.1</v>
      </c>
      <c r="AP72" s="60" t="s">
        <v>562</v>
      </c>
      <c r="AQ72" s="104"/>
      <c r="AR72" s="104"/>
      <c r="AS72" s="144">
        <v>0.1</v>
      </c>
      <c r="AT72" s="60" t="s">
        <v>563</v>
      </c>
      <c r="AU72" s="104"/>
      <c r="AV72" s="104"/>
      <c r="AW72" s="144">
        <v>0.1</v>
      </c>
      <c r="AX72" s="60" t="s">
        <v>564</v>
      </c>
      <c r="AY72" s="104"/>
      <c r="AZ72" s="104"/>
      <c r="BA72" s="144">
        <v>0.1</v>
      </c>
      <c r="BB72" s="60" t="s">
        <v>565</v>
      </c>
      <c r="BC72" s="104"/>
      <c r="BD72" s="104"/>
      <c r="BE72" s="144">
        <v>0.1</v>
      </c>
      <c r="BF72" s="60" t="s">
        <v>566</v>
      </c>
      <c r="BG72" s="104"/>
      <c r="BH72" s="104"/>
      <c r="BI72" s="144">
        <v>0.1</v>
      </c>
      <c r="BJ72" s="60" t="s">
        <v>567</v>
      </c>
      <c r="BK72" s="104"/>
      <c r="BL72" s="104"/>
      <c r="BM72" s="144">
        <v>0.1</v>
      </c>
      <c r="BN72" s="60" t="s">
        <v>568</v>
      </c>
      <c r="BO72" s="104"/>
      <c r="BP72" s="104"/>
      <c r="BQ72" s="144">
        <v>0.1</v>
      </c>
      <c r="BR72" s="60" t="s">
        <v>569</v>
      </c>
    </row>
    <row r="73" spans="1:72" ht="135" customHeight="1" x14ac:dyDescent="0.3">
      <c r="A73" s="7"/>
      <c r="B73" s="7"/>
      <c r="C73" s="7"/>
      <c r="D73" s="9" t="s">
        <v>84</v>
      </c>
      <c r="E73" s="9" t="s">
        <v>10</v>
      </c>
      <c r="F73" s="4">
        <v>13</v>
      </c>
      <c r="G73" s="9" t="s">
        <v>88</v>
      </c>
      <c r="H73" s="4">
        <v>86</v>
      </c>
      <c r="I73" s="9" t="s">
        <v>713</v>
      </c>
      <c r="J73" s="9" t="s">
        <v>714</v>
      </c>
      <c r="K73" s="6">
        <v>43466</v>
      </c>
      <c r="L73" s="6">
        <v>43830</v>
      </c>
      <c r="M73" s="10">
        <v>150000000</v>
      </c>
      <c r="N73" s="141"/>
      <c r="O73" s="141"/>
      <c r="P73" s="6" t="s">
        <v>544</v>
      </c>
      <c r="Q73" s="104" t="s">
        <v>521</v>
      </c>
      <c r="R73" s="104" t="s">
        <v>545</v>
      </c>
      <c r="S73" s="104" t="s">
        <v>248</v>
      </c>
      <c r="T73" s="104"/>
      <c r="U73" s="104" t="s">
        <v>546</v>
      </c>
      <c r="V73" s="104" t="s">
        <v>546</v>
      </c>
      <c r="W73" s="104"/>
      <c r="X73" s="104"/>
      <c r="Y73" s="144"/>
      <c r="Z73" s="104"/>
      <c r="AA73" s="104"/>
      <c r="AB73" s="104"/>
      <c r="AC73" s="144"/>
      <c r="AD73" s="104"/>
      <c r="AE73" s="104"/>
      <c r="AF73" s="104"/>
      <c r="AG73" s="144">
        <v>0.1</v>
      </c>
      <c r="AH73" s="150" t="s">
        <v>547</v>
      </c>
      <c r="AI73" s="104"/>
      <c r="AJ73" s="104"/>
      <c r="AK73" s="144">
        <v>0.1</v>
      </c>
      <c r="AL73" s="157" t="s">
        <v>548</v>
      </c>
      <c r="AM73" s="104"/>
      <c r="AN73" s="104"/>
      <c r="AO73" s="144">
        <v>0.1</v>
      </c>
      <c r="AP73" s="157" t="s">
        <v>549</v>
      </c>
      <c r="AQ73" s="104"/>
      <c r="AR73" s="104"/>
      <c r="AS73" s="144">
        <v>0.1</v>
      </c>
      <c r="AT73" s="157" t="s">
        <v>550</v>
      </c>
      <c r="AU73" s="104"/>
      <c r="AV73" s="104"/>
      <c r="AW73" s="144">
        <v>0.1</v>
      </c>
      <c r="AX73" s="157" t="s">
        <v>551</v>
      </c>
      <c r="AY73" s="104"/>
      <c r="AZ73" s="104"/>
      <c r="BA73" s="144">
        <v>0.1</v>
      </c>
      <c r="BB73" s="157" t="s">
        <v>552</v>
      </c>
      <c r="BC73" s="104"/>
      <c r="BD73" s="104"/>
      <c r="BE73" s="144">
        <v>0.1</v>
      </c>
      <c r="BF73" s="157" t="s">
        <v>553</v>
      </c>
      <c r="BG73" s="104"/>
      <c r="BH73" s="104"/>
      <c r="BI73" s="144">
        <v>0.1</v>
      </c>
      <c r="BJ73" s="157" t="s">
        <v>554</v>
      </c>
      <c r="BK73" s="104"/>
      <c r="BL73" s="104"/>
      <c r="BM73" s="144">
        <v>0.1</v>
      </c>
      <c r="BN73" s="157" t="s">
        <v>555</v>
      </c>
      <c r="BO73" s="104"/>
      <c r="BP73" s="104"/>
      <c r="BQ73" s="144">
        <v>0.1</v>
      </c>
      <c r="BR73" s="157" t="s">
        <v>556</v>
      </c>
    </row>
    <row r="74" spans="1:72" ht="135" customHeight="1" x14ac:dyDescent="0.3">
      <c r="A74" s="7"/>
      <c r="B74" s="7"/>
      <c r="C74" s="7"/>
      <c r="D74" s="9" t="s">
        <v>84</v>
      </c>
      <c r="E74" s="9" t="s">
        <v>10</v>
      </c>
      <c r="F74" s="4">
        <v>13</v>
      </c>
      <c r="G74" s="9" t="s">
        <v>88</v>
      </c>
      <c r="H74" s="4">
        <v>87</v>
      </c>
      <c r="I74" s="9" t="s">
        <v>713</v>
      </c>
      <c r="J74" s="9" t="s">
        <v>715</v>
      </c>
      <c r="K74" s="6">
        <v>43466</v>
      </c>
      <c r="L74" s="6">
        <v>43830</v>
      </c>
      <c r="M74" s="10">
        <v>100000000</v>
      </c>
      <c r="N74" s="141"/>
      <c r="O74" s="141"/>
      <c r="P74" s="6" t="s">
        <v>570</v>
      </c>
      <c r="Q74" s="104" t="s">
        <v>521</v>
      </c>
      <c r="R74" s="104" t="s">
        <v>571</v>
      </c>
      <c r="S74" s="104" t="s">
        <v>248</v>
      </c>
      <c r="T74" s="104"/>
      <c r="U74" s="104" t="s">
        <v>572</v>
      </c>
      <c r="V74" s="104" t="s">
        <v>572</v>
      </c>
      <c r="W74" s="104"/>
      <c r="X74" s="104"/>
      <c r="Y74" s="144"/>
      <c r="Z74" s="104"/>
      <c r="AA74" s="104"/>
      <c r="AB74" s="104"/>
      <c r="AC74" s="144"/>
      <c r="AD74" s="104"/>
      <c r="AE74" s="104"/>
      <c r="AF74" s="104"/>
      <c r="AG74" s="144">
        <v>0.1</v>
      </c>
      <c r="AH74" s="159" t="s">
        <v>573</v>
      </c>
      <c r="AI74" s="104"/>
      <c r="AJ74" s="104"/>
      <c r="AK74" s="144">
        <v>0.1</v>
      </c>
      <c r="AL74" s="158" t="s">
        <v>574</v>
      </c>
      <c r="AM74" s="104"/>
      <c r="AN74" s="104"/>
      <c r="AO74" s="144">
        <v>0.1</v>
      </c>
      <c r="AP74" s="158" t="s">
        <v>574</v>
      </c>
      <c r="AQ74" s="104"/>
      <c r="AR74" s="104"/>
      <c r="AS74" s="144">
        <v>0.1</v>
      </c>
      <c r="AT74" s="158" t="s">
        <v>574</v>
      </c>
      <c r="AU74" s="104"/>
      <c r="AV74" s="104"/>
      <c r="AW74" s="144">
        <v>0.1</v>
      </c>
      <c r="AX74" s="158" t="s">
        <v>574</v>
      </c>
      <c r="AY74" s="104"/>
      <c r="AZ74" s="104"/>
      <c r="BA74" s="144">
        <v>0.1</v>
      </c>
      <c r="BB74" s="158" t="s">
        <v>574</v>
      </c>
      <c r="BC74" s="104"/>
      <c r="BD74" s="104"/>
      <c r="BE74" s="144">
        <v>0.1</v>
      </c>
      <c r="BF74" s="158" t="s">
        <v>574</v>
      </c>
      <c r="BG74" s="104"/>
      <c r="BH74" s="104"/>
      <c r="BI74" s="144">
        <v>0.1</v>
      </c>
      <c r="BJ74" s="158" t="s">
        <v>574</v>
      </c>
      <c r="BK74" s="104"/>
      <c r="BL74" s="104"/>
      <c r="BM74" s="144">
        <v>0.1</v>
      </c>
      <c r="BN74" s="158" t="s">
        <v>574</v>
      </c>
      <c r="BO74" s="104"/>
      <c r="BP74" s="104"/>
      <c r="BQ74" s="144">
        <v>0.1</v>
      </c>
      <c r="BR74" s="158" t="s">
        <v>574</v>
      </c>
    </row>
    <row r="75" spans="1:72" ht="135" customHeight="1" x14ac:dyDescent="0.3">
      <c r="A75" s="7"/>
      <c r="B75" s="7"/>
      <c r="C75" s="7"/>
      <c r="D75" s="9" t="s">
        <v>89</v>
      </c>
      <c r="E75" s="9" t="s">
        <v>10</v>
      </c>
      <c r="F75" s="4">
        <v>14</v>
      </c>
      <c r="G75" s="9" t="s">
        <v>34</v>
      </c>
      <c r="H75" s="4">
        <v>50</v>
      </c>
      <c r="I75" s="168" t="s">
        <v>716</v>
      </c>
      <c r="J75" s="9" t="s">
        <v>34</v>
      </c>
      <c r="K75" s="6">
        <v>43466</v>
      </c>
      <c r="L75" s="6">
        <v>43830</v>
      </c>
      <c r="M75" s="10">
        <v>604000000</v>
      </c>
      <c r="N75" s="141"/>
      <c r="O75" s="141"/>
      <c r="P75" s="6" t="s">
        <v>592</v>
      </c>
      <c r="Q75" s="104" t="s">
        <v>748</v>
      </c>
      <c r="R75" s="104" t="s">
        <v>749</v>
      </c>
      <c r="S75" s="104"/>
      <c r="T75" s="104"/>
      <c r="U75" s="104"/>
      <c r="V75" s="104" t="s">
        <v>593</v>
      </c>
      <c r="W75" s="104"/>
      <c r="X75" s="104"/>
      <c r="Y75" s="183">
        <v>8.3299999999999999E-2</v>
      </c>
      <c r="Z75" s="104" t="s">
        <v>750</v>
      </c>
      <c r="AA75" s="104"/>
      <c r="AB75" s="104"/>
      <c r="AC75" s="183">
        <v>8.3299999999999999E-2</v>
      </c>
      <c r="AD75" s="104" t="s">
        <v>750</v>
      </c>
      <c r="AE75" s="104"/>
      <c r="AF75" s="104"/>
      <c r="AG75" s="183">
        <v>8.3299999999999999E-2</v>
      </c>
      <c r="AH75" s="104" t="s">
        <v>750</v>
      </c>
      <c r="AI75" s="104"/>
      <c r="AJ75" s="104"/>
      <c r="AK75" s="183">
        <v>8.3299999999999999E-2</v>
      </c>
      <c r="AL75" s="104" t="s">
        <v>750</v>
      </c>
      <c r="AM75" s="104"/>
      <c r="AN75" s="104"/>
      <c r="AO75" s="183">
        <v>8.3299999999999999E-2</v>
      </c>
      <c r="AP75" s="104" t="s">
        <v>750</v>
      </c>
      <c r="AQ75" s="104"/>
      <c r="AR75" s="104"/>
      <c r="AS75" s="183">
        <v>8.3299999999999999E-2</v>
      </c>
      <c r="AT75" s="104" t="s">
        <v>750</v>
      </c>
      <c r="AU75" s="104"/>
      <c r="AV75" s="104"/>
      <c r="AW75" s="183">
        <v>8.3299999999999999E-2</v>
      </c>
      <c r="AX75" s="104" t="s">
        <v>750</v>
      </c>
      <c r="AY75" s="104"/>
      <c r="AZ75" s="104"/>
      <c r="BA75" s="183">
        <v>8.3299999999999999E-2</v>
      </c>
      <c r="BB75" s="104" t="s">
        <v>750</v>
      </c>
      <c r="BC75" s="104"/>
      <c r="BD75" s="104"/>
      <c r="BE75" s="183">
        <v>8.3299999999999999E-2</v>
      </c>
      <c r="BF75" s="104" t="s">
        <v>750</v>
      </c>
      <c r="BG75" s="104"/>
      <c r="BH75" s="104"/>
      <c r="BI75" s="183">
        <v>8.3299999999999999E-2</v>
      </c>
      <c r="BJ75" s="104" t="s">
        <v>750</v>
      </c>
      <c r="BK75" s="104"/>
      <c r="BL75" s="104"/>
      <c r="BM75" s="183">
        <v>8.3299999999999999E-2</v>
      </c>
      <c r="BN75" s="104" t="s">
        <v>750</v>
      </c>
      <c r="BO75" s="104"/>
      <c r="BP75" s="104"/>
      <c r="BQ75" s="183">
        <v>8.3299999999999999E-2</v>
      </c>
      <c r="BR75" s="104" t="s">
        <v>750</v>
      </c>
    </row>
    <row r="76" spans="1:72" ht="135" customHeight="1" x14ac:dyDescent="0.3">
      <c r="A76" s="7"/>
      <c r="B76" s="7"/>
      <c r="C76" s="7"/>
      <c r="D76" s="9" t="s">
        <v>89</v>
      </c>
      <c r="E76" s="9" t="s">
        <v>10</v>
      </c>
      <c r="F76" s="4">
        <v>14</v>
      </c>
      <c r="G76" s="9" t="s">
        <v>34</v>
      </c>
      <c r="H76" s="4"/>
      <c r="I76" s="168" t="s">
        <v>716</v>
      </c>
      <c r="J76" s="9" t="s">
        <v>35</v>
      </c>
      <c r="K76" s="6"/>
      <c r="L76" s="6"/>
      <c r="M76" s="10"/>
      <c r="N76" s="141"/>
      <c r="O76" s="141"/>
      <c r="P76" s="6" t="s">
        <v>751</v>
      </c>
      <c r="Q76" s="104" t="s">
        <v>752</v>
      </c>
      <c r="R76" s="104" t="s">
        <v>753</v>
      </c>
      <c r="S76" s="104"/>
      <c r="T76" s="104"/>
      <c r="U76" s="104"/>
      <c r="V76" s="104" t="s">
        <v>593</v>
      </c>
      <c r="W76" s="104"/>
      <c r="X76" s="104"/>
      <c r="Y76" s="183">
        <v>8.3299999999999999E-2</v>
      </c>
      <c r="Z76" s="104" t="s">
        <v>754</v>
      </c>
      <c r="AA76" s="104"/>
      <c r="AB76" s="104"/>
      <c r="AC76" s="183">
        <v>8.3299999999999999E-2</v>
      </c>
      <c r="AD76" s="104" t="s">
        <v>754</v>
      </c>
      <c r="AE76" s="104"/>
      <c r="AF76" s="104"/>
      <c r="AG76" s="183">
        <v>8.3299999999999999E-2</v>
      </c>
      <c r="AH76" s="104" t="s">
        <v>754</v>
      </c>
      <c r="AI76" s="104"/>
      <c r="AJ76" s="104"/>
      <c r="AK76" s="183">
        <v>8.3299999999999999E-2</v>
      </c>
      <c r="AL76" s="104" t="s">
        <v>754</v>
      </c>
      <c r="AM76" s="104"/>
      <c r="AN76" s="104"/>
      <c r="AO76" s="183">
        <v>8.3299999999999999E-2</v>
      </c>
      <c r="AP76" s="104" t="s">
        <v>754</v>
      </c>
      <c r="AQ76" s="104"/>
      <c r="AR76" s="104"/>
      <c r="AS76" s="183">
        <v>8.3299999999999999E-2</v>
      </c>
      <c r="AT76" s="104" t="s">
        <v>754</v>
      </c>
      <c r="AU76" s="104"/>
      <c r="AV76" s="104"/>
      <c r="AW76" s="183">
        <v>8.3299999999999999E-2</v>
      </c>
      <c r="AX76" s="104" t="s">
        <v>754</v>
      </c>
      <c r="AY76" s="104"/>
      <c r="AZ76" s="104"/>
      <c r="BA76" s="183">
        <v>8.3299999999999999E-2</v>
      </c>
      <c r="BB76" s="104" t="s">
        <v>754</v>
      </c>
      <c r="BC76" s="104"/>
      <c r="BD76" s="104"/>
      <c r="BE76" s="183">
        <v>8.3299999999999999E-2</v>
      </c>
      <c r="BF76" s="104" t="s">
        <v>754</v>
      </c>
      <c r="BG76" s="104"/>
      <c r="BH76" s="104"/>
      <c r="BI76" s="183">
        <v>8.3299999999999999E-2</v>
      </c>
      <c r="BJ76" s="104" t="s">
        <v>754</v>
      </c>
      <c r="BK76" s="104"/>
      <c r="BL76" s="104"/>
      <c r="BM76" s="183">
        <v>8.3299999999999999E-2</v>
      </c>
      <c r="BN76" s="104" t="s">
        <v>754</v>
      </c>
      <c r="BO76" s="104"/>
      <c r="BP76" s="104"/>
      <c r="BQ76" s="183">
        <v>8.3299999999999999E-2</v>
      </c>
      <c r="BR76" s="104" t="s">
        <v>754</v>
      </c>
    </row>
    <row r="77" spans="1:72" ht="135" customHeight="1" x14ac:dyDescent="0.3">
      <c r="A77" s="7"/>
      <c r="B77" s="7"/>
      <c r="C77" s="7"/>
      <c r="D77" s="9" t="s">
        <v>89</v>
      </c>
      <c r="E77" s="9" t="s">
        <v>10</v>
      </c>
      <c r="F77" s="4">
        <v>15</v>
      </c>
      <c r="G77" s="9" t="s">
        <v>35</v>
      </c>
      <c r="H77" s="4">
        <v>51</v>
      </c>
      <c r="I77" s="168" t="s">
        <v>717</v>
      </c>
      <c r="J77" s="9" t="s">
        <v>718</v>
      </c>
      <c r="K77" s="6">
        <v>43466</v>
      </c>
      <c r="L77" s="6">
        <v>43830</v>
      </c>
      <c r="M77" s="10">
        <v>565817133</v>
      </c>
      <c r="N77" s="141"/>
      <c r="O77" s="141"/>
      <c r="P77" s="6" t="s">
        <v>592</v>
      </c>
      <c r="Q77" s="104"/>
      <c r="R77" s="104" t="s">
        <v>755</v>
      </c>
      <c r="S77" s="104"/>
      <c r="T77" s="104"/>
      <c r="U77" s="104"/>
      <c r="V77" s="104" t="s">
        <v>593</v>
      </c>
      <c r="W77" s="104"/>
      <c r="X77" s="104"/>
      <c r="Y77" s="184">
        <f>SUM((8.33%)+(9.09%*4))/5</f>
        <v>8.9379999999999987E-2</v>
      </c>
      <c r="Z77" s="104" t="s">
        <v>756</v>
      </c>
      <c r="AA77" s="104"/>
      <c r="AB77" s="104"/>
      <c r="AC77" s="184">
        <f>SUM((8.33%)+(9.09%*4))/5</f>
        <v>8.9379999999999987E-2</v>
      </c>
      <c r="AD77" s="104" t="s">
        <v>756</v>
      </c>
      <c r="AE77" s="104"/>
      <c r="AF77" s="104"/>
      <c r="AG77" s="184">
        <f>SUM((8.33%)+(9.09%*4))/5</f>
        <v>8.9379999999999987E-2</v>
      </c>
      <c r="AH77" s="104" t="s">
        <v>756</v>
      </c>
      <c r="AI77" s="104"/>
      <c r="AJ77" s="104"/>
      <c r="AK77" s="184">
        <f>SUM((8.33%)+(9.09%*4))/5</f>
        <v>8.9379999999999987E-2</v>
      </c>
      <c r="AL77" s="104" t="s">
        <v>756</v>
      </c>
      <c r="AM77" s="104"/>
      <c r="AN77" s="104"/>
      <c r="AO77" s="184">
        <f>SUM((8.33%)+(9.09%*4))/5</f>
        <v>8.9379999999999987E-2</v>
      </c>
      <c r="AP77" s="104" t="s">
        <v>756</v>
      </c>
      <c r="AQ77" s="104"/>
      <c r="AR77" s="104"/>
      <c r="AS77" s="184">
        <f>SUM((8.33%)+(9.09%*4))/5</f>
        <v>8.9379999999999987E-2</v>
      </c>
      <c r="AT77" s="104" t="s">
        <v>756</v>
      </c>
      <c r="AU77" s="104"/>
      <c r="AV77" s="104"/>
      <c r="AW77" s="184">
        <f>SUM((8.33%)+(9.09%*4))/5</f>
        <v>8.9379999999999987E-2</v>
      </c>
      <c r="AX77" s="104" t="s">
        <v>756</v>
      </c>
      <c r="AY77" s="104"/>
      <c r="AZ77" s="104"/>
      <c r="BA77" s="184">
        <f>SUM((8.33%)+(9.09%*4))/5</f>
        <v>8.9379999999999987E-2</v>
      </c>
      <c r="BB77" s="104" t="s">
        <v>756</v>
      </c>
      <c r="BC77" s="104"/>
      <c r="BD77" s="104"/>
      <c r="BE77" s="184">
        <f>SUM((8.33%)+(9.09%*4))/5</f>
        <v>8.9379999999999987E-2</v>
      </c>
      <c r="BF77" s="104" t="s">
        <v>756</v>
      </c>
      <c r="BG77" s="104"/>
      <c r="BH77" s="104"/>
      <c r="BI77" s="184">
        <f>SUM((8.33%)+(9.09%*4))/5</f>
        <v>8.9379999999999987E-2</v>
      </c>
      <c r="BJ77" s="104" t="s">
        <v>756</v>
      </c>
      <c r="BK77" s="104"/>
      <c r="BL77" s="104"/>
      <c r="BM77" s="184">
        <f>SUM((8.33%)+(9.09%*4))/5</f>
        <v>8.9379999999999987E-2</v>
      </c>
      <c r="BN77" s="104" t="s">
        <v>756</v>
      </c>
      <c r="BO77" s="104"/>
      <c r="BP77" s="104"/>
      <c r="BQ77" s="183">
        <v>8.3299999999999999E-2</v>
      </c>
      <c r="BR77" s="104" t="s">
        <v>756</v>
      </c>
      <c r="BT77" s="126">
        <f>+Y77+AC77+AG77+AK77+AO77+AS77+AW77+BA77+BE77+BI77+BM77+BQ77</f>
        <v>1.0664800000000001</v>
      </c>
    </row>
    <row r="78" spans="1:72" ht="135" customHeight="1" x14ac:dyDescent="0.3">
      <c r="A78" s="7"/>
      <c r="B78" s="7"/>
      <c r="C78" s="7"/>
      <c r="D78" s="9" t="s">
        <v>89</v>
      </c>
      <c r="E78" s="9" t="s">
        <v>10</v>
      </c>
      <c r="F78" s="4">
        <v>14</v>
      </c>
      <c r="G78" s="7"/>
      <c r="H78" s="4">
        <v>203</v>
      </c>
      <c r="I78" s="176" t="s">
        <v>654</v>
      </c>
      <c r="J78" s="7"/>
      <c r="K78" s="6"/>
      <c r="L78" s="6"/>
      <c r="M78" s="6"/>
      <c r="N78" s="10">
        <v>220000000</v>
      </c>
      <c r="O78" s="6"/>
      <c r="P78" s="6"/>
      <c r="Q78" s="104"/>
      <c r="R78" s="104"/>
      <c r="S78" s="104"/>
      <c r="T78" s="104"/>
      <c r="U78" s="104"/>
      <c r="V78" s="104"/>
      <c r="W78" s="104"/>
      <c r="X78" s="104"/>
      <c r="Y78" s="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row>
    <row r="79" spans="1:72" ht="135" customHeight="1" x14ac:dyDescent="0.3">
      <c r="A79" s="7"/>
      <c r="B79" s="7"/>
      <c r="C79" s="7"/>
      <c r="D79" s="9" t="s">
        <v>36</v>
      </c>
      <c r="E79" s="9" t="s">
        <v>10</v>
      </c>
      <c r="F79" s="4">
        <v>16</v>
      </c>
      <c r="G79" s="9" t="s">
        <v>91</v>
      </c>
      <c r="H79" s="4">
        <v>92</v>
      </c>
      <c r="I79" s="176" t="s">
        <v>659</v>
      </c>
      <c r="J79" s="9"/>
      <c r="K79" s="6">
        <v>43466</v>
      </c>
      <c r="L79" s="6">
        <v>43830</v>
      </c>
      <c r="M79" s="10">
        <v>600000000</v>
      </c>
      <c r="N79" s="141"/>
      <c r="O79" s="141"/>
      <c r="P79" s="6" t="s">
        <v>626</v>
      </c>
      <c r="Q79" s="104" t="s">
        <v>627</v>
      </c>
      <c r="R79" s="4">
        <v>15</v>
      </c>
      <c r="S79" s="104" t="s">
        <v>287</v>
      </c>
      <c r="T79" s="104" t="s">
        <v>628</v>
      </c>
      <c r="U79" s="104"/>
      <c r="V79" s="104" t="s">
        <v>629</v>
      </c>
      <c r="W79" s="104"/>
      <c r="X79" s="104"/>
      <c r="Y79" s="144"/>
      <c r="Z79" s="104"/>
      <c r="AA79" s="104"/>
      <c r="AB79" s="104"/>
      <c r="AC79" s="144">
        <v>0.2</v>
      </c>
      <c r="AD79" s="104" t="s">
        <v>622</v>
      </c>
      <c r="AE79" s="104"/>
      <c r="AF79" s="104"/>
      <c r="AG79" s="144">
        <v>0.15</v>
      </c>
      <c r="AH79" s="104" t="s">
        <v>624</v>
      </c>
      <c r="AI79" s="104"/>
      <c r="AJ79" s="104"/>
      <c r="AK79" s="166">
        <v>0.1</v>
      </c>
      <c r="AL79" s="104" t="s">
        <v>625</v>
      </c>
      <c r="AM79" s="104"/>
      <c r="AN79" s="104"/>
      <c r="AO79" s="166">
        <v>0.3</v>
      </c>
      <c r="AP79" s="104" t="s">
        <v>623</v>
      </c>
      <c r="AQ79" s="104"/>
      <c r="AR79" s="104"/>
      <c r="AS79" s="166">
        <v>0.25</v>
      </c>
      <c r="AT79" s="104" t="s">
        <v>623</v>
      </c>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row>
    <row r="80" spans="1:72" ht="135" customHeight="1" x14ac:dyDescent="0.3">
      <c r="A80" s="7"/>
      <c r="B80" s="7"/>
      <c r="C80" s="7"/>
      <c r="D80" s="9" t="s">
        <v>36</v>
      </c>
      <c r="E80" s="9" t="s">
        <v>10</v>
      </c>
      <c r="F80" s="4">
        <v>16</v>
      </c>
      <c r="G80" s="9" t="s">
        <v>91</v>
      </c>
      <c r="H80" s="4">
        <v>96</v>
      </c>
      <c r="I80" s="176" t="s">
        <v>658</v>
      </c>
      <c r="J80" s="9"/>
      <c r="K80" s="6">
        <v>43466</v>
      </c>
      <c r="L80" s="6">
        <v>43830</v>
      </c>
      <c r="M80" s="10">
        <v>270000000</v>
      </c>
      <c r="N80" s="141"/>
      <c r="O80" s="141"/>
      <c r="P80" s="6"/>
      <c r="Q80" s="104"/>
      <c r="R80" s="4"/>
      <c r="S80" s="104"/>
      <c r="T80" s="104"/>
      <c r="U80" s="104"/>
      <c r="V80" s="104"/>
      <c r="W80" s="104"/>
      <c r="X80" s="104"/>
      <c r="Y80" s="144"/>
      <c r="Z80" s="104"/>
      <c r="AA80" s="104"/>
      <c r="AB80" s="104"/>
      <c r="AC80" s="104"/>
      <c r="AD80" s="104"/>
      <c r="AE80" s="104"/>
      <c r="AF80" s="104"/>
      <c r="AG80" s="14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row>
    <row r="81" spans="1:70" ht="135" customHeight="1" x14ac:dyDescent="0.3">
      <c r="A81" s="7"/>
      <c r="B81" s="7"/>
      <c r="C81" s="7"/>
      <c r="D81" s="9" t="s">
        <v>36</v>
      </c>
      <c r="E81" s="9" t="s">
        <v>10</v>
      </c>
      <c r="F81" s="4">
        <v>16</v>
      </c>
      <c r="G81" s="9" t="s">
        <v>91</v>
      </c>
      <c r="H81" s="4">
        <v>99</v>
      </c>
      <c r="I81" s="168" t="s">
        <v>719</v>
      </c>
      <c r="J81" s="9" t="s">
        <v>720</v>
      </c>
      <c r="K81" s="6">
        <v>43466</v>
      </c>
      <c r="L81" s="6">
        <v>43830</v>
      </c>
      <c r="M81" s="10">
        <v>400000000</v>
      </c>
      <c r="N81" s="141"/>
      <c r="O81" s="141"/>
      <c r="P81" s="6"/>
      <c r="Q81" s="104"/>
      <c r="R81" s="4"/>
      <c r="S81" s="104"/>
      <c r="T81" s="104"/>
      <c r="U81" s="104"/>
      <c r="V81" s="104"/>
      <c r="W81" s="104"/>
      <c r="X81" s="104"/>
      <c r="Y81" s="144"/>
      <c r="Z81" s="104"/>
      <c r="AA81" s="104"/>
      <c r="AB81" s="104"/>
      <c r="AC81" s="104"/>
      <c r="AD81" s="104"/>
      <c r="AE81" s="104"/>
      <c r="AF81" s="104"/>
      <c r="AG81" s="14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row>
    <row r="82" spans="1:70" ht="135" customHeight="1" x14ac:dyDescent="0.3">
      <c r="A82" s="7"/>
      <c r="B82" s="7"/>
      <c r="C82" s="7"/>
      <c r="D82" s="9" t="s">
        <v>36</v>
      </c>
      <c r="E82" s="9" t="s">
        <v>10</v>
      </c>
      <c r="F82" s="4">
        <v>16</v>
      </c>
      <c r="G82" s="9" t="s">
        <v>91</v>
      </c>
      <c r="H82" s="4">
        <v>100</v>
      </c>
      <c r="I82" s="168" t="s">
        <v>721</v>
      </c>
      <c r="J82" s="9" t="s">
        <v>722</v>
      </c>
      <c r="K82" s="6">
        <v>43466</v>
      </c>
      <c r="L82" s="6">
        <v>43830</v>
      </c>
      <c r="M82" s="10">
        <v>600000000</v>
      </c>
      <c r="N82" s="141"/>
      <c r="O82" s="141"/>
      <c r="P82" s="6"/>
      <c r="Q82" s="104"/>
      <c r="R82" s="4"/>
      <c r="S82" s="104"/>
      <c r="T82" s="104"/>
      <c r="U82" s="104"/>
      <c r="V82" s="104"/>
      <c r="W82" s="104"/>
      <c r="X82" s="104"/>
      <c r="Y82" s="144"/>
      <c r="Z82" s="104"/>
      <c r="AA82" s="104"/>
      <c r="AB82" s="104"/>
      <c r="AC82" s="104"/>
      <c r="AD82" s="104"/>
      <c r="AE82" s="104"/>
      <c r="AF82" s="104"/>
      <c r="AG82" s="14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row>
    <row r="83" spans="1:70" ht="135" customHeight="1" x14ac:dyDescent="0.3">
      <c r="A83" s="7"/>
      <c r="B83" s="7"/>
      <c r="C83" s="7"/>
      <c r="D83" s="9" t="s">
        <v>36</v>
      </c>
      <c r="E83" s="9" t="s">
        <v>10</v>
      </c>
      <c r="F83" s="4">
        <v>17</v>
      </c>
      <c r="G83" s="9" t="s">
        <v>92</v>
      </c>
      <c r="H83" s="4">
        <v>93</v>
      </c>
      <c r="I83" s="168" t="s">
        <v>724</v>
      </c>
      <c r="J83" s="9" t="s">
        <v>723</v>
      </c>
      <c r="K83" s="6">
        <v>43466</v>
      </c>
      <c r="L83" s="6">
        <v>43830</v>
      </c>
      <c r="M83" s="10">
        <v>173000000</v>
      </c>
      <c r="N83" s="141"/>
      <c r="O83" s="141"/>
      <c r="P83" s="6"/>
      <c r="Q83" s="104"/>
      <c r="R83" s="4"/>
      <c r="S83" s="104"/>
      <c r="T83" s="104"/>
      <c r="U83" s="104"/>
      <c r="V83" s="104"/>
      <c r="W83" s="104"/>
      <c r="X83" s="104"/>
      <c r="Y83" s="144"/>
      <c r="Z83" s="104"/>
      <c r="AA83" s="104"/>
      <c r="AB83" s="104"/>
      <c r="AC83" s="104"/>
      <c r="AD83" s="104"/>
      <c r="AE83" s="104"/>
      <c r="AF83" s="104"/>
      <c r="AG83" s="14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row>
    <row r="84" spans="1:70" ht="135" customHeight="1" x14ac:dyDescent="0.3">
      <c r="A84" s="7"/>
      <c r="B84" s="7"/>
      <c r="C84" s="7"/>
      <c r="D84" s="9" t="s">
        <v>36</v>
      </c>
      <c r="E84" s="9" t="s">
        <v>37</v>
      </c>
      <c r="F84" s="4">
        <v>17</v>
      </c>
      <c r="G84" s="9" t="s">
        <v>92</v>
      </c>
      <c r="H84" s="4">
        <v>95</v>
      </c>
      <c r="I84" s="176" t="s">
        <v>657</v>
      </c>
      <c r="J84" s="9"/>
      <c r="K84" s="6">
        <v>43466</v>
      </c>
      <c r="L84" s="6">
        <v>43830</v>
      </c>
      <c r="M84" s="10">
        <v>435000000</v>
      </c>
      <c r="N84" s="141"/>
      <c r="O84" s="143">
        <v>315000000</v>
      </c>
      <c r="P84" s="10"/>
      <c r="Q84" s="104"/>
      <c r="R84" s="4"/>
      <c r="S84" s="104"/>
      <c r="T84" s="104"/>
      <c r="U84" s="104"/>
      <c r="V84" s="104"/>
      <c r="W84" s="104"/>
      <c r="X84" s="104"/>
      <c r="Y84" s="144"/>
      <c r="Z84" s="104"/>
      <c r="AA84" s="104"/>
      <c r="AB84" s="104"/>
      <c r="AC84" s="104"/>
      <c r="AD84" s="104"/>
      <c r="AE84" s="104"/>
      <c r="AF84" s="104"/>
      <c r="AG84" s="14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row>
    <row r="85" spans="1:70" ht="135" customHeight="1" x14ac:dyDescent="0.3">
      <c r="A85" s="7"/>
      <c r="B85" s="7"/>
      <c r="C85" s="7"/>
      <c r="D85" s="9" t="s">
        <v>36</v>
      </c>
      <c r="E85" s="9" t="s">
        <v>37</v>
      </c>
      <c r="F85" s="4">
        <v>17</v>
      </c>
      <c r="G85" s="9" t="s">
        <v>92</v>
      </c>
      <c r="H85" s="4">
        <v>97</v>
      </c>
      <c r="I85" s="176" t="s">
        <v>656</v>
      </c>
      <c r="J85" s="9"/>
      <c r="K85" s="6">
        <v>43466</v>
      </c>
      <c r="L85" s="6">
        <v>43830</v>
      </c>
      <c r="M85" s="10">
        <v>77000000</v>
      </c>
      <c r="N85" s="141"/>
      <c r="O85" s="141"/>
      <c r="P85" s="6"/>
      <c r="Q85" s="104"/>
      <c r="R85" s="4"/>
      <c r="S85" s="104"/>
      <c r="T85" s="104"/>
      <c r="U85" s="104"/>
      <c r="V85" s="104"/>
      <c r="W85" s="104"/>
      <c r="X85" s="104"/>
      <c r="Y85" s="144"/>
      <c r="Z85" s="104"/>
      <c r="AA85" s="104"/>
      <c r="AB85" s="104"/>
      <c r="AC85" s="104"/>
      <c r="AD85" s="104"/>
      <c r="AE85" s="104"/>
      <c r="AF85" s="104"/>
      <c r="AG85" s="14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row>
    <row r="86" spans="1:70" ht="135" customHeight="1" x14ac:dyDescent="0.3">
      <c r="A86" s="7"/>
      <c r="B86" s="7"/>
      <c r="C86" s="7"/>
      <c r="D86" s="9" t="s">
        <v>36</v>
      </c>
      <c r="E86" s="9" t="s">
        <v>10</v>
      </c>
      <c r="F86" s="4">
        <v>18</v>
      </c>
      <c r="G86" s="9" t="s">
        <v>90</v>
      </c>
      <c r="H86" s="4">
        <v>88</v>
      </c>
      <c r="I86" s="168" t="s">
        <v>725</v>
      </c>
      <c r="J86" s="9" t="s">
        <v>726</v>
      </c>
      <c r="K86" s="6">
        <v>43466</v>
      </c>
      <c r="L86" s="6">
        <v>43830</v>
      </c>
      <c r="M86" s="10">
        <v>250000000</v>
      </c>
      <c r="N86" s="141"/>
      <c r="O86" s="141"/>
      <c r="P86" s="6"/>
      <c r="Q86" s="104"/>
      <c r="R86" s="4"/>
      <c r="S86" s="104"/>
      <c r="T86" s="104"/>
      <c r="U86" s="104"/>
      <c r="V86" s="104"/>
      <c r="W86" s="104"/>
      <c r="X86" s="104"/>
      <c r="Y86" s="144"/>
      <c r="Z86" s="104"/>
      <c r="AA86" s="104"/>
      <c r="AB86" s="104"/>
      <c r="AC86" s="104"/>
      <c r="AD86" s="104"/>
      <c r="AE86" s="104"/>
      <c r="AF86" s="104"/>
      <c r="AG86" s="14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row>
    <row r="87" spans="1:70" ht="150" customHeight="1" x14ac:dyDescent="0.3">
      <c r="A87" s="7"/>
      <c r="B87" s="7"/>
      <c r="C87" s="7"/>
      <c r="D87" s="9" t="s">
        <v>36</v>
      </c>
      <c r="E87" s="9" t="s">
        <v>10</v>
      </c>
      <c r="F87" s="4">
        <v>18</v>
      </c>
      <c r="G87" s="9" t="s">
        <v>90</v>
      </c>
      <c r="H87" s="4">
        <v>89</v>
      </c>
      <c r="I87" s="168" t="s">
        <v>725</v>
      </c>
      <c r="J87" s="9" t="s">
        <v>727</v>
      </c>
      <c r="K87" s="6">
        <v>43466</v>
      </c>
      <c r="L87" s="6">
        <v>43830</v>
      </c>
      <c r="M87" s="10">
        <v>300000000</v>
      </c>
      <c r="N87" s="141"/>
      <c r="O87" s="141"/>
      <c r="P87" s="6"/>
      <c r="Q87" s="104"/>
      <c r="R87" s="4"/>
      <c r="S87" s="104"/>
      <c r="T87" s="104"/>
      <c r="U87" s="104"/>
      <c r="V87" s="104"/>
      <c r="W87" s="104"/>
      <c r="X87" s="104"/>
      <c r="Y87" s="144"/>
      <c r="Z87" s="104"/>
      <c r="AA87" s="104"/>
      <c r="AB87" s="104"/>
      <c r="AC87" s="104"/>
      <c r="AD87" s="104"/>
      <c r="AE87" s="104"/>
      <c r="AF87" s="104"/>
      <c r="AG87" s="14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row>
    <row r="88" spans="1:70" ht="150" customHeight="1" x14ac:dyDescent="0.3">
      <c r="A88" s="7"/>
      <c r="B88" s="7"/>
      <c r="C88" s="7"/>
      <c r="D88" s="9" t="s">
        <v>36</v>
      </c>
      <c r="E88" s="9" t="s">
        <v>10</v>
      </c>
      <c r="F88" s="4">
        <v>18</v>
      </c>
      <c r="G88" s="9" t="s">
        <v>90</v>
      </c>
      <c r="H88" s="4">
        <v>90</v>
      </c>
      <c r="I88" s="168" t="s">
        <v>721</v>
      </c>
      <c r="J88" s="9" t="s">
        <v>728</v>
      </c>
      <c r="K88" s="6">
        <v>43466</v>
      </c>
      <c r="L88" s="6">
        <v>43830</v>
      </c>
      <c r="M88" s="10">
        <v>200000000</v>
      </c>
      <c r="N88" s="141"/>
      <c r="O88" s="141"/>
      <c r="P88" s="6"/>
      <c r="Q88" s="104"/>
      <c r="R88" s="4"/>
      <c r="S88" s="104"/>
      <c r="T88" s="104"/>
      <c r="U88" s="104"/>
      <c r="V88" s="104"/>
      <c r="W88" s="104"/>
      <c r="X88" s="104"/>
      <c r="Y88" s="144"/>
      <c r="Z88" s="104"/>
      <c r="AA88" s="104"/>
      <c r="AB88" s="104"/>
      <c r="AC88" s="104"/>
      <c r="AD88" s="104"/>
      <c r="AE88" s="104"/>
      <c r="AF88" s="104"/>
      <c r="AG88" s="14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row>
    <row r="89" spans="1:70" ht="150" customHeight="1" x14ac:dyDescent="0.3">
      <c r="A89" s="7"/>
      <c r="B89" s="7"/>
      <c r="C89" s="7"/>
      <c r="D89" s="9" t="s">
        <v>36</v>
      </c>
      <c r="E89" s="9" t="s">
        <v>10</v>
      </c>
      <c r="F89" s="4">
        <v>18</v>
      </c>
      <c r="G89" s="9" t="s">
        <v>90</v>
      </c>
      <c r="H89" s="4">
        <v>91</v>
      </c>
      <c r="I89" s="168" t="s">
        <v>721</v>
      </c>
      <c r="J89" s="9" t="s">
        <v>729</v>
      </c>
      <c r="K89" s="6">
        <v>43466</v>
      </c>
      <c r="L89" s="6">
        <v>43830</v>
      </c>
      <c r="M89" s="10">
        <v>154000000</v>
      </c>
      <c r="N89" s="141"/>
      <c r="O89" s="141"/>
      <c r="P89" s="6"/>
      <c r="Q89" s="104"/>
      <c r="R89" s="4"/>
      <c r="S89" s="104"/>
      <c r="T89" s="104"/>
      <c r="U89" s="104"/>
      <c r="V89" s="104"/>
      <c r="W89" s="104"/>
      <c r="X89" s="104"/>
      <c r="Y89" s="144"/>
      <c r="Z89" s="104"/>
      <c r="AA89" s="104"/>
      <c r="AB89" s="104"/>
      <c r="AC89" s="104"/>
      <c r="AD89" s="104"/>
      <c r="AE89" s="104"/>
      <c r="AF89" s="104"/>
      <c r="AG89" s="14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row>
    <row r="90" spans="1:70" ht="150" customHeight="1" x14ac:dyDescent="0.3">
      <c r="A90" s="7"/>
      <c r="B90" s="7"/>
      <c r="C90" s="7"/>
      <c r="D90" s="9" t="s">
        <v>36</v>
      </c>
      <c r="E90" s="9" t="s">
        <v>10</v>
      </c>
      <c r="F90" s="4">
        <v>18</v>
      </c>
      <c r="G90" s="9" t="s">
        <v>90</v>
      </c>
      <c r="H90" s="4">
        <v>94</v>
      </c>
      <c r="I90" s="176" t="s">
        <v>655</v>
      </c>
      <c r="J90" s="9"/>
      <c r="K90" s="6"/>
      <c r="L90" s="6"/>
      <c r="M90" s="10">
        <v>0</v>
      </c>
      <c r="N90" s="141"/>
      <c r="O90" s="141"/>
      <c r="P90" s="6"/>
      <c r="Q90" s="104"/>
      <c r="R90" s="4"/>
      <c r="S90" s="104"/>
      <c r="T90" s="104"/>
      <c r="U90" s="104"/>
      <c r="V90" s="104"/>
      <c r="W90" s="104"/>
      <c r="X90" s="104"/>
      <c r="Y90" s="144"/>
      <c r="Z90" s="104"/>
      <c r="AA90" s="104"/>
      <c r="AB90" s="104"/>
      <c r="AC90" s="104"/>
      <c r="AD90" s="104"/>
      <c r="AE90" s="104"/>
      <c r="AF90" s="104"/>
      <c r="AG90" s="14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row>
    <row r="91" spans="1:70" ht="150" customHeight="1" x14ac:dyDescent="0.3">
      <c r="A91" s="7"/>
      <c r="B91" s="7"/>
      <c r="C91" s="7"/>
      <c r="D91" s="9" t="s">
        <v>39</v>
      </c>
      <c r="E91" s="9" t="s">
        <v>10</v>
      </c>
      <c r="F91" s="4">
        <v>19</v>
      </c>
      <c r="G91" s="9" t="s">
        <v>188</v>
      </c>
      <c r="H91" s="4"/>
      <c r="I91" s="9"/>
      <c r="J91" s="9" t="s">
        <v>190</v>
      </c>
      <c r="K91" s="6">
        <v>43466</v>
      </c>
      <c r="L91" s="6">
        <v>43830</v>
      </c>
      <c r="M91" s="6"/>
      <c r="N91" s="141"/>
      <c r="O91" s="141"/>
      <c r="P91" s="179" t="s">
        <v>191</v>
      </c>
      <c r="Q91" s="181" t="s">
        <v>192</v>
      </c>
      <c r="R91" s="181">
        <f>R92*0.5+R93*0.5</f>
        <v>1</v>
      </c>
      <c r="S91" s="179" t="s">
        <v>193</v>
      </c>
      <c r="T91" s="179" t="s">
        <v>194</v>
      </c>
      <c r="U91" s="179" t="s">
        <v>195</v>
      </c>
      <c r="V91" s="179" t="s">
        <v>196</v>
      </c>
      <c r="W91" s="179"/>
      <c r="X91" s="181"/>
      <c r="Y91" s="181">
        <f>Y92*0.5+Y93*0.5</f>
        <v>6.25E-2</v>
      </c>
      <c r="Z91" s="179"/>
      <c r="AA91" s="179"/>
      <c r="AB91" s="181"/>
      <c r="AC91" s="181">
        <f>AC92*0.5+AC93*0.5</f>
        <v>0.13400000000000001</v>
      </c>
      <c r="AD91" s="179"/>
      <c r="AE91" s="179"/>
      <c r="AF91" s="181"/>
      <c r="AG91" s="181">
        <f>AG92*0.5+AG93*0.5</f>
        <v>0.1875</v>
      </c>
      <c r="AH91" s="179"/>
      <c r="AI91" s="179"/>
      <c r="AJ91" s="181"/>
      <c r="AK91" s="181">
        <f>AK92*0.5+AK93*0.5</f>
        <v>0.20100000000000001</v>
      </c>
      <c r="AL91" s="179"/>
      <c r="AM91" s="179"/>
      <c r="AN91" s="181"/>
      <c r="AO91" s="181">
        <f>AO92*0.5+AO93*0.5</f>
        <v>6.6000000000000003E-2</v>
      </c>
      <c r="AP91" s="179"/>
      <c r="AQ91" s="179"/>
      <c r="AR91" s="181"/>
      <c r="AS91" s="181">
        <f>AS92*0.5+AS93*0.5</f>
        <v>6.25E-2</v>
      </c>
      <c r="AT91" s="179"/>
      <c r="AU91" s="179"/>
      <c r="AV91" s="181"/>
      <c r="AW91" s="181">
        <f>AW92*0.5+AW93*0.5</f>
        <v>9.9000000000000005E-2</v>
      </c>
      <c r="AX91" s="179"/>
      <c r="AY91" s="179"/>
      <c r="AZ91" s="181"/>
      <c r="BA91" s="181">
        <f>BA92*0.5+BA93*0.5</f>
        <v>0.1875</v>
      </c>
      <c r="BB91" s="179"/>
      <c r="BC91" s="179"/>
      <c r="BD91" s="181"/>
      <c r="BE91" s="181">
        <f>BE92*0.5+BE93*0.5</f>
        <v>0</v>
      </c>
      <c r="BF91" s="179"/>
      <c r="BG91" s="179"/>
      <c r="BH91" s="181"/>
      <c r="BI91" s="181">
        <f>BI92*0.5+BI93*0.5</f>
        <v>0</v>
      </c>
      <c r="BJ91" s="179"/>
      <c r="BK91" s="179"/>
      <c r="BL91" s="181"/>
      <c r="BM91" s="181">
        <f>BM92*0.5+BM93*0.5</f>
        <v>0</v>
      </c>
      <c r="BN91" s="179"/>
      <c r="BO91" s="179"/>
      <c r="BP91" s="181"/>
      <c r="BQ91" s="181">
        <f>BQ92*0.5+BQ93*0.5</f>
        <v>0</v>
      </c>
      <c r="BR91" s="179"/>
    </row>
    <row r="92" spans="1:70" ht="150" customHeight="1" x14ac:dyDescent="0.3">
      <c r="A92" s="7"/>
      <c r="B92" s="7"/>
      <c r="C92" s="7"/>
      <c r="D92" s="9" t="s">
        <v>39</v>
      </c>
      <c r="E92" s="9" t="s">
        <v>10</v>
      </c>
      <c r="F92" s="4">
        <v>19</v>
      </c>
      <c r="G92" s="9" t="s">
        <v>188</v>
      </c>
      <c r="H92" s="4">
        <v>101</v>
      </c>
      <c r="I92" s="171" t="s">
        <v>197</v>
      </c>
      <c r="J92" s="171" t="s">
        <v>198</v>
      </c>
      <c r="K92" s="104"/>
      <c r="L92" s="6"/>
      <c r="M92" s="6"/>
      <c r="N92" s="141"/>
      <c r="O92" s="141"/>
      <c r="P92" s="104" t="s">
        <v>199</v>
      </c>
      <c r="Q92" s="104" t="s">
        <v>200</v>
      </c>
      <c r="R92" s="166">
        <v>1</v>
      </c>
      <c r="S92" s="104" t="s">
        <v>193</v>
      </c>
      <c r="T92" s="104" t="s">
        <v>194</v>
      </c>
      <c r="U92" s="104" t="s">
        <v>195</v>
      </c>
      <c r="V92" s="104" t="s">
        <v>201</v>
      </c>
      <c r="W92" s="104"/>
      <c r="X92" s="104"/>
      <c r="Y92" s="166"/>
      <c r="Z92" s="166"/>
      <c r="AA92" s="104"/>
      <c r="AB92" s="104"/>
      <c r="AC92" s="163">
        <v>0.26800000000000002</v>
      </c>
      <c r="AD92" s="163" t="s">
        <v>202</v>
      </c>
      <c r="AE92" s="104"/>
      <c r="AF92" s="104"/>
      <c r="AG92" s="104"/>
      <c r="AH92" s="166"/>
      <c r="AI92" s="104"/>
      <c r="AJ92" s="104"/>
      <c r="AK92" s="163">
        <v>0.40200000000000002</v>
      </c>
      <c r="AL92" s="166" t="s">
        <v>203</v>
      </c>
      <c r="AM92" s="104"/>
      <c r="AN92" s="104"/>
      <c r="AO92" s="163">
        <v>0.13200000000000001</v>
      </c>
      <c r="AP92" s="163" t="s">
        <v>204</v>
      </c>
      <c r="AQ92" s="104"/>
      <c r="AR92" s="104"/>
      <c r="AS92" s="104"/>
      <c r="AT92" s="166"/>
      <c r="AU92" s="104"/>
      <c r="AV92" s="104"/>
      <c r="AW92" s="163">
        <v>0.19800000000000001</v>
      </c>
      <c r="AX92" s="166" t="s">
        <v>205</v>
      </c>
      <c r="AY92" s="104"/>
      <c r="AZ92" s="104"/>
      <c r="BA92" s="104"/>
      <c r="BB92" s="166"/>
      <c r="BC92" s="104"/>
      <c r="BD92" s="104"/>
      <c r="BE92" s="104"/>
      <c r="BF92" s="166"/>
      <c r="BG92" s="104"/>
      <c r="BH92" s="104"/>
      <c r="BI92" s="104"/>
      <c r="BJ92" s="166"/>
      <c r="BK92" s="104"/>
      <c r="BL92" s="104"/>
      <c r="BM92" s="104"/>
      <c r="BN92" s="166"/>
      <c r="BO92" s="104"/>
      <c r="BP92" s="104"/>
      <c r="BQ92" s="104"/>
      <c r="BR92" s="166"/>
    </row>
    <row r="93" spans="1:70" ht="150" customHeight="1" x14ac:dyDescent="0.3">
      <c r="A93" s="7"/>
      <c r="B93" s="7"/>
      <c r="C93" s="7"/>
      <c r="D93" s="9" t="s">
        <v>39</v>
      </c>
      <c r="E93" s="9" t="s">
        <v>10</v>
      </c>
      <c r="F93" s="4">
        <v>19</v>
      </c>
      <c r="G93" s="9" t="s">
        <v>188</v>
      </c>
      <c r="H93" s="4">
        <v>101</v>
      </c>
      <c r="I93" s="171" t="s">
        <v>206</v>
      </c>
      <c r="J93" s="171" t="s">
        <v>207</v>
      </c>
      <c r="K93" s="104"/>
      <c r="L93" s="6"/>
      <c r="M93" s="6"/>
      <c r="N93" s="141"/>
      <c r="O93" s="141"/>
      <c r="P93" s="104" t="s">
        <v>208</v>
      </c>
      <c r="Q93" s="104" t="s">
        <v>209</v>
      </c>
      <c r="R93" s="166">
        <v>1</v>
      </c>
      <c r="S93" s="166" t="s">
        <v>193</v>
      </c>
      <c r="T93" s="104" t="s">
        <v>194</v>
      </c>
      <c r="U93" s="104" t="s">
        <v>195</v>
      </c>
      <c r="V93" s="104" t="s">
        <v>201</v>
      </c>
      <c r="W93" s="104"/>
      <c r="X93" s="104"/>
      <c r="Y93" s="167">
        <v>0.125</v>
      </c>
      <c r="Z93" s="104" t="s">
        <v>210</v>
      </c>
      <c r="AA93" s="104"/>
      <c r="AB93" s="104"/>
      <c r="AC93" s="104"/>
      <c r="AD93" s="104"/>
      <c r="AE93" s="104"/>
      <c r="AF93" s="104"/>
      <c r="AG93" s="163">
        <v>0.375</v>
      </c>
      <c r="AH93" s="104" t="s">
        <v>211</v>
      </c>
      <c r="AI93" s="104"/>
      <c r="AJ93" s="104"/>
      <c r="AK93" s="104"/>
      <c r="AL93" s="104"/>
      <c r="AM93" s="104"/>
      <c r="AN93" s="104"/>
      <c r="AO93" s="104"/>
      <c r="AP93" s="104"/>
      <c r="AQ93" s="104"/>
      <c r="AR93" s="104"/>
      <c r="AS93" s="163">
        <v>0.125</v>
      </c>
      <c r="AT93" s="104" t="s">
        <v>212</v>
      </c>
      <c r="AU93" s="104"/>
      <c r="AV93" s="104"/>
      <c r="AW93" s="104"/>
      <c r="AX93" s="104"/>
      <c r="AY93" s="104"/>
      <c r="AZ93" s="104"/>
      <c r="BA93" s="163">
        <v>0.375</v>
      </c>
      <c r="BB93" s="104" t="s">
        <v>213</v>
      </c>
      <c r="BC93" s="104"/>
      <c r="BD93" s="104"/>
      <c r="BE93" s="104"/>
      <c r="BF93" s="104"/>
      <c r="BG93" s="104"/>
      <c r="BH93" s="104"/>
      <c r="BI93" s="104"/>
      <c r="BJ93" s="104"/>
      <c r="BK93" s="104"/>
      <c r="BL93" s="104"/>
      <c r="BM93" s="104"/>
      <c r="BN93" s="104"/>
      <c r="BO93" s="104"/>
      <c r="BP93" s="104"/>
      <c r="BQ93" s="104"/>
      <c r="BR93" s="104"/>
    </row>
    <row r="94" spans="1:70" ht="150" customHeight="1" x14ac:dyDescent="0.3">
      <c r="A94" s="7"/>
      <c r="B94" s="7"/>
      <c r="C94" s="7"/>
      <c r="D94" s="9" t="s">
        <v>39</v>
      </c>
      <c r="E94" s="9" t="s">
        <v>10</v>
      </c>
      <c r="F94" s="4">
        <v>20</v>
      </c>
      <c r="G94" s="9" t="s">
        <v>214</v>
      </c>
      <c r="H94" s="4">
        <v>103</v>
      </c>
      <c r="I94" s="9"/>
      <c r="J94" s="171" t="s">
        <v>245</v>
      </c>
      <c r="K94" s="6">
        <v>43466</v>
      </c>
      <c r="L94" s="6">
        <v>43830</v>
      </c>
      <c r="M94" s="6"/>
      <c r="N94" s="141"/>
      <c r="O94" s="141"/>
      <c r="P94" s="104" t="s">
        <v>216</v>
      </c>
      <c r="Q94" s="104" t="s">
        <v>217</v>
      </c>
      <c r="R94" s="166">
        <v>1</v>
      </c>
      <c r="S94" s="166" t="s">
        <v>193</v>
      </c>
      <c r="T94" s="104" t="s">
        <v>194</v>
      </c>
      <c r="U94" s="104" t="s">
        <v>218</v>
      </c>
      <c r="V94" s="104" t="s">
        <v>219</v>
      </c>
      <c r="W94" s="78"/>
      <c r="X94" s="78"/>
      <c r="Y94" s="78">
        <v>0.05</v>
      </c>
      <c r="Z94" s="60" t="s">
        <v>220</v>
      </c>
      <c r="AA94" s="78"/>
      <c r="AB94" s="78"/>
      <c r="AC94" s="99">
        <v>0.1</v>
      </c>
      <c r="AD94" s="60" t="s">
        <v>221</v>
      </c>
      <c r="AE94" s="78"/>
      <c r="AF94" s="78"/>
      <c r="AG94" s="99">
        <v>0.1</v>
      </c>
      <c r="AH94" s="99" t="s">
        <v>222</v>
      </c>
      <c r="AI94" s="78"/>
      <c r="AJ94" s="78"/>
      <c r="AK94" s="99">
        <v>0.1</v>
      </c>
      <c r="AL94" s="100" t="s">
        <v>222</v>
      </c>
      <c r="AM94" s="78"/>
      <c r="AN94" s="78"/>
      <c r="AO94" s="99">
        <v>0.1</v>
      </c>
      <c r="AP94" s="100" t="s">
        <v>222</v>
      </c>
      <c r="AQ94" s="78"/>
      <c r="AR94" s="78"/>
      <c r="AS94" s="99">
        <v>0.1</v>
      </c>
      <c r="AT94" s="100" t="s">
        <v>223</v>
      </c>
      <c r="AU94" s="78"/>
      <c r="AV94" s="78"/>
      <c r="AW94" s="99">
        <v>0.1</v>
      </c>
      <c r="AX94" s="100" t="s">
        <v>224</v>
      </c>
      <c r="AY94" s="78"/>
      <c r="AZ94" s="78"/>
      <c r="BA94" s="99">
        <v>0.1</v>
      </c>
      <c r="BB94" s="100" t="s">
        <v>225</v>
      </c>
      <c r="BC94" s="78"/>
      <c r="BD94" s="78"/>
      <c r="BE94" s="99">
        <v>0.1</v>
      </c>
      <c r="BF94" s="100" t="s">
        <v>226</v>
      </c>
      <c r="BG94" s="78"/>
      <c r="BH94" s="78"/>
      <c r="BI94" s="99">
        <v>0.1</v>
      </c>
      <c r="BJ94" s="100" t="s">
        <v>227</v>
      </c>
      <c r="BK94" s="78"/>
      <c r="BL94" s="78"/>
      <c r="BM94" s="99">
        <v>0.1</v>
      </c>
      <c r="BN94" s="100" t="s">
        <v>228</v>
      </c>
      <c r="BO94" s="78"/>
      <c r="BP94" s="78"/>
      <c r="BQ94" s="99"/>
      <c r="BR94" s="100"/>
    </row>
    <row r="95" spans="1:70" ht="150" customHeight="1" x14ac:dyDescent="0.3">
      <c r="A95" s="7"/>
      <c r="B95" s="7"/>
      <c r="C95" s="7"/>
      <c r="D95" s="9" t="s">
        <v>39</v>
      </c>
      <c r="E95" s="9" t="s">
        <v>37</v>
      </c>
      <c r="F95" s="4">
        <v>21</v>
      </c>
      <c r="G95" s="9" t="s">
        <v>229</v>
      </c>
      <c r="H95" s="4">
        <v>102</v>
      </c>
      <c r="I95" s="9"/>
      <c r="J95" s="172" t="s">
        <v>230</v>
      </c>
      <c r="K95" s="6">
        <v>43466</v>
      </c>
      <c r="L95" s="6">
        <v>43830</v>
      </c>
      <c r="M95" s="6"/>
      <c r="N95" s="141"/>
      <c r="O95" s="141"/>
      <c r="P95" s="104" t="s">
        <v>231</v>
      </c>
      <c r="Q95" s="104" t="s">
        <v>232</v>
      </c>
      <c r="R95" s="166">
        <v>1</v>
      </c>
      <c r="S95" s="166" t="s">
        <v>193</v>
      </c>
      <c r="T95" s="104" t="s">
        <v>194</v>
      </c>
      <c r="U95" s="104" t="s">
        <v>233</v>
      </c>
      <c r="V95" s="104" t="s">
        <v>234</v>
      </c>
      <c r="W95" s="78"/>
      <c r="X95" s="78"/>
      <c r="Y95" s="78"/>
      <c r="Z95" s="78"/>
      <c r="AA95" s="78"/>
      <c r="AB95" s="78"/>
      <c r="AC95" s="99">
        <f>93/1002</f>
        <v>9.2814371257485026E-2</v>
      </c>
      <c r="AD95" s="78" t="s">
        <v>235</v>
      </c>
      <c r="AE95" s="78"/>
      <c r="AF95" s="78"/>
      <c r="AG95" s="99">
        <f>84/1002</f>
        <v>8.3832335329341312E-2</v>
      </c>
      <c r="AH95" s="99" t="s">
        <v>236</v>
      </c>
      <c r="AI95" s="78"/>
      <c r="AJ95" s="78"/>
      <c r="AK95" s="99">
        <f>(270-177)/1002</f>
        <v>9.2814371257485026E-2</v>
      </c>
      <c r="AL95" s="100" t="s">
        <v>235</v>
      </c>
      <c r="AM95" s="78"/>
      <c r="AN95" s="78"/>
      <c r="AO95" s="99">
        <f>(360-270)/1002</f>
        <v>8.9820359281437126E-2</v>
      </c>
      <c r="AP95" s="100" t="s">
        <v>237</v>
      </c>
      <c r="AQ95" s="78"/>
      <c r="AR95" s="78"/>
      <c r="AS95" s="99">
        <f>(453-360)/1002</f>
        <v>9.2814371257485026E-2</v>
      </c>
      <c r="AT95" s="100" t="s">
        <v>235</v>
      </c>
      <c r="AU95" s="78"/>
      <c r="AV95" s="78"/>
      <c r="AW95" s="99">
        <f>(543-453)/1002</f>
        <v>8.9820359281437126E-2</v>
      </c>
      <c r="AX95" s="100" t="s">
        <v>237</v>
      </c>
      <c r="AY95" s="78"/>
      <c r="AZ95" s="78"/>
      <c r="BA95" s="99">
        <f>(636-543)/1002</f>
        <v>9.2814371257485026E-2</v>
      </c>
      <c r="BB95" s="100" t="s">
        <v>235</v>
      </c>
      <c r="BC95" s="78"/>
      <c r="BD95" s="78"/>
      <c r="BE95" s="99">
        <f>(729-636)/1002</f>
        <v>9.2814371257485026E-2</v>
      </c>
      <c r="BF95" s="100" t="s">
        <v>235</v>
      </c>
      <c r="BG95" s="78"/>
      <c r="BH95" s="78"/>
      <c r="BI95" s="99">
        <f>(819-729)/1002</f>
        <v>8.9820359281437126E-2</v>
      </c>
      <c r="BJ95" s="100" t="s">
        <v>237</v>
      </c>
      <c r="BK95" s="78"/>
      <c r="BL95" s="78"/>
      <c r="BM95" s="99">
        <f>(912-819)/1002</f>
        <v>9.2814371257485026E-2</v>
      </c>
      <c r="BN95" s="100" t="s">
        <v>235</v>
      </c>
      <c r="BO95" s="78"/>
      <c r="BP95" s="78"/>
      <c r="BQ95" s="99">
        <f>(1002-912)/1002</f>
        <v>8.9820359281437126E-2</v>
      </c>
      <c r="BR95" s="100" t="s">
        <v>237</v>
      </c>
    </row>
    <row r="96" spans="1:70" ht="150" customHeight="1" x14ac:dyDescent="0.3">
      <c r="A96" s="7"/>
      <c r="B96" s="7"/>
      <c r="C96" s="7"/>
      <c r="D96" s="9" t="s">
        <v>82</v>
      </c>
      <c r="E96" s="9" t="s">
        <v>10</v>
      </c>
      <c r="F96" s="4">
        <v>26</v>
      </c>
      <c r="G96" s="9" t="s">
        <v>83</v>
      </c>
      <c r="H96" s="4">
        <v>204</v>
      </c>
      <c r="I96" s="9" t="s">
        <v>54</v>
      </c>
      <c r="J96" s="9"/>
      <c r="K96" s="6">
        <v>43466</v>
      </c>
      <c r="L96" s="6">
        <v>43830</v>
      </c>
      <c r="M96" s="6"/>
      <c r="N96" s="10">
        <v>694869470</v>
      </c>
      <c r="O96" s="6"/>
      <c r="P96" s="6"/>
      <c r="Q96" s="104"/>
      <c r="R96" s="4"/>
      <c r="S96" s="104"/>
      <c r="T96" s="104"/>
      <c r="U96" s="104" t="s">
        <v>611</v>
      </c>
      <c r="V96" s="104"/>
      <c r="W96" s="104"/>
      <c r="X96" s="104"/>
      <c r="Y96" s="104"/>
      <c r="Z96" s="104"/>
      <c r="AA96" s="104"/>
      <c r="AB96" s="104"/>
      <c r="AC96" s="144"/>
      <c r="AD96" s="104"/>
      <c r="AE96" s="104"/>
      <c r="AF96" s="104"/>
      <c r="AG96" s="144"/>
      <c r="AH96" s="104"/>
      <c r="AI96" s="104"/>
      <c r="AJ96" s="104"/>
      <c r="AK96" s="144"/>
      <c r="AL96" s="104"/>
      <c r="AM96" s="104"/>
      <c r="AN96" s="104"/>
      <c r="AO96" s="144"/>
      <c r="AP96" s="104"/>
      <c r="AQ96" s="104"/>
      <c r="AR96" s="104"/>
      <c r="AS96" s="144"/>
      <c r="AT96" s="104"/>
      <c r="AU96" s="104"/>
      <c r="AV96" s="104"/>
      <c r="AW96" s="144"/>
      <c r="AX96" s="104"/>
      <c r="AY96" s="104"/>
      <c r="AZ96" s="104"/>
      <c r="BA96" s="144"/>
      <c r="BB96" s="104"/>
      <c r="BC96" s="104"/>
      <c r="BD96" s="104"/>
      <c r="BE96" s="144"/>
      <c r="BF96" s="104"/>
      <c r="BG96" s="104"/>
      <c r="BH96" s="104"/>
      <c r="BI96" s="165"/>
      <c r="BJ96" s="104"/>
      <c r="BK96" s="104"/>
      <c r="BL96" s="104"/>
      <c r="BM96" s="144"/>
      <c r="BN96" s="104"/>
      <c r="BO96" s="104"/>
      <c r="BP96" s="104"/>
      <c r="BQ96" s="144"/>
      <c r="BR96" s="104"/>
    </row>
    <row r="97" spans="1:70" ht="150" customHeight="1" x14ac:dyDescent="0.3">
      <c r="A97" s="7"/>
      <c r="B97" s="7"/>
      <c r="C97" s="7"/>
      <c r="D97" s="9" t="s">
        <v>82</v>
      </c>
      <c r="E97" s="9" t="s">
        <v>10</v>
      </c>
      <c r="F97" s="4">
        <v>26</v>
      </c>
      <c r="G97" s="9" t="s">
        <v>83</v>
      </c>
      <c r="H97" s="4">
        <v>204</v>
      </c>
      <c r="I97" s="9" t="s">
        <v>55</v>
      </c>
      <c r="J97" s="9"/>
      <c r="K97" s="6">
        <v>43466</v>
      </c>
      <c r="L97" s="6">
        <v>43830</v>
      </c>
      <c r="M97" s="6"/>
      <c r="N97" s="10">
        <v>152828928</v>
      </c>
      <c r="O97" s="6"/>
      <c r="P97" s="6"/>
      <c r="Q97" s="104"/>
      <c r="R97" s="4"/>
      <c r="S97" s="104"/>
      <c r="T97" s="104"/>
      <c r="U97" s="104" t="s">
        <v>611</v>
      </c>
      <c r="V97" s="104"/>
      <c r="W97" s="104"/>
      <c r="X97" s="104"/>
      <c r="Y97" s="104"/>
      <c r="Z97" s="104"/>
      <c r="AA97" s="104"/>
      <c r="AB97" s="104"/>
      <c r="AC97" s="144"/>
      <c r="AD97" s="104"/>
      <c r="AE97" s="104"/>
      <c r="AF97" s="104"/>
      <c r="AG97" s="144"/>
      <c r="AH97" s="104"/>
      <c r="AI97" s="104"/>
      <c r="AJ97" s="104"/>
      <c r="AK97" s="144"/>
      <c r="AL97" s="104"/>
      <c r="AM97" s="104"/>
      <c r="AN97" s="104"/>
      <c r="AO97" s="144"/>
      <c r="AP97" s="104"/>
      <c r="AQ97" s="104"/>
      <c r="AR97" s="104"/>
      <c r="AS97" s="144"/>
      <c r="AT97" s="104"/>
      <c r="AU97" s="104"/>
      <c r="AV97" s="104"/>
      <c r="AW97" s="144"/>
      <c r="AX97" s="104"/>
      <c r="AY97" s="104"/>
      <c r="AZ97" s="104"/>
      <c r="BA97" s="144"/>
      <c r="BB97" s="104"/>
      <c r="BC97" s="104"/>
      <c r="BD97" s="104"/>
      <c r="BE97" s="144"/>
      <c r="BF97" s="104"/>
      <c r="BG97" s="104"/>
      <c r="BH97" s="104"/>
      <c r="BI97" s="165"/>
      <c r="BJ97" s="104"/>
      <c r="BK97" s="104"/>
      <c r="BL97" s="104"/>
      <c r="BM97" s="144"/>
      <c r="BN97" s="104"/>
      <c r="BO97" s="104"/>
      <c r="BP97" s="104"/>
      <c r="BQ97" s="144"/>
      <c r="BR97" s="104"/>
    </row>
    <row r="98" spans="1:70" ht="150" customHeight="1" x14ac:dyDescent="0.3">
      <c r="A98" s="7"/>
      <c r="B98" s="7"/>
      <c r="C98" s="7"/>
      <c r="D98" s="9" t="s">
        <v>82</v>
      </c>
      <c r="E98" s="9" t="s">
        <v>10</v>
      </c>
      <c r="F98" s="4">
        <v>26</v>
      </c>
      <c r="G98" s="9" t="s">
        <v>83</v>
      </c>
      <c r="H98" s="4">
        <v>204</v>
      </c>
      <c r="I98" s="9" t="s">
        <v>56</v>
      </c>
      <c r="J98" s="9"/>
      <c r="K98" s="6">
        <v>43466</v>
      </c>
      <c r="L98" s="6">
        <v>43830</v>
      </c>
      <c r="M98" s="6"/>
      <c r="N98" s="10">
        <v>752775206</v>
      </c>
      <c r="O98" s="6"/>
      <c r="P98" s="6"/>
      <c r="Q98" s="104"/>
      <c r="R98" s="4"/>
      <c r="S98" s="104"/>
      <c r="T98" s="104"/>
      <c r="U98" s="104" t="s">
        <v>611</v>
      </c>
      <c r="V98" s="104"/>
      <c r="W98" s="104"/>
      <c r="X98" s="104"/>
      <c r="Y98" s="104"/>
      <c r="Z98" s="104"/>
      <c r="AA98" s="104"/>
      <c r="AB98" s="104"/>
      <c r="AC98" s="144"/>
      <c r="AD98" s="104"/>
      <c r="AE98" s="104"/>
      <c r="AF98" s="104"/>
      <c r="AG98" s="144"/>
      <c r="AH98" s="104"/>
      <c r="AI98" s="104"/>
      <c r="AJ98" s="104"/>
      <c r="AK98" s="144"/>
      <c r="AL98" s="104"/>
      <c r="AM98" s="104"/>
      <c r="AN98" s="104"/>
      <c r="AO98" s="144"/>
      <c r="AP98" s="104"/>
      <c r="AQ98" s="104"/>
      <c r="AR98" s="104"/>
      <c r="AS98" s="144"/>
      <c r="AT98" s="104"/>
      <c r="AU98" s="104"/>
      <c r="AV98" s="104"/>
      <c r="AW98" s="144"/>
      <c r="AX98" s="104"/>
      <c r="AY98" s="104"/>
      <c r="AZ98" s="104"/>
      <c r="BA98" s="144"/>
      <c r="BB98" s="104"/>
      <c r="BC98" s="104"/>
      <c r="BD98" s="104"/>
      <c r="BE98" s="144"/>
      <c r="BF98" s="104"/>
      <c r="BG98" s="104"/>
      <c r="BH98" s="104"/>
      <c r="BI98" s="165"/>
      <c r="BJ98" s="104"/>
      <c r="BK98" s="104"/>
      <c r="BL98" s="104"/>
      <c r="BM98" s="144"/>
      <c r="BN98" s="104"/>
      <c r="BO98" s="104"/>
      <c r="BP98" s="104"/>
      <c r="BQ98" s="144"/>
      <c r="BR98" s="104"/>
    </row>
    <row r="99" spans="1:70" ht="150" customHeight="1" x14ac:dyDescent="0.3">
      <c r="A99" s="7"/>
      <c r="B99" s="7"/>
      <c r="C99" s="7"/>
      <c r="D99" s="9" t="s">
        <v>82</v>
      </c>
      <c r="E99" s="9" t="s">
        <v>10</v>
      </c>
      <c r="F99" s="4">
        <v>26</v>
      </c>
      <c r="G99" s="9" t="s">
        <v>83</v>
      </c>
      <c r="H99" s="4">
        <v>204</v>
      </c>
      <c r="I99" s="9" t="s">
        <v>57</v>
      </c>
      <c r="J99" s="9"/>
      <c r="K99" s="6">
        <v>43466</v>
      </c>
      <c r="L99" s="6">
        <v>43830</v>
      </c>
      <c r="M99" s="6"/>
      <c r="N99" s="10">
        <v>77721600</v>
      </c>
      <c r="O99" s="6"/>
      <c r="P99" s="6"/>
      <c r="Q99" s="104"/>
      <c r="R99" s="4"/>
      <c r="S99" s="104"/>
      <c r="T99" s="104"/>
      <c r="U99" s="104" t="s">
        <v>611</v>
      </c>
      <c r="V99" s="104"/>
      <c r="W99" s="104"/>
      <c r="X99" s="104"/>
      <c r="Y99" s="104"/>
      <c r="Z99" s="104"/>
      <c r="AA99" s="104"/>
      <c r="AB99" s="104"/>
      <c r="AC99" s="144"/>
      <c r="AD99" s="104"/>
      <c r="AE99" s="104"/>
      <c r="AF99" s="104"/>
      <c r="AG99" s="144"/>
      <c r="AH99" s="104"/>
      <c r="AI99" s="104"/>
      <c r="AJ99" s="104"/>
      <c r="AK99" s="144"/>
      <c r="AL99" s="104"/>
      <c r="AM99" s="104"/>
      <c r="AN99" s="104"/>
      <c r="AO99" s="144"/>
      <c r="AP99" s="104"/>
      <c r="AQ99" s="104"/>
      <c r="AR99" s="104"/>
      <c r="AS99" s="144"/>
      <c r="AT99" s="104"/>
      <c r="AU99" s="104"/>
      <c r="AV99" s="104"/>
      <c r="AW99" s="144"/>
      <c r="AX99" s="104"/>
      <c r="AY99" s="104"/>
      <c r="AZ99" s="104"/>
      <c r="BA99" s="144"/>
      <c r="BB99" s="104"/>
      <c r="BC99" s="104"/>
      <c r="BD99" s="104"/>
      <c r="BE99" s="144"/>
      <c r="BF99" s="104"/>
      <c r="BG99" s="104"/>
      <c r="BH99" s="104"/>
      <c r="BI99" s="165"/>
      <c r="BJ99" s="104"/>
      <c r="BK99" s="104"/>
      <c r="BL99" s="104"/>
      <c r="BM99" s="144"/>
      <c r="BN99" s="104"/>
      <c r="BO99" s="104"/>
      <c r="BP99" s="104"/>
      <c r="BQ99" s="144"/>
      <c r="BR99" s="104"/>
    </row>
    <row r="100" spans="1:70" ht="150" customHeight="1" x14ac:dyDescent="0.3">
      <c r="A100" s="7"/>
      <c r="B100" s="7"/>
      <c r="C100" s="7"/>
      <c r="D100" s="9" t="s">
        <v>82</v>
      </c>
      <c r="E100" s="9" t="s">
        <v>10</v>
      </c>
      <c r="F100" s="4">
        <v>26</v>
      </c>
      <c r="G100" s="9" t="s">
        <v>83</v>
      </c>
      <c r="H100" s="4">
        <v>204</v>
      </c>
      <c r="I100" s="9" t="s">
        <v>58</v>
      </c>
      <c r="J100" s="9"/>
      <c r="K100" s="6">
        <v>43466</v>
      </c>
      <c r="L100" s="6">
        <v>43830</v>
      </c>
      <c r="M100" s="6"/>
      <c r="N100" s="10">
        <v>97740800</v>
      </c>
      <c r="O100" s="6"/>
      <c r="P100" s="6"/>
      <c r="Q100" s="104"/>
      <c r="R100" s="4"/>
      <c r="S100" s="104"/>
      <c r="T100" s="104"/>
      <c r="U100" s="104" t="s">
        <v>611</v>
      </c>
      <c r="V100" s="104"/>
      <c r="W100" s="104"/>
      <c r="X100" s="104"/>
      <c r="Y100" s="104"/>
      <c r="Z100" s="104"/>
      <c r="AA100" s="104"/>
      <c r="AB100" s="104"/>
      <c r="AC100" s="144"/>
      <c r="AD100" s="104"/>
      <c r="AE100" s="104"/>
      <c r="AF100" s="104"/>
      <c r="AG100" s="144"/>
      <c r="AH100" s="104"/>
      <c r="AI100" s="104"/>
      <c r="AJ100" s="104"/>
      <c r="AK100" s="144"/>
      <c r="AL100" s="104"/>
      <c r="AM100" s="104"/>
      <c r="AN100" s="104"/>
      <c r="AO100" s="144"/>
      <c r="AP100" s="104"/>
      <c r="AQ100" s="104"/>
      <c r="AR100" s="104"/>
      <c r="AS100" s="144"/>
      <c r="AT100" s="104"/>
      <c r="AU100" s="104"/>
      <c r="AV100" s="104"/>
      <c r="AW100" s="144"/>
      <c r="AX100" s="104"/>
      <c r="AY100" s="104"/>
      <c r="AZ100" s="104"/>
      <c r="BA100" s="144"/>
      <c r="BB100" s="104"/>
      <c r="BC100" s="104"/>
      <c r="BD100" s="104"/>
      <c r="BE100" s="144"/>
      <c r="BF100" s="104"/>
      <c r="BG100" s="104"/>
      <c r="BH100" s="104"/>
      <c r="BI100" s="165"/>
      <c r="BJ100" s="104"/>
      <c r="BK100" s="104"/>
      <c r="BL100" s="104"/>
      <c r="BM100" s="144"/>
      <c r="BN100" s="104"/>
      <c r="BO100" s="104"/>
      <c r="BP100" s="104"/>
      <c r="BQ100" s="144"/>
      <c r="BR100" s="104"/>
    </row>
    <row r="101" spans="1:70" ht="150" customHeight="1" x14ac:dyDescent="0.3">
      <c r="A101" s="7"/>
      <c r="B101" s="7"/>
      <c r="C101" s="7"/>
      <c r="D101" s="9" t="s">
        <v>82</v>
      </c>
      <c r="E101" s="9" t="s">
        <v>10</v>
      </c>
      <c r="F101" s="4">
        <v>26</v>
      </c>
      <c r="G101" s="9" t="s">
        <v>83</v>
      </c>
      <c r="H101" s="4">
        <v>204</v>
      </c>
      <c r="I101" s="9" t="s">
        <v>59</v>
      </c>
      <c r="J101" s="9"/>
      <c r="K101" s="6">
        <v>43466</v>
      </c>
      <c r="L101" s="6">
        <v>43830</v>
      </c>
      <c r="M101" s="6"/>
      <c r="N101" s="10">
        <v>82432000</v>
      </c>
      <c r="O101" s="6"/>
      <c r="P101" s="6"/>
      <c r="Q101" s="104"/>
      <c r="R101" s="4"/>
      <c r="S101" s="104"/>
      <c r="T101" s="104"/>
      <c r="U101" s="104" t="s">
        <v>611</v>
      </c>
      <c r="V101" s="104"/>
      <c r="W101" s="104"/>
      <c r="X101" s="104"/>
      <c r="Y101" s="104"/>
      <c r="Z101" s="104"/>
      <c r="AA101" s="104"/>
      <c r="AB101" s="104"/>
      <c r="AC101" s="144"/>
      <c r="AD101" s="104"/>
      <c r="AE101" s="104"/>
      <c r="AF101" s="104"/>
      <c r="AG101" s="144"/>
      <c r="AH101" s="104"/>
      <c r="AI101" s="104"/>
      <c r="AJ101" s="104"/>
      <c r="AK101" s="144"/>
      <c r="AL101" s="104"/>
      <c r="AM101" s="104"/>
      <c r="AN101" s="104"/>
      <c r="AO101" s="144"/>
      <c r="AP101" s="104"/>
      <c r="AQ101" s="104"/>
      <c r="AR101" s="104"/>
      <c r="AS101" s="144"/>
      <c r="AT101" s="104"/>
      <c r="AU101" s="104"/>
      <c r="AV101" s="104"/>
      <c r="AW101" s="144"/>
      <c r="AX101" s="104"/>
      <c r="AY101" s="104"/>
      <c r="AZ101" s="104"/>
      <c r="BA101" s="144"/>
      <c r="BB101" s="104"/>
      <c r="BC101" s="104"/>
      <c r="BD101" s="104"/>
      <c r="BE101" s="144"/>
      <c r="BF101" s="104"/>
      <c r="BG101" s="104"/>
      <c r="BH101" s="104"/>
      <c r="BI101" s="165"/>
      <c r="BJ101" s="104"/>
      <c r="BK101" s="104"/>
      <c r="BL101" s="104"/>
      <c r="BM101" s="144"/>
      <c r="BN101" s="104"/>
      <c r="BO101" s="104"/>
      <c r="BP101" s="104"/>
      <c r="BQ101" s="144"/>
      <c r="BR101" s="104"/>
    </row>
    <row r="102" spans="1:70" ht="150" customHeight="1" x14ac:dyDescent="0.3">
      <c r="A102" s="7"/>
      <c r="B102" s="7"/>
      <c r="C102" s="7"/>
      <c r="D102" s="9" t="s">
        <v>82</v>
      </c>
      <c r="E102" s="9" t="s">
        <v>10</v>
      </c>
      <c r="F102" s="4">
        <v>26</v>
      </c>
      <c r="G102" s="9" t="s">
        <v>83</v>
      </c>
      <c r="H102" s="4">
        <v>204</v>
      </c>
      <c r="I102" s="9" t="s">
        <v>60</v>
      </c>
      <c r="J102" s="9"/>
      <c r="K102" s="6">
        <v>43466</v>
      </c>
      <c r="L102" s="6">
        <v>43830</v>
      </c>
      <c r="M102" s="6"/>
      <c r="N102" s="10">
        <v>94208000</v>
      </c>
      <c r="O102" s="6"/>
      <c r="P102" s="6"/>
      <c r="Q102" s="104"/>
      <c r="R102" s="4"/>
      <c r="S102" s="104"/>
      <c r="T102" s="104"/>
      <c r="U102" s="104" t="s">
        <v>611</v>
      </c>
      <c r="V102" s="104"/>
      <c r="W102" s="104"/>
      <c r="X102" s="104"/>
      <c r="Y102" s="104"/>
      <c r="Z102" s="104"/>
      <c r="AA102" s="104"/>
      <c r="AB102" s="104"/>
      <c r="AC102" s="144"/>
      <c r="AD102" s="104"/>
      <c r="AE102" s="104"/>
      <c r="AF102" s="104"/>
      <c r="AG102" s="144"/>
      <c r="AH102" s="104"/>
      <c r="AI102" s="104"/>
      <c r="AJ102" s="104"/>
      <c r="AK102" s="144"/>
      <c r="AL102" s="104"/>
      <c r="AM102" s="104"/>
      <c r="AN102" s="104"/>
      <c r="AO102" s="144"/>
      <c r="AP102" s="104"/>
      <c r="AQ102" s="104"/>
      <c r="AR102" s="104"/>
      <c r="AS102" s="144"/>
      <c r="AT102" s="104"/>
      <c r="AU102" s="104"/>
      <c r="AV102" s="104"/>
      <c r="AW102" s="144"/>
      <c r="AX102" s="104"/>
      <c r="AY102" s="104"/>
      <c r="AZ102" s="104"/>
      <c r="BA102" s="144"/>
      <c r="BB102" s="104"/>
      <c r="BC102" s="104"/>
      <c r="BD102" s="104"/>
      <c r="BE102" s="144"/>
      <c r="BF102" s="104"/>
      <c r="BG102" s="104"/>
      <c r="BH102" s="104"/>
      <c r="BI102" s="165"/>
      <c r="BJ102" s="104"/>
      <c r="BK102" s="104"/>
      <c r="BL102" s="104"/>
      <c r="BM102" s="144"/>
      <c r="BN102" s="104"/>
      <c r="BO102" s="104"/>
      <c r="BP102" s="104"/>
      <c r="BQ102" s="144"/>
      <c r="BR102" s="104"/>
    </row>
    <row r="103" spans="1:70" ht="150" customHeight="1" x14ac:dyDescent="0.3">
      <c r="A103" s="7"/>
      <c r="B103" s="7"/>
      <c r="C103" s="7"/>
      <c r="D103" s="9" t="s">
        <v>82</v>
      </c>
      <c r="E103" s="9" t="s">
        <v>10</v>
      </c>
      <c r="F103" s="4">
        <v>26</v>
      </c>
      <c r="G103" s="9" t="s">
        <v>83</v>
      </c>
      <c r="H103" s="4">
        <v>204</v>
      </c>
      <c r="I103" s="9" t="s">
        <v>61</v>
      </c>
      <c r="J103" s="9"/>
      <c r="K103" s="6">
        <v>43466</v>
      </c>
      <c r="L103" s="6">
        <v>43830</v>
      </c>
      <c r="M103" s="6"/>
      <c r="N103" s="10">
        <v>50000000</v>
      </c>
      <c r="O103" s="6"/>
      <c r="P103" s="6"/>
      <c r="Q103" s="104"/>
      <c r="R103" s="4"/>
      <c r="S103" s="104"/>
      <c r="T103" s="104"/>
      <c r="U103" s="104" t="s">
        <v>611</v>
      </c>
      <c r="V103" s="104"/>
      <c r="W103" s="104"/>
      <c r="X103" s="104"/>
      <c r="Y103" s="104"/>
      <c r="Z103" s="104"/>
      <c r="AA103" s="104"/>
      <c r="AB103" s="104"/>
      <c r="AC103" s="144"/>
      <c r="AD103" s="104"/>
      <c r="AE103" s="104"/>
      <c r="AF103" s="104"/>
      <c r="AG103" s="144"/>
      <c r="AH103" s="104"/>
      <c r="AI103" s="104"/>
      <c r="AJ103" s="104"/>
      <c r="AK103" s="144"/>
      <c r="AL103" s="104"/>
      <c r="AM103" s="104"/>
      <c r="AN103" s="104"/>
      <c r="AO103" s="144"/>
      <c r="AP103" s="104"/>
      <c r="AQ103" s="104"/>
      <c r="AR103" s="104"/>
      <c r="AS103" s="144"/>
      <c r="AT103" s="104"/>
      <c r="AU103" s="104"/>
      <c r="AV103" s="104"/>
      <c r="AW103" s="144"/>
      <c r="AX103" s="104"/>
      <c r="AY103" s="104"/>
      <c r="AZ103" s="104"/>
      <c r="BA103" s="144"/>
      <c r="BB103" s="104"/>
      <c r="BC103" s="104"/>
      <c r="BD103" s="104"/>
      <c r="BE103" s="144"/>
      <c r="BF103" s="104"/>
      <c r="BG103" s="104"/>
      <c r="BH103" s="104"/>
      <c r="BI103" s="165"/>
      <c r="BJ103" s="104"/>
      <c r="BK103" s="104"/>
      <c r="BL103" s="104"/>
      <c r="BM103" s="144"/>
      <c r="BN103" s="104"/>
      <c r="BO103" s="104"/>
      <c r="BP103" s="104"/>
      <c r="BQ103" s="144"/>
      <c r="BR103" s="104"/>
    </row>
    <row r="104" spans="1:70" ht="150" customHeight="1" x14ac:dyDescent="0.3">
      <c r="A104" s="7"/>
      <c r="B104" s="7"/>
      <c r="C104" s="7"/>
      <c r="D104" s="9" t="s">
        <v>82</v>
      </c>
      <c r="E104" s="9" t="s">
        <v>10</v>
      </c>
      <c r="F104" s="4">
        <v>26</v>
      </c>
      <c r="G104" s="9" t="s">
        <v>83</v>
      </c>
      <c r="H104" s="4">
        <v>204</v>
      </c>
      <c r="I104" s="9" t="s">
        <v>62</v>
      </c>
      <c r="J104" s="9"/>
      <c r="K104" s="6">
        <v>43466</v>
      </c>
      <c r="L104" s="6">
        <v>43830</v>
      </c>
      <c r="M104" s="6"/>
      <c r="N104" s="10">
        <v>5000000</v>
      </c>
      <c r="O104" s="6"/>
      <c r="P104" s="6"/>
      <c r="Q104" s="104"/>
      <c r="R104" s="4"/>
      <c r="S104" s="104"/>
      <c r="T104" s="104"/>
      <c r="U104" s="104" t="s">
        <v>611</v>
      </c>
      <c r="V104" s="104"/>
      <c r="W104" s="104"/>
      <c r="X104" s="104"/>
      <c r="Y104" s="104"/>
      <c r="Z104" s="104"/>
      <c r="AA104" s="104"/>
      <c r="AB104" s="104"/>
      <c r="AC104" s="144"/>
      <c r="AD104" s="104"/>
      <c r="AE104" s="104"/>
      <c r="AF104" s="104"/>
      <c r="AG104" s="144"/>
      <c r="AH104" s="104"/>
      <c r="AI104" s="104"/>
      <c r="AJ104" s="104"/>
      <c r="AK104" s="144"/>
      <c r="AL104" s="104"/>
      <c r="AM104" s="104"/>
      <c r="AN104" s="104"/>
      <c r="AO104" s="144"/>
      <c r="AP104" s="104"/>
      <c r="AQ104" s="104"/>
      <c r="AR104" s="104"/>
      <c r="AS104" s="144"/>
      <c r="AT104" s="104"/>
      <c r="AU104" s="104"/>
      <c r="AV104" s="104"/>
      <c r="AW104" s="144"/>
      <c r="AX104" s="104"/>
      <c r="AY104" s="104"/>
      <c r="AZ104" s="104"/>
      <c r="BA104" s="144"/>
      <c r="BB104" s="104"/>
      <c r="BC104" s="104"/>
      <c r="BD104" s="104"/>
      <c r="BE104" s="144"/>
      <c r="BF104" s="104"/>
      <c r="BG104" s="104"/>
      <c r="BH104" s="104"/>
      <c r="BI104" s="165"/>
      <c r="BJ104" s="104"/>
      <c r="BK104" s="104"/>
      <c r="BL104" s="104"/>
      <c r="BM104" s="144"/>
      <c r="BN104" s="104"/>
      <c r="BO104" s="104"/>
      <c r="BP104" s="104"/>
      <c r="BQ104" s="144"/>
      <c r="BR104" s="104"/>
    </row>
    <row r="105" spans="1:70" ht="150" customHeight="1" x14ac:dyDescent="0.3">
      <c r="A105" s="7"/>
      <c r="B105" s="7"/>
      <c r="C105" s="7"/>
      <c r="D105" s="9" t="s">
        <v>82</v>
      </c>
      <c r="E105" s="9" t="s">
        <v>10</v>
      </c>
      <c r="F105" s="4">
        <v>26</v>
      </c>
      <c r="G105" s="9" t="s">
        <v>83</v>
      </c>
      <c r="H105" s="4">
        <v>204</v>
      </c>
      <c r="I105" s="9" t="s">
        <v>63</v>
      </c>
      <c r="J105" s="9"/>
      <c r="K105" s="6">
        <v>43466</v>
      </c>
      <c r="L105" s="6">
        <v>43830</v>
      </c>
      <c r="M105" s="6"/>
      <c r="N105" s="10">
        <v>50000000</v>
      </c>
      <c r="O105" s="6"/>
      <c r="P105" s="6"/>
      <c r="Q105" s="104"/>
      <c r="R105" s="4"/>
      <c r="S105" s="104"/>
      <c r="T105" s="104"/>
      <c r="U105" s="104" t="s">
        <v>611</v>
      </c>
      <c r="V105" s="104"/>
      <c r="W105" s="104"/>
      <c r="X105" s="104"/>
      <c r="Y105" s="104"/>
      <c r="Z105" s="104"/>
      <c r="AA105" s="104"/>
      <c r="AB105" s="104"/>
      <c r="AC105" s="144"/>
      <c r="AD105" s="104"/>
      <c r="AE105" s="104"/>
      <c r="AF105" s="104"/>
      <c r="AG105" s="144"/>
      <c r="AH105" s="104"/>
      <c r="AI105" s="104"/>
      <c r="AJ105" s="104"/>
      <c r="AK105" s="144"/>
      <c r="AL105" s="104"/>
      <c r="AM105" s="104"/>
      <c r="AN105" s="104"/>
      <c r="AO105" s="144"/>
      <c r="AP105" s="104"/>
      <c r="AQ105" s="104"/>
      <c r="AR105" s="104"/>
      <c r="AS105" s="144"/>
      <c r="AT105" s="104"/>
      <c r="AU105" s="104"/>
      <c r="AV105" s="104"/>
      <c r="AW105" s="144"/>
      <c r="AX105" s="104"/>
      <c r="AY105" s="104"/>
      <c r="AZ105" s="104"/>
      <c r="BA105" s="144"/>
      <c r="BB105" s="104"/>
      <c r="BC105" s="104"/>
      <c r="BD105" s="104"/>
      <c r="BE105" s="144"/>
      <c r="BF105" s="104"/>
      <c r="BG105" s="104"/>
      <c r="BH105" s="104"/>
      <c r="BI105" s="165"/>
      <c r="BJ105" s="104"/>
      <c r="BK105" s="104"/>
      <c r="BL105" s="104"/>
      <c r="BM105" s="144"/>
      <c r="BN105" s="104"/>
      <c r="BO105" s="104"/>
      <c r="BP105" s="104"/>
      <c r="BQ105" s="144"/>
      <c r="BR105" s="104"/>
    </row>
    <row r="106" spans="1:70" ht="150" customHeight="1" x14ac:dyDescent="0.3">
      <c r="A106" s="7"/>
      <c r="B106" s="7"/>
      <c r="C106" s="7"/>
      <c r="D106" s="9" t="s">
        <v>77</v>
      </c>
      <c r="E106" s="9" t="s">
        <v>10</v>
      </c>
      <c r="F106" s="4"/>
      <c r="G106" s="9" t="s">
        <v>78</v>
      </c>
      <c r="H106" s="4">
        <v>35</v>
      </c>
      <c r="I106" s="9" t="s">
        <v>731</v>
      </c>
      <c r="J106" s="9" t="s">
        <v>730</v>
      </c>
      <c r="K106" s="6">
        <v>43466</v>
      </c>
      <c r="L106" s="6">
        <v>43830</v>
      </c>
      <c r="M106" s="10">
        <v>60500000</v>
      </c>
      <c r="N106" s="6"/>
      <c r="O106" s="6"/>
      <c r="P106" s="6"/>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row>
    <row r="107" spans="1:70" ht="150" customHeight="1" x14ac:dyDescent="0.3">
      <c r="A107" s="7"/>
      <c r="B107" s="7"/>
      <c r="C107" s="7"/>
      <c r="D107" s="9" t="s">
        <v>77</v>
      </c>
      <c r="E107" s="9" t="s">
        <v>10</v>
      </c>
      <c r="F107" s="4"/>
      <c r="G107" s="9" t="s">
        <v>78</v>
      </c>
      <c r="H107" s="4">
        <v>37</v>
      </c>
      <c r="I107" s="168" t="s">
        <v>694</v>
      </c>
      <c r="J107" s="9" t="s">
        <v>732</v>
      </c>
      <c r="K107" s="6">
        <v>43466</v>
      </c>
      <c r="L107" s="6">
        <v>43830</v>
      </c>
      <c r="M107" s="10">
        <v>33000000</v>
      </c>
      <c r="N107" s="6"/>
      <c r="O107" s="6"/>
      <c r="P107" s="6"/>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row>
    <row r="108" spans="1:70" ht="120" customHeight="1" x14ac:dyDescent="0.3">
      <c r="A108" s="7"/>
      <c r="B108" s="7"/>
      <c r="C108" s="7"/>
      <c r="D108" s="9" t="s">
        <v>77</v>
      </c>
      <c r="E108" s="9" t="s">
        <v>10</v>
      </c>
      <c r="F108" s="4"/>
      <c r="G108" s="9" t="s">
        <v>81</v>
      </c>
      <c r="H108" s="4">
        <v>46</v>
      </c>
      <c r="I108" s="168" t="s">
        <v>733</v>
      </c>
      <c r="J108" s="9" t="s">
        <v>734</v>
      </c>
      <c r="K108" s="6">
        <v>43466</v>
      </c>
      <c r="L108" s="6">
        <v>43830</v>
      </c>
      <c r="M108" s="10">
        <v>30000000</v>
      </c>
      <c r="N108" s="6"/>
      <c r="O108" s="6"/>
      <c r="P108" s="6"/>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row>
    <row r="109" spans="1:70" ht="106.5" customHeight="1" x14ac:dyDescent="0.3">
      <c r="A109" s="7"/>
      <c r="B109" s="7"/>
      <c r="C109" s="7"/>
      <c r="D109" s="9" t="s">
        <v>77</v>
      </c>
      <c r="E109" s="9" t="s">
        <v>10</v>
      </c>
      <c r="F109" s="4"/>
      <c r="G109" s="9" t="s">
        <v>78</v>
      </c>
      <c r="H109" s="4">
        <v>47</v>
      </c>
      <c r="I109" s="9" t="s">
        <v>27</v>
      </c>
      <c r="J109" s="9" t="s">
        <v>735</v>
      </c>
      <c r="K109" s="6">
        <v>43466</v>
      </c>
      <c r="L109" s="6">
        <v>43830</v>
      </c>
      <c r="M109" s="10">
        <v>40000000</v>
      </c>
      <c r="N109" s="6"/>
      <c r="O109" s="6"/>
      <c r="P109" s="6"/>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row>
    <row r="110" spans="1:70" ht="49.5" customHeight="1" x14ac:dyDescent="0.3">
      <c r="A110" s="7"/>
      <c r="B110" s="7"/>
      <c r="C110" s="7"/>
      <c r="D110" s="9" t="s">
        <v>77</v>
      </c>
      <c r="E110" s="9" t="s">
        <v>10</v>
      </c>
      <c r="F110" s="4"/>
      <c r="G110" s="5" t="s">
        <v>81</v>
      </c>
      <c r="H110" s="4">
        <v>48</v>
      </c>
      <c r="I110" s="168" t="s">
        <v>733</v>
      </c>
      <c r="J110" s="9" t="s">
        <v>736</v>
      </c>
      <c r="K110" s="6">
        <v>43466</v>
      </c>
      <c r="L110" s="6">
        <v>43830</v>
      </c>
      <c r="M110" s="10">
        <v>30000000</v>
      </c>
      <c r="N110" s="6"/>
      <c r="O110" s="6"/>
      <c r="P110" s="6"/>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row>
    <row r="111" spans="1:70" ht="43.5" customHeight="1" x14ac:dyDescent="0.3">
      <c r="A111" s="7"/>
      <c r="B111" s="7"/>
      <c r="C111" s="7"/>
      <c r="D111" s="9" t="s">
        <v>77</v>
      </c>
      <c r="E111" s="9" t="s">
        <v>10</v>
      </c>
      <c r="F111" s="4"/>
      <c r="G111" s="5" t="s">
        <v>80</v>
      </c>
      <c r="H111" s="4">
        <v>49</v>
      </c>
      <c r="I111" s="168" t="s">
        <v>28</v>
      </c>
      <c r="J111" s="5"/>
      <c r="K111" s="6">
        <v>43466</v>
      </c>
      <c r="L111" s="6">
        <v>43830</v>
      </c>
      <c r="M111" s="10">
        <v>203000000</v>
      </c>
      <c r="N111" s="6"/>
      <c r="O111" s="6"/>
      <c r="P111" s="6"/>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row>
    <row r="112" spans="1:70" ht="165" x14ac:dyDescent="0.3">
      <c r="A112" s="7"/>
      <c r="B112" s="7"/>
      <c r="C112" s="7"/>
      <c r="D112" s="9" t="s">
        <v>82</v>
      </c>
      <c r="E112" s="9" t="s">
        <v>10</v>
      </c>
      <c r="F112" s="4"/>
      <c r="G112" s="9" t="s">
        <v>450</v>
      </c>
      <c r="H112" s="4">
        <v>52</v>
      </c>
      <c r="I112" s="9" t="s">
        <v>40</v>
      </c>
      <c r="J112" s="9" t="s">
        <v>441</v>
      </c>
      <c r="K112" s="6">
        <v>43466</v>
      </c>
      <c r="L112" s="6">
        <v>43830</v>
      </c>
      <c r="M112" s="10">
        <v>84480000</v>
      </c>
      <c r="N112" s="6"/>
      <c r="O112" s="6"/>
      <c r="P112" s="6" t="s">
        <v>442</v>
      </c>
      <c r="Q112" s="104" t="s">
        <v>257</v>
      </c>
      <c r="R112" s="4">
        <v>4</v>
      </c>
      <c r="S112" s="104" t="s">
        <v>267</v>
      </c>
      <c r="T112" s="104" t="s">
        <v>443</v>
      </c>
      <c r="U112" s="104" t="s">
        <v>612</v>
      </c>
      <c r="V112" s="104" t="s">
        <v>444</v>
      </c>
      <c r="W112" s="104"/>
      <c r="X112" s="104"/>
      <c r="Y112" s="104"/>
      <c r="Z112" s="104"/>
      <c r="AA112" s="104"/>
      <c r="AB112" s="104"/>
      <c r="AC112" s="144"/>
      <c r="AD112" s="104"/>
      <c r="AE112" s="104"/>
      <c r="AF112" s="104"/>
      <c r="AG112" s="144"/>
      <c r="AH112" s="104"/>
      <c r="AI112" s="104"/>
      <c r="AJ112" s="104"/>
      <c r="AK112" s="144">
        <v>0.3</v>
      </c>
      <c r="AL112" s="150" t="s">
        <v>445</v>
      </c>
      <c r="AM112" s="104"/>
      <c r="AN112" s="104"/>
      <c r="AO112" s="144"/>
      <c r="AP112" s="104"/>
      <c r="AQ112" s="104"/>
      <c r="AR112" s="104"/>
      <c r="AS112" s="144">
        <v>0.15</v>
      </c>
      <c r="AT112" s="151" t="s">
        <v>446</v>
      </c>
      <c r="AU112" s="104"/>
      <c r="AV112" s="104"/>
      <c r="AW112" s="144"/>
      <c r="AX112" s="104"/>
      <c r="AY112" s="104"/>
      <c r="AZ112" s="104"/>
      <c r="BA112" s="144">
        <v>0.4</v>
      </c>
      <c r="BB112" s="150" t="s">
        <v>447</v>
      </c>
      <c r="BC112" s="104"/>
      <c r="BD112" s="104"/>
      <c r="BE112" s="144"/>
      <c r="BF112" s="104"/>
      <c r="BG112" s="104"/>
      <c r="BH112" s="104"/>
      <c r="BI112" s="165"/>
      <c r="BJ112" s="104"/>
      <c r="BK112" s="104"/>
      <c r="BL112" s="104"/>
      <c r="BM112" s="144"/>
      <c r="BN112" s="104"/>
      <c r="BO112" s="104"/>
      <c r="BP112" s="104"/>
      <c r="BQ112" s="144">
        <v>0.15</v>
      </c>
      <c r="BR112" s="151" t="s">
        <v>446</v>
      </c>
    </row>
    <row r="113" spans="1:73" ht="45" customHeight="1" x14ac:dyDescent="0.3">
      <c r="A113" s="7"/>
      <c r="B113" s="7"/>
      <c r="C113" s="7"/>
      <c r="D113" s="9" t="s">
        <v>82</v>
      </c>
      <c r="E113" s="9" t="s">
        <v>10</v>
      </c>
      <c r="F113" s="4"/>
      <c r="G113" s="9" t="s">
        <v>451</v>
      </c>
      <c r="H113" s="4">
        <v>53</v>
      </c>
      <c r="I113" s="9" t="s">
        <v>41</v>
      </c>
      <c r="J113" s="9" t="s">
        <v>456</v>
      </c>
      <c r="K113" s="6">
        <v>43466</v>
      </c>
      <c r="L113" s="6">
        <v>43830</v>
      </c>
      <c r="M113" s="10">
        <v>23372800</v>
      </c>
      <c r="N113" s="6"/>
      <c r="O113" s="6"/>
      <c r="P113" s="6" t="s">
        <v>457</v>
      </c>
      <c r="Q113" s="104" t="s">
        <v>428</v>
      </c>
      <c r="R113" s="4">
        <v>4</v>
      </c>
      <c r="S113" s="104" t="s">
        <v>267</v>
      </c>
      <c r="T113" s="104" t="s">
        <v>443</v>
      </c>
      <c r="U113" s="104" t="s">
        <v>612</v>
      </c>
      <c r="V113" s="104" t="s">
        <v>458</v>
      </c>
      <c r="W113" s="104"/>
      <c r="X113" s="104"/>
      <c r="Y113" s="104"/>
      <c r="Z113" s="104"/>
      <c r="AA113" s="104"/>
      <c r="AB113" s="104"/>
      <c r="AC113" s="144"/>
      <c r="AD113" s="104"/>
      <c r="AE113" s="104"/>
      <c r="AF113" s="104"/>
      <c r="AG113" s="144">
        <v>0.25</v>
      </c>
      <c r="AH113" s="104" t="s">
        <v>459</v>
      </c>
      <c r="AI113" s="104"/>
      <c r="AJ113" s="104"/>
      <c r="AK113" s="144"/>
      <c r="AL113" s="104"/>
      <c r="AM113" s="104"/>
      <c r="AN113" s="104"/>
      <c r="AO113" s="144"/>
      <c r="AP113" s="104"/>
      <c r="AQ113" s="104"/>
      <c r="AR113" s="104"/>
      <c r="AS113" s="144">
        <v>0.25</v>
      </c>
      <c r="AT113" s="104" t="s">
        <v>459</v>
      </c>
      <c r="AU113" s="104"/>
      <c r="AV113" s="104"/>
      <c r="AW113" s="144"/>
      <c r="AX113" s="104"/>
      <c r="AY113" s="104"/>
      <c r="AZ113" s="104"/>
      <c r="BA113" s="144"/>
      <c r="BB113" s="104"/>
      <c r="BC113" s="104"/>
      <c r="BD113" s="104"/>
      <c r="BE113" s="144">
        <v>0.25</v>
      </c>
      <c r="BF113" s="104" t="s">
        <v>459</v>
      </c>
      <c r="BG113" s="104"/>
      <c r="BH113" s="104"/>
      <c r="BI113" s="165"/>
      <c r="BJ113" s="104"/>
      <c r="BK113" s="104"/>
      <c r="BL113" s="104"/>
      <c r="BM113" s="144"/>
      <c r="BN113" s="104"/>
      <c r="BO113" s="104"/>
      <c r="BP113" s="104"/>
      <c r="BQ113" s="144">
        <v>0.25</v>
      </c>
      <c r="BR113" s="104" t="s">
        <v>459</v>
      </c>
    </row>
    <row r="114" spans="1:73" ht="135" customHeight="1" x14ac:dyDescent="0.3">
      <c r="A114" s="7"/>
      <c r="B114" s="7"/>
      <c r="C114" s="7"/>
      <c r="D114" s="9" t="s">
        <v>82</v>
      </c>
      <c r="E114" s="9" t="s">
        <v>10</v>
      </c>
      <c r="F114" s="4"/>
      <c r="G114" s="9" t="s">
        <v>452</v>
      </c>
      <c r="H114" s="4">
        <v>54</v>
      </c>
      <c r="I114" s="9" t="s">
        <v>42</v>
      </c>
      <c r="J114" s="9" t="s">
        <v>448</v>
      </c>
      <c r="K114" s="6">
        <v>43617</v>
      </c>
      <c r="L114" s="6">
        <v>43830</v>
      </c>
      <c r="M114" s="10">
        <v>58009600</v>
      </c>
      <c r="N114" s="6"/>
      <c r="O114" s="6"/>
      <c r="P114" s="6" t="s">
        <v>449</v>
      </c>
      <c r="Q114" s="104" t="s">
        <v>257</v>
      </c>
      <c r="R114" s="4">
        <v>2</v>
      </c>
      <c r="S114" s="104" t="s">
        <v>267</v>
      </c>
      <c r="T114" s="104" t="s">
        <v>443</v>
      </c>
      <c r="U114" s="104" t="s">
        <v>612</v>
      </c>
      <c r="V114" s="104" t="s">
        <v>460</v>
      </c>
      <c r="W114" s="104"/>
      <c r="X114" s="104"/>
      <c r="Y114" s="104"/>
      <c r="Z114" s="104"/>
      <c r="AA114" s="104"/>
      <c r="AB114" s="104"/>
      <c r="AC114" s="144"/>
      <c r="AD114" s="104"/>
      <c r="AE114" s="104"/>
      <c r="AF114" s="104"/>
      <c r="AG114" s="144"/>
      <c r="AH114" s="104"/>
      <c r="AI114" s="104"/>
      <c r="AJ114" s="104"/>
      <c r="AK114" s="144"/>
      <c r="AL114" s="104"/>
      <c r="AM114" s="104"/>
      <c r="AN114" s="104"/>
      <c r="AO114" s="144"/>
      <c r="AP114" s="104"/>
      <c r="AQ114" s="104"/>
      <c r="AR114" s="104"/>
      <c r="AS114" s="144">
        <v>0.4</v>
      </c>
      <c r="AT114" s="104" t="s">
        <v>461</v>
      </c>
      <c r="AU114" s="104"/>
      <c r="AV114" s="104"/>
      <c r="AW114" s="144"/>
      <c r="AX114" s="104"/>
      <c r="AY114" s="104"/>
      <c r="AZ114" s="104"/>
      <c r="BA114" s="144"/>
      <c r="BB114" s="104"/>
      <c r="BC114" s="104"/>
      <c r="BD114" s="104"/>
      <c r="BE114" s="144"/>
      <c r="BF114" s="104"/>
      <c r="BG114" s="104"/>
      <c r="BH114" s="104"/>
      <c r="BI114" s="165"/>
      <c r="BJ114" s="104"/>
      <c r="BK114" s="104"/>
      <c r="BL114" s="104"/>
      <c r="BM114" s="144"/>
      <c r="BN114" s="104"/>
      <c r="BO114" s="104"/>
      <c r="BP114" s="104"/>
      <c r="BQ114" s="144">
        <v>0.6</v>
      </c>
      <c r="BR114" s="150" t="s">
        <v>462</v>
      </c>
    </row>
    <row r="115" spans="1:73" ht="135" customHeight="1" x14ac:dyDescent="0.3">
      <c r="A115" s="7"/>
      <c r="B115" s="7"/>
      <c r="C115" s="7"/>
      <c r="D115" s="9" t="s">
        <v>82</v>
      </c>
      <c r="E115" s="9" t="s">
        <v>10</v>
      </c>
      <c r="F115" s="4"/>
      <c r="G115" s="9" t="s">
        <v>450</v>
      </c>
      <c r="H115" s="4">
        <v>55</v>
      </c>
      <c r="I115" s="9" t="s">
        <v>43</v>
      </c>
      <c r="J115" s="9" t="s">
        <v>463</v>
      </c>
      <c r="K115" s="6">
        <v>43466</v>
      </c>
      <c r="L115" s="6">
        <v>43830</v>
      </c>
      <c r="M115" s="10">
        <v>58009600</v>
      </c>
      <c r="N115" s="6"/>
      <c r="O115" s="6"/>
      <c r="P115" s="6" t="s">
        <v>464</v>
      </c>
      <c r="Q115" s="104" t="s">
        <v>257</v>
      </c>
      <c r="R115" s="4">
        <v>3</v>
      </c>
      <c r="S115" s="104" t="s">
        <v>287</v>
      </c>
      <c r="T115" s="104" t="s">
        <v>443</v>
      </c>
      <c r="U115" s="104" t="s">
        <v>612</v>
      </c>
      <c r="V115" s="104" t="s">
        <v>465</v>
      </c>
      <c r="W115" s="104"/>
      <c r="X115" s="104"/>
      <c r="Y115" s="104"/>
      <c r="Z115" s="104"/>
      <c r="AA115" s="104"/>
      <c r="AB115" s="104"/>
      <c r="AC115" s="144"/>
      <c r="AD115" s="104"/>
      <c r="AE115" s="104"/>
      <c r="AF115" s="104"/>
      <c r="AG115" s="144"/>
      <c r="AH115" s="104"/>
      <c r="AI115" s="104"/>
      <c r="AJ115" s="104"/>
      <c r="AK115" s="144">
        <v>0.45</v>
      </c>
      <c r="AL115" s="104" t="s">
        <v>466</v>
      </c>
      <c r="AM115" s="104"/>
      <c r="AN115" s="104"/>
      <c r="AO115" s="144"/>
      <c r="AP115" s="104"/>
      <c r="AQ115" s="104"/>
      <c r="AR115" s="104"/>
      <c r="AS115" s="144"/>
      <c r="AT115" s="104"/>
      <c r="AU115" s="104"/>
      <c r="AV115" s="104"/>
      <c r="AW115" s="144"/>
      <c r="AX115" s="104"/>
      <c r="AY115" s="104"/>
      <c r="AZ115" s="104"/>
      <c r="BA115" s="144"/>
      <c r="BB115" s="104"/>
      <c r="BC115" s="104"/>
      <c r="BD115" s="104"/>
      <c r="BE115" s="144">
        <v>0.1</v>
      </c>
      <c r="BF115" s="104" t="s">
        <v>467</v>
      </c>
      <c r="BG115" s="104"/>
      <c r="BH115" s="104"/>
      <c r="BI115" s="165"/>
      <c r="BJ115" s="104"/>
      <c r="BK115" s="104"/>
      <c r="BL115" s="104"/>
      <c r="BM115" s="144"/>
      <c r="BN115" s="104"/>
      <c r="BO115" s="104"/>
      <c r="BP115" s="104"/>
      <c r="BQ115" s="144">
        <v>0.45</v>
      </c>
      <c r="BR115" s="104" t="s">
        <v>468</v>
      </c>
    </row>
    <row r="116" spans="1:73" ht="135" customHeight="1" x14ac:dyDescent="0.3">
      <c r="A116" s="7"/>
      <c r="B116" s="7"/>
      <c r="C116" s="7"/>
      <c r="D116" s="9" t="s">
        <v>82</v>
      </c>
      <c r="E116" s="9" t="s">
        <v>10</v>
      </c>
      <c r="F116" s="4"/>
      <c r="G116" s="9" t="s">
        <v>451</v>
      </c>
      <c r="H116" s="4">
        <v>56</v>
      </c>
      <c r="I116" s="9" t="s">
        <v>44</v>
      </c>
      <c r="J116" s="170" t="s">
        <v>603</v>
      </c>
      <c r="K116" s="6">
        <v>43466</v>
      </c>
      <c r="L116" s="6">
        <v>43830</v>
      </c>
      <c r="M116" s="10">
        <v>69611520</v>
      </c>
      <c r="N116" s="6"/>
      <c r="O116" s="6"/>
      <c r="P116" s="6"/>
      <c r="Q116" s="104"/>
      <c r="R116" s="4"/>
      <c r="S116" s="104"/>
      <c r="T116" s="104" t="s">
        <v>443</v>
      </c>
      <c r="U116" s="104" t="s">
        <v>612</v>
      </c>
      <c r="V116" s="104"/>
      <c r="W116" s="104"/>
      <c r="X116" s="104"/>
      <c r="Y116" s="104"/>
      <c r="Z116" s="104"/>
      <c r="AA116" s="104"/>
      <c r="AB116" s="104"/>
      <c r="AC116" s="144"/>
      <c r="AD116" s="104"/>
      <c r="AE116" s="104"/>
      <c r="AF116" s="104"/>
      <c r="AG116" s="144"/>
      <c r="AH116" s="104"/>
      <c r="AI116" s="104"/>
      <c r="AJ116" s="104"/>
      <c r="AK116" s="144"/>
      <c r="AL116" s="104"/>
      <c r="AM116" s="104"/>
      <c r="AN116" s="104"/>
      <c r="AO116" s="144"/>
      <c r="AP116" s="104"/>
      <c r="AQ116" s="104"/>
      <c r="AR116" s="104"/>
      <c r="AS116" s="144"/>
      <c r="AT116" s="104"/>
      <c r="AU116" s="104"/>
      <c r="AV116" s="104"/>
      <c r="AW116" s="144"/>
      <c r="AX116" s="150"/>
      <c r="AY116" s="104"/>
      <c r="AZ116" s="104"/>
      <c r="BA116" s="144"/>
      <c r="BB116" s="104"/>
      <c r="BC116" s="104"/>
      <c r="BD116" s="104"/>
      <c r="BE116" s="144"/>
      <c r="BF116" s="104"/>
      <c r="BG116" s="104"/>
      <c r="BH116" s="104"/>
      <c r="BI116" s="165"/>
      <c r="BJ116" s="104"/>
      <c r="BK116" s="104"/>
      <c r="BL116" s="104"/>
      <c r="BM116" s="144"/>
      <c r="BN116" s="104"/>
      <c r="BO116" s="104"/>
      <c r="BP116" s="104"/>
      <c r="BQ116" s="144"/>
      <c r="BR116" s="104"/>
    </row>
    <row r="117" spans="1:73" ht="135" customHeight="1" x14ac:dyDescent="0.3">
      <c r="A117" s="7"/>
      <c r="B117" s="7"/>
      <c r="C117" s="7"/>
      <c r="D117" s="9" t="s">
        <v>82</v>
      </c>
      <c r="E117" s="9" t="s">
        <v>10</v>
      </c>
      <c r="F117" s="4"/>
      <c r="G117" s="9" t="s">
        <v>450</v>
      </c>
      <c r="H117" s="4">
        <v>57</v>
      </c>
      <c r="I117" s="9" t="s">
        <v>45</v>
      </c>
      <c r="J117" s="9" t="s">
        <v>473</v>
      </c>
      <c r="K117" s="6">
        <v>43466</v>
      </c>
      <c r="L117" s="6">
        <v>43830</v>
      </c>
      <c r="M117" s="10">
        <v>164454400</v>
      </c>
      <c r="N117" s="6"/>
      <c r="O117" s="6"/>
      <c r="P117" s="6" t="s">
        <v>604</v>
      </c>
      <c r="Q117" s="104" t="s">
        <v>428</v>
      </c>
      <c r="R117" s="4">
        <v>2</v>
      </c>
      <c r="S117" s="104" t="s">
        <v>605</v>
      </c>
      <c r="T117" s="104" t="s">
        <v>443</v>
      </c>
      <c r="U117" s="104" t="s">
        <v>612</v>
      </c>
      <c r="V117" s="104" t="s">
        <v>606</v>
      </c>
      <c r="W117" s="104"/>
      <c r="X117" s="104"/>
      <c r="Y117" s="104"/>
      <c r="Z117" s="104"/>
      <c r="AA117" s="104"/>
      <c r="AB117" s="104"/>
      <c r="AC117" s="144"/>
      <c r="AD117" s="104"/>
      <c r="AE117" s="104"/>
      <c r="AF117" s="104"/>
      <c r="AG117" s="144"/>
      <c r="AH117" s="104"/>
      <c r="AI117" s="104"/>
      <c r="AJ117" s="104"/>
      <c r="AK117" s="144"/>
      <c r="AL117" s="104"/>
      <c r="AM117" s="104"/>
      <c r="AN117" s="104"/>
      <c r="AO117" s="144"/>
      <c r="AP117" s="104"/>
      <c r="AQ117" s="104"/>
      <c r="AR117" s="104"/>
      <c r="AS117" s="144">
        <v>0.4</v>
      </c>
      <c r="AT117" s="104" t="s">
        <v>474</v>
      </c>
      <c r="AU117" s="104"/>
      <c r="AV117" s="104"/>
      <c r="AW117" s="144"/>
      <c r="AX117" s="104"/>
      <c r="AY117" s="104"/>
      <c r="AZ117" s="104"/>
      <c r="BA117" s="144"/>
      <c r="BB117" s="104"/>
      <c r="BC117" s="104"/>
      <c r="BD117" s="104"/>
      <c r="BE117" s="144"/>
      <c r="BF117" s="104"/>
      <c r="BG117" s="104"/>
      <c r="BH117" s="104"/>
      <c r="BI117" s="165"/>
      <c r="BJ117" s="104"/>
      <c r="BK117" s="104"/>
      <c r="BL117" s="104"/>
      <c r="BM117" s="144"/>
      <c r="BN117" s="104"/>
      <c r="BO117" s="104"/>
      <c r="BP117" s="104"/>
      <c r="BQ117" s="144">
        <v>0.6</v>
      </c>
      <c r="BR117" s="150" t="s">
        <v>475</v>
      </c>
    </row>
    <row r="118" spans="1:73" ht="135" customHeight="1" x14ac:dyDescent="0.3">
      <c r="A118" s="7"/>
      <c r="B118" s="7"/>
      <c r="C118" s="7"/>
      <c r="D118" s="9" t="s">
        <v>82</v>
      </c>
      <c r="E118" s="9" t="s">
        <v>10</v>
      </c>
      <c r="F118" s="4"/>
      <c r="G118" s="9" t="s">
        <v>452</v>
      </c>
      <c r="H118" s="4">
        <v>58</v>
      </c>
      <c r="I118" s="9" t="s">
        <v>46</v>
      </c>
      <c r="J118" s="9" t="s">
        <v>476</v>
      </c>
      <c r="K118" s="6">
        <v>43466</v>
      </c>
      <c r="L118" s="6">
        <v>43830</v>
      </c>
      <c r="M118" s="10">
        <v>60000000</v>
      </c>
      <c r="N118" s="6"/>
      <c r="O118" s="6"/>
      <c r="P118" s="6" t="s">
        <v>477</v>
      </c>
      <c r="Q118" s="104" t="s">
        <v>428</v>
      </c>
      <c r="R118" s="4">
        <v>1</v>
      </c>
      <c r="S118" s="104" t="s">
        <v>267</v>
      </c>
      <c r="T118" s="104" t="s">
        <v>443</v>
      </c>
      <c r="U118" s="104" t="s">
        <v>612</v>
      </c>
      <c r="V118" s="104" t="s">
        <v>460</v>
      </c>
      <c r="W118" s="104"/>
      <c r="X118" s="104"/>
      <c r="Y118" s="104"/>
      <c r="Z118" s="104"/>
      <c r="AA118" s="104"/>
      <c r="AB118" s="104"/>
      <c r="AC118" s="144"/>
      <c r="AD118" s="104"/>
      <c r="AE118" s="104"/>
      <c r="AF118" s="104"/>
      <c r="AG118" s="144"/>
      <c r="AH118" s="104"/>
      <c r="AI118" s="104"/>
      <c r="AJ118" s="104"/>
      <c r="AK118" s="144"/>
      <c r="AL118" s="104"/>
      <c r="AM118" s="104"/>
      <c r="AN118" s="104"/>
      <c r="AO118" s="144"/>
      <c r="AP118" s="104"/>
      <c r="AQ118" s="104"/>
      <c r="AR118" s="104"/>
      <c r="AS118" s="144"/>
      <c r="AT118" s="104"/>
      <c r="AU118" s="104"/>
      <c r="AV118" s="104"/>
      <c r="AW118" s="144"/>
      <c r="AX118" s="104"/>
      <c r="AY118" s="104"/>
      <c r="AZ118" s="104"/>
      <c r="BA118" s="144"/>
      <c r="BB118" s="104"/>
      <c r="BC118" s="104"/>
      <c r="BD118" s="104"/>
      <c r="BE118" s="144"/>
      <c r="BF118" s="104"/>
      <c r="BG118" s="104"/>
      <c r="BH118" s="104"/>
      <c r="BI118" s="165"/>
      <c r="BJ118" s="104"/>
      <c r="BK118" s="104"/>
      <c r="BL118" s="104"/>
      <c r="BM118" s="144"/>
      <c r="BN118" s="104"/>
      <c r="BO118" s="104"/>
      <c r="BP118" s="104"/>
      <c r="BQ118" s="144">
        <v>1</v>
      </c>
      <c r="BR118" s="104" t="s">
        <v>478</v>
      </c>
    </row>
    <row r="119" spans="1:73" ht="135" customHeight="1" x14ac:dyDescent="0.3">
      <c r="A119" s="7"/>
      <c r="B119" s="7"/>
      <c r="C119" s="7"/>
      <c r="D119" s="9" t="s">
        <v>82</v>
      </c>
      <c r="E119" s="9" t="s">
        <v>10</v>
      </c>
      <c r="F119" s="4"/>
      <c r="G119" s="9" t="s">
        <v>450</v>
      </c>
      <c r="H119" s="4">
        <v>59</v>
      </c>
      <c r="I119" s="168" t="s">
        <v>594</v>
      </c>
      <c r="J119" s="9" t="s">
        <v>479</v>
      </c>
      <c r="K119" s="6">
        <v>43466</v>
      </c>
      <c r="L119" s="6">
        <v>43830</v>
      </c>
      <c r="M119" s="10">
        <v>30000000</v>
      </c>
      <c r="N119" s="6"/>
      <c r="O119" s="6"/>
      <c r="P119" s="6" t="s">
        <v>480</v>
      </c>
      <c r="Q119" s="104" t="s">
        <v>481</v>
      </c>
      <c r="R119" s="4">
        <v>4</v>
      </c>
      <c r="S119" s="104" t="s">
        <v>267</v>
      </c>
      <c r="T119" s="104" t="s">
        <v>443</v>
      </c>
      <c r="U119" s="104" t="s">
        <v>612</v>
      </c>
      <c r="V119" s="104" t="s">
        <v>482</v>
      </c>
      <c r="W119" s="104"/>
      <c r="X119" s="104"/>
      <c r="Y119" s="104"/>
      <c r="Z119" s="104"/>
      <c r="AA119" s="104"/>
      <c r="AB119" s="104"/>
      <c r="AC119" s="144"/>
      <c r="AD119" s="104"/>
      <c r="AE119" s="104"/>
      <c r="AF119" s="104"/>
      <c r="AG119" s="144"/>
      <c r="AH119" s="104"/>
      <c r="AI119" s="104"/>
      <c r="AJ119" s="104"/>
      <c r="AK119" s="144"/>
      <c r="AL119" s="104"/>
      <c r="AM119" s="104"/>
      <c r="AN119" s="104"/>
      <c r="AO119" s="144"/>
      <c r="AP119" s="104"/>
      <c r="AQ119" s="104"/>
      <c r="AR119" s="104"/>
      <c r="AS119" s="144">
        <v>0.25</v>
      </c>
      <c r="AT119" s="104" t="s">
        <v>483</v>
      </c>
      <c r="AU119" s="104"/>
      <c r="AV119" s="104"/>
      <c r="AW119" s="144"/>
      <c r="AX119" s="104"/>
      <c r="AY119" s="104"/>
      <c r="AZ119" s="104"/>
      <c r="BA119" s="144"/>
      <c r="BB119" s="104"/>
      <c r="BC119" s="104"/>
      <c r="BD119" s="104"/>
      <c r="BE119" s="144">
        <v>0.25</v>
      </c>
      <c r="BF119" s="104" t="s">
        <v>484</v>
      </c>
      <c r="BG119" s="104"/>
      <c r="BH119" s="104"/>
      <c r="BI119" s="165"/>
      <c r="BJ119" s="104"/>
      <c r="BK119" s="104"/>
      <c r="BL119" s="104"/>
      <c r="BM119" s="144"/>
      <c r="BN119" s="104"/>
      <c r="BO119" s="104"/>
      <c r="BP119" s="104"/>
      <c r="BQ119" s="144">
        <v>0.5</v>
      </c>
      <c r="BR119" s="104" t="s">
        <v>485</v>
      </c>
    </row>
    <row r="120" spans="1:73" ht="135" customHeight="1" x14ac:dyDescent="0.3">
      <c r="A120" s="7"/>
      <c r="B120" s="7"/>
      <c r="C120" s="7"/>
      <c r="D120" s="9" t="s">
        <v>82</v>
      </c>
      <c r="E120" s="9" t="s">
        <v>10</v>
      </c>
      <c r="F120" s="4"/>
      <c r="G120" s="9" t="s">
        <v>453</v>
      </c>
      <c r="H120" s="4">
        <v>60</v>
      </c>
      <c r="I120" s="9" t="s">
        <v>47</v>
      </c>
      <c r="J120" s="9" t="s">
        <v>469</v>
      </c>
      <c r="K120" s="6">
        <v>43466</v>
      </c>
      <c r="L120" s="6">
        <v>43830</v>
      </c>
      <c r="M120" s="10">
        <v>750000000</v>
      </c>
      <c r="N120" s="6"/>
      <c r="O120" s="6"/>
      <c r="P120" s="6" t="s">
        <v>486</v>
      </c>
      <c r="Q120" s="104" t="s">
        <v>257</v>
      </c>
      <c r="R120" s="155" t="s">
        <v>607</v>
      </c>
      <c r="S120" s="156" t="s">
        <v>608</v>
      </c>
      <c r="T120" s="104" t="s">
        <v>443</v>
      </c>
      <c r="U120" s="104" t="s">
        <v>612</v>
      </c>
      <c r="V120" s="104" t="s">
        <v>470</v>
      </c>
      <c r="W120" s="104"/>
      <c r="X120" s="104"/>
      <c r="Y120" s="104"/>
      <c r="Z120" s="104"/>
      <c r="AA120" s="104"/>
      <c r="AB120" s="104"/>
      <c r="AC120" s="144"/>
      <c r="AD120" s="104"/>
      <c r="AE120" s="104"/>
      <c r="AF120" s="104"/>
      <c r="AG120" s="144"/>
      <c r="AH120" s="104"/>
      <c r="AI120" s="104"/>
      <c r="AJ120" s="104"/>
      <c r="AK120" s="144"/>
      <c r="AL120" s="104"/>
      <c r="AM120" s="104"/>
      <c r="AN120" s="104"/>
      <c r="AO120" s="144"/>
      <c r="AP120" s="104"/>
      <c r="AQ120" s="104"/>
      <c r="AR120" s="104"/>
      <c r="AS120" s="144"/>
      <c r="AT120" s="104"/>
      <c r="AU120" s="104"/>
      <c r="AV120" s="104"/>
      <c r="AW120" s="144">
        <v>0.6</v>
      </c>
      <c r="AX120" s="104" t="s">
        <v>471</v>
      </c>
      <c r="AY120" s="104"/>
      <c r="AZ120" s="104"/>
      <c r="BA120" s="144"/>
      <c r="BB120" s="104"/>
      <c r="BC120" s="104"/>
      <c r="BD120" s="104"/>
      <c r="BE120" s="144"/>
      <c r="BF120" s="104"/>
      <c r="BG120" s="104"/>
      <c r="BH120" s="104"/>
      <c r="BI120" s="165"/>
      <c r="BJ120" s="104"/>
      <c r="BK120" s="104"/>
      <c r="BL120" s="104"/>
      <c r="BM120" s="144"/>
      <c r="BN120" s="104"/>
      <c r="BO120" s="104"/>
      <c r="BP120" s="104"/>
      <c r="BQ120" s="144">
        <v>0.4</v>
      </c>
      <c r="BR120" s="104" t="s">
        <v>472</v>
      </c>
    </row>
    <row r="121" spans="1:73" ht="135" customHeight="1" x14ac:dyDescent="0.3">
      <c r="A121" s="7"/>
      <c r="B121" s="7"/>
      <c r="C121" s="7"/>
      <c r="D121" s="9" t="s">
        <v>82</v>
      </c>
      <c r="E121" s="9" t="s">
        <v>10</v>
      </c>
      <c r="F121" s="4"/>
      <c r="G121" s="9" t="s">
        <v>450</v>
      </c>
      <c r="H121" s="4">
        <v>61</v>
      </c>
      <c r="I121" s="9" t="s">
        <v>48</v>
      </c>
      <c r="J121" s="9" t="s">
        <v>595</v>
      </c>
      <c r="K121" s="6">
        <v>43466</v>
      </c>
      <c r="L121" s="6">
        <v>43830</v>
      </c>
      <c r="M121" s="10">
        <v>66000000</v>
      </c>
      <c r="N121" s="6"/>
      <c r="O121" s="6"/>
      <c r="P121" s="6" t="s">
        <v>596</v>
      </c>
      <c r="Q121" s="104" t="s">
        <v>597</v>
      </c>
      <c r="R121" s="4">
        <v>1</v>
      </c>
      <c r="S121" s="104" t="s">
        <v>598</v>
      </c>
      <c r="T121" s="104" t="s">
        <v>443</v>
      </c>
      <c r="U121" s="104" t="s">
        <v>490</v>
      </c>
      <c r="V121" s="104" t="s">
        <v>490</v>
      </c>
      <c r="W121" s="104"/>
      <c r="X121" s="104"/>
      <c r="Y121" s="104"/>
      <c r="Z121" s="104"/>
      <c r="AA121" s="104"/>
      <c r="AB121" s="104"/>
      <c r="AC121" s="144"/>
      <c r="AD121" s="104"/>
      <c r="AE121" s="104"/>
      <c r="AF121" s="104"/>
      <c r="AG121" s="144">
        <v>0.25</v>
      </c>
      <c r="AH121" s="104" t="s">
        <v>599</v>
      </c>
      <c r="AI121" s="104"/>
      <c r="AJ121" s="104"/>
      <c r="AK121" s="144"/>
      <c r="AL121" s="104"/>
      <c r="AM121" s="104"/>
      <c r="AN121" s="104"/>
      <c r="AO121" s="144">
        <v>0.25</v>
      </c>
      <c r="AP121" s="146" t="s">
        <v>600</v>
      </c>
      <c r="AQ121" s="104"/>
      <c r="AR121" s="104"/>
      <c r="AS121" s="144"/>
      <c r="AT121" s="104"/>
      <c r="AU121" s="104"/>
      <c r="AV121" s="104"/>
      <c r="AW121" s="144">
        <v>0.25</v>
      </c>
      <c r="AX121" s="146" t="s">
        <v>601</v>
      </c>
      <c r="AY121" s="104"/>
      <c r="AZ121" s="104"/>
      <c r="BA121" s="144"/>
      <c r="BB121" s="104"/>
      <c r="BC121" s="104"/>
      <c r="BD121" s="104"/>
      <c r="BE121" s="144"/>
      <c r="BF121" s="104"/>
      <c r="BG121" s="104"/>
      <c r="BH121" s="104"/>
      <c r="BI121" s="165">
        <v>0.25</v>
      </c>
      <c r="BJ121" s="146" t="s">
        <v>602</v>
      </c>
      <c r="BK121" s="104"/>
      <c r="BL121" s="104"/>
      <c r="BM121" s="144"/>
      <c r="BN121" s="104"/>
      <c r="BO121" s="104"/>
      <c r="BP121" s="104"/>
      <c r="BQ121" s="144"/>
      <c r="BR121" s="104"/>
    </row>
    <row r="122" spans="1:73" ht="135" customHeight="1" x14ac:dyDescent="0.3">
      <c r="A122" s="7"/>
      <c r="B122" s="7"/>
      <c r="C122" s="7"/>
      <c r="D122" s="9" t="s">
        <v>82</v>
      </c>
      <c r="E122" s="9" t="s">
        <v>10</v>
      </c>
      <c r="F122" s="4"/>
      <c r="G122" s="9" t="s">
        <v>453</v>
      </c>
      <c r="H122" s="4">
        <v>62</v>
      </c>
      <c r="I122" s="9" t="s">
        <v>49</v>
      </c>
      <c r="J122" s="9" t="s">
        <v>487</v>
      </c>
      <c r="K122" s="6">
        <v>43466</v>
      </c>
      <c r="L122" s="6">
        <v>43830</v>
      </c>
      <c r="M122" s="10">
        <v>66000000</v>
      </c>
      <c r="N122" s="6"/>
      <c r="O122" s="6"/>
      <c r="P122" s="6" t="s">
        <v>488</v>
      </c>
      <c r="Q122" s="104" t="s">
        <v>489</v>
      </c>
      <c r="R122" s="4">
        <v>1</v>
      </c>
      <c r="S122" s="104" t="s">
        <v>267</v>
      </c>
      <c r="T122" s="104" t="s">
        <v>443</v>
      </c>
      <c r="U122" s="104" t="s">
        <v>490</v>
      </c>
      <c r="V122" s="104" t="s">
        <v>490</v>
      </c>
      <c r="W122" s="104"/>
      <c r="X122" s="104"/>
      <c r="Y122" s="104"/>
      <c r="Z122" s="104"/>
      <c r="AA122" s="104"/>
      <c r="AB122" s="104"/>
      <c r="AC122" s="144"/>
      <c r="AD122" s="104"/>
      <c r="AE122" s="104"/>
      <c r="AF122" s="104"/>
      <c r="AG122" s="144">
        <v>0.25</v>
      </c>
      <c r="AH122" s="104" t="s">
        <v>491</v>
      </c>
      <c r="AI122" s="104"/>
      <c r="AJ122" s="104"/>
      <c r="AK122" s="144"/>
      <c r="AL122" s="104"/>
      <c r="AM122" s="104"/>
      <c r="AN122" s="104"/>
      <c r="AO122" s="144">
        <v>0.25</v>
      </c>
      <c r="AP122" s="104" t="s">
        <v>492</v>
      </c>
      <c r="AQ122" s="104"/>
      <c r="AR122" s="104"/>
      <c r="AS122" s="144"/>
      <c r="AT122" s="104"/>
      <c r="AU122" s="104"/>
      <c r="AV122" s="104"/>
      <c r="AW122" s="144"/>
      <c r="AX122" s="104"/>
      <c r="AY122" s="104"/>
      <c r="AZ122" s="104"/>
      <c r="BA122" s="144"/>
      <c r="BB122" s="104"/>
      <c r="BC122" s="104"/>
      <c r="BD122" s="104"/>
      <c r="BE122" s="144"/>
      <c r="BF122" s="104"/>
      <c r="BG122" s="104"/>
      <c r="BH122" s="104"/>
      <c r="BI122" s="165"/>
      <c r="BJ122" s="104"/>
      <c r="BK122" s="104"/>
      <c r="BL122" s="104"/>
      <c r="BM122" s="144">
        <v>0.5</v>
      </c>
      <c r="BN122" s="104" t="s">
        <v>493</v>
      </c>
      <c r="BO122" s="104"/>
      <c r="BP122" s="104"/>
      <c r="BQ122" s="144"/>
      <c r="BR122" s="104"/>
    </row>
    <row r="123" spans="1:73" ht="135" customHeight="1" x14ac:dyDescent="0.3">
      <c r="A123" s="7"/>
      <c r="B123" s="7"/>
      <c r="C123" s="7"/>
      <c r="D123" s="9" t="s">
        <v>82</v>
      </c>
      <c r="E123" s="9" t="s">
        <v>10</v>
      </c>
      <c r="F123" s="4"/>
      <c r="G123" s="9" t="s">
        <v>453</v>
      </c>
      <c r="H123" s="4">
        <v>63</v>
      </c>
      <c r="I123" s="9" t="s">
        <v>50</v>
      </c>
      <c r="J123" s="170" t="s">
        <v>603</v>
      </c>
      <c r="K123" s="6">
        <v>43466</v>
      </c>
      <c r="L123" s="6">
        <v>43830</v>
      </c>
      <c r="M123" s="10">
        <v>66000000</v>
      </c>
      <c r="N123" s="6"/>
      <c r="O123" s="6"/>
      <c r="P123" s="6"/>
      <c r="Q123" s="104"/>
      <c r="R123" s="4"/>
      <c r="S123" s="104"/>
      <c r="T123" s="104"/>
      <c r="U123" s="104" t="s">
        <v>490</v>
      </c>
      <c r="V123" s="104" t="s">
        <v>490</v>
      </c>
      <c r="W123" s="104"/>
      <c r="X123" s="104"/>
      <c r="Y123" s="104"/>
      <c r="Z123" s="104"/>
      <c r="AA123" s="104"/>
      <c r="AB123" s="104"/>
      <c r="AC123" s="144"/>
      <c r="AD123" s="104"/>
      <c r="AE123" s="104"/>
      <c r="AF123" s="104"/>
      <c r="AG123" s="144"/>
      <c r="AH123" s="104"/>
      <c r="AI123" s="104"/>
      <c r="AJ123" s="104"/>
      <c r="AK123" s="144"/>
      <c r="AL123" s="104"/>
      <c r="AM123" s="104"/>
      <c r="AN123" s="104"/>
      <c r="AO123" s="144"/>
      <c r="AP123" s="104"/>
      <c r="AQ123" s="104"/>
      <c r="AR123" s="104"/>
      <c r="AS123" s="144"/>
      <c r="AT123" s="104"/>
      <c r="AU123" s="104"/>
      <c r="AV123" s="104"/>
      <c r="AW123" s="144"/>
      <c r="AX123" s="104"/>
      <c r="AY123" s="104"/>
      <c r="AZ123" s="104"/>
      <c r="BA123" s="144"/>
      <c r="BB123" s="104"/>
      <c r="BC123" s="104"/>
      <c r="BD123" s="104"/>
      <c r="BE123" s="144"/>
      <c r="BF123" s="104"/>
      <c r="BG123" s="104"/>
      <c r="BH123" s="104"/>
      <c r="BI123" s="165"/>
      <c r="BJ123" s="104"/>
      <c r="BK123" s="104"/>
      <c r="BL123" s="104"/>
      <c r="BM123" s="144"/>
      <c r="BN123" s="104"/>
      <c r="BO123" s="104"/>
      <c r="BP123" s="104"/>
      <c r="BQ123" s="144"/>
      <c r="BR123" s="104"/>
    </row>
    <row r="124" spans="1:73" ht="135" x14ac:dyDescent="0.3">
      <c r="A124" s="7"/>
      <c r="B124" s="7"/>
      <c r="C124" s="7"/>
      <c r="D124" s="9" t="s">
        <v>82</v>
      </c>
      <c r="E124" s="9" t="s">
        <v>10</v>
      </c>
      <c r="F124" s="4"/>
      <c r="G124" s="9" t="s">
        <v>450</v>
      </c>
      <c r="H124" s="4">
        <v>64</v>
      </c>
      <c r="I124" s="9" t="s">
        <v>51</v>
      </c>
      <c r="J124" s="9" t="s">
        <v>615</v>
      </c>
      <c r="K124" s="6">
        <v>43466</v>
      </c>
      <c r="L124" s="6">
        <v>43830</v>
      </c>
      <c r="M124" s="10">
        <v>44000000</v>
      </c>
      <c r="N124" s="6"/>
      <c r="O124" s="6"/>
      <c r="P124" s="6" t="s">
        <v>494</v>
      </c>
      <c r="Q124" s="104" t="s">
        <v>495</v>
      </c>
      <c r="R124" s="4">
        <v>1</v>
      </c>
      <c r="S124" s="104" t="s">
        <v>267</v>
      </c>
      <c r="T124" s="104" t="s">
        <v>443</v>
      </c>
      <c r="U124" s="104" t="s">
        <v>490</v>
      </c>
      <c r="V124" s="104" t="s">
        <v>490</v>
      </c>
      <c r="W124" s="104"/>
      <c r="X124" s="104"/>
      <c r="Y124" s="104"/>
      <c r="Z124" s="104"/>
      <c r="AA124" s="104"/>
      <c r="AB124" s="104"/>
      <c r="AC124" s="144">
        <v>0.125</v>
      </c>
      <c r="AD124" s="104" t="s">
        <v>496</v>
      </c>
      <c r="AE124" s="104"/>
      <c r="AF124" s="104"/>
      <c r="AG124" s="144">
        <v>0.125</v>
      </c>
      <c r="AH124" s="104" t="s">
        <v>496</v>
      </c>
      <c r="AI124" s="104"/>
      <c r="AJ124" s="104"/>
      <c r="AK124" s="144">
        <v>0.125</v>
      </c>
      <c r="AL124" s="104" t="s">
        <v>496</v>
      </c>
      <c r="AM124" s="104"/>
      <c r="AN124" s="104"/>
      <c r="AO124" s="144">
        <v>0.125</v>
      </c>
      <c r="AP124" s="104" t="s">
        <v>496</v>
      </c>
      <c r="AQ124" s="104"/>
      <c r="AR124" s="104"/>
      <c r="AS124" s="144">
        <v>0.125</v>
      </c>
      <c r="AT124" s="104" t="s">
        <v>496</v>
      </c>
      <c r="AU124" s="104"/>
      <c r="AV124" s="104"/>
      <c r="AW124" s="144">
        <v>0.125</v>
      </c>
      <c r="AX124" s="104" t="s">
        <v>496</v>
      </c>
      <c r="AY124" s="104"/>
      <c r="AZ124" s="104"/>
      <c r="BA124" s="144">
        <v>0.125</v>
      </c>
      <c r="BB124" s="104" t="s">
        <v>496</v>
      </c>
      <c r="BC124" s="104"/>
      <c r="BD124" s="104"/>
      <c r="BE124" s="144">
        <v>0.125</v>
      </c>
      <c r="BF124" s="104" t="s">
        <v>496</v>
      </c>
      <c r="BG124" s="104"/>
      <c r="BH124" s="104"/>
      <c r="BI124" s="165"/>
      <c r="BJ124" s="104"/>
      <c r="BK124" s="104"/>
      <c r="BL124" s="104"/>
      <c r="BM124" s="144"/>
      <c r="BN124" s="104"/>
      <c r="BO124" s="104"/>
      <c r="BP124" s="104"/>
      <c r="BQ124" s="144"/>
      <c r="BR124" s="104"/>
      <c r="BU124" s="126">
        <f>+AC124+AG124+AK124+AO124+AS124+AW124+BA124+BE124</f>
        <v>1</v>
      </c>
    </row>
    <row r="125" spans="1:73" ht="49.5" x14ac:dyDescent="0.3">
      <c r="A125" s="7"/>
      <c r="B125" s="7"/>
      <c r="C125" s="7"/>
      <c r="D125" s="9" t="s">
        <v>82</v>
      </c>
      <c r="E125" s="9" t="s">
        <v>10</v>
      </c>
      <c r="F125" s="4"/>
      <c r="G125" s="9" t="s">
        <v>450</v>
      </c>
      <c r="H125" s="4">
        <v>65</v>
      </c>
      <c r="I125" s="9" t="s">
        <v>52</v>
      </c>
      <c r="J125" s="170" t="s">
        <v>603</v>
      </c>
      <c r="K125" s="6">
        <v>43466</v>
      </c>
      <c r="L125" s="6">
        <v>43830</v>
      </c>
      <c r="M125" s="10">
        <v>66000000</v>
      </c>
      <c r="N125" s="6"/>
      <c r="O125" s="6"/>
      <c r="P125" s="6"/>
      <c r="Q125" s="104"/>
      <c r="R125" s="4"/>
      <c r="S125" s="104"/>
      <c r="T125" s="104"/>
      <c r="U125" s="104" t="s">
        <v>490</v>
      </c>
      <c r="V125" s="104" t="s">
        <v>490</v>
      </c>
      <c r="W125" s="104"/>
      <c r="X125" s="104"/>
      <c r="Y125" s="104"/>
      <c r="Z125" s="104"/>
      <c r="AA125" s="104"/>
      <c r="AB125" s="104"/>
      <c r="AC125" s="144"/>
      <c r="AD125" s="104"/>
      <c r="AE125" s="104"/>
      <c r="AF125" s="104"/>
      <c r="AG125" s="144"/>
      <c r="AH125" s="104"/>
      <c r="AI125" s="104"/>
      <c r="AJ125" s="104"/>
      <c r="AK125" s="144"/>
      <c r="AL125" s="104"/>
      <c r="AM125" s="104"/>
      <c r="AN125" s="104"/>
      <c r="AO125" s="144"/>
      <c r="AP125" s="104"/>
      <c r="AQ125" s="104"/>
      <c r="AR125" s="104"/>
      <c r="AS125" s="144"/>
      <c r="AT125" s="104"/>
      <c r="AU125" s="104"/>
      <c r="AV125" s="104"/>
      <c r="AW125" s="144"/>
      <c r="AX125" s="104"/>
      <c r="AY125" s="104"/>
      <c r="AZ125" s="104"/>
      <c r="BA125" s="144"/>
      <c r="BB125" s="104"/>
      <c r="BC125" s="104"/>
      <c r="BD125" s="104"/>
      <c r="BE125" s="144"/>
      <c r="BF125" s="104"/>
      <c r="BG125" s="104"/>
      <c r="BH125" s="104"/>
      <c r="BI125" s="165"/>
      <c r="BJ125" s="104"/>
      <c r="BK125" s="104"/>
      <c r="BL125" s="104"/>
      <c r="BM125" s="144"/>
      <c r="BN125" s="104"/>
      <c r="BO125" s="104"/>
      <c r="BP125" s="104"/>
      <c r="BQ125" s="144"/>
      <c r="BR125" s="104"/>
    </row>
    <row r="126" spans="1:73" ht="66" x14ac:dyDescent="0.3">
      <c r="A126" s="7"/>
      <c r="B126" s="7"/>
      <c r="C126" s="7"/>
      <c r="D126" s="9" t="s">
        <v>82</v>
      </c>
      <c r="E126" s="9" t="s">
        <v>10</v>
      </c>
      <c r="F126" s="4"/>
      <c r="G126" s="9" t="s">
        <v>450</v>
      </c>
      <c r="H126" s="4">
        <v>66</v>
      </c>
      <c r="I126" s="9" t="s">
        <v>454</v>
      </c>
      <c r="J126" s="170" t="s">
        <v>603</v>
      </c>
      <c r="K126" s="6">
        <v>43466</v>
      </c>
      <c r="L126" s="6">
        <v>43830</v>
      </c>
      <c r="M126" s="10">
        <v>66000000</v>
      </c>
      <c r="N126" s="6"/>
      <c r="O126" s="6"/>
      <c r="P126" s="6"/>
      <c r="Q126" s="104"/>
      <c r="R126" s="4"/>
      <c r="S126" s="104"/>
      <c r="T126" s="104"/>
      <c r="U126" s="104" t="s">
        <v>490</v>
      </c>
      <c r="V126" s="104" t="s">
        <v>490</v>
      </c>
      <c r="W126" s="104"/>
      <c r="X126" s="104"/>
      <c r="Y126" s="104"/>
      <c r="Z126" s="104"/>
      <c r="AA126" s="104"/>
      <c r="AB126" s="104"/>
      <c r="AC126" s="144"/>
      <c r="AD126" s="104"/>
      <c r="AE126" s="104"/>
      <c r="AF126" s="104"/>
      <c r="AG126" s="144"/>
      <c r="AH126" s="104"/>
      <c r="AI126" s="104"/>
      <c r="AJ126" s="104"/>
      <c r="AK126" s="144"/>
      <c r="AL126" s="104"/>
      <c r="AM126" s="104"/>
      <c r="AN126" s="104"/>
      <c r="AO126" s="144"/>
      <c r="AP126" s="104"/>
      <c r="AQ126" s="104"/>
      <c r="AR126" s="104"/>
      <c r="AS126" s="144"/>
      <c r="AT126" s="104"/>
      <c r="AU126" s="104"/>
      <c r="AV126" s="104"/>
      <c r="AW126" s="144"/>
      <c r="AX126" s="104"/>
      <c r="AY126" s="104"/>
      <c r="AZ126" s="104"/>
      <c r="BA126" s="144"/>
      <c r="BB126" s="104"/>
      <c r="BC126" s="104"/>
      <c r="BD126" s="104"/>
      <c r="BE126" s="144"/>
      <c r="BF126" s="104"/>
      <c r="BG126" s="104"/>
      <c r="BH126" s="104"/>
      <c r="BI126" s="165"/>
      <c r="BJ126" s="104"/>
      <c r="BK126" s="104"/>
      <c r="BL126" s="104"/>
      <c r="BM126" s="144"/>
      <c r="BN126" s="104"/>
      <c r="BO126" s="104"/>
      <c r="BP126" s="104"/>
      <c r="BQ126" s="144"/>
      <c r="BR126" s="104"/>
    </row>
    <row r="127" spans="1:73" ht="60" x14ac:dyDescent="0.3">
      <c r="A127" s="7"/>
      <c r="B127" s="7"/>
      <c r="C127" s="7"/>
      <c r="D127" s="9" t="s">
        <v>82</v>
      </c>
      <c r="E127" s="9" t="s">
        <v>10</v>
      </c>
      <c r="F127" s="4"/>
      <c r="G127" s="9" t="s">
        <v>450</v>
      </c>
      <c r="H127" s="4">
        <v>67</v>
      </c>
      <c r="I127" s="9" t="s">
        <v>53</v>
      </c>
      <c r="J127" s="170" t="s">
        <v>603</v>
      </c>
      <c r="K127" s="6">
        <v>43466</v>
      </c>
      <c r="L127" s="6">
        <v>43830</v>
      </c>
      <c r="M127" s="10">
        <v>50000000</v>
      </c>
      <c r="N127" s="6"/>
      <c r="O127" s="6"/>
      <c r="P127" s="6"/>
      <c r="Q127" s="104"/>
      <c r="R127" s="4"/>
      <c r="S127" s="104"/>
      <c r="T127" s="104"/>
      <c r="U127" s="104" t="s">
        <v>613</v>
      </c>
      <c r="V127" s="104" t="s">
        <v>613</v>
      </c>
      <c r="W127" s="104"/>
      <c r="X127" s="104"/>
      <c r="Y127" s="104"/>
      <c r="Z127" s="104"/>
      <c r="AA127" s="104"/>
      <c r="AB127" s="104"/>
      <c r="AC127" s="144"/>
      <c r="AD127" s="104"/>
      <c r="AE127" s="104"/>
      <c r="AF127" s="104"/>
      <c r="AG127" s="144"/>
      <c r="AH127" s="104"/>
      <c r="AI127" s="104"/>
      <c r="AJ127" s="104"/>
      <c r="AK127" s="144"/>
      <c r="AL127" s="104"/>
      <c r="AM127" s="104"/>
      <c r="AN127" s="104"/>
      <c r="AO127" s="144"/>
      <c r="AP127" s="104"/>
      <c r="AQ127" s="104"/>
      <c r="AR127" s="104"/>
      <c r="AS127" s="144"/>
      <c r="AT127" s="104"/>
      <c r="AU127" s="104"/>
      <c r="AV127" s="104"/>
      <c r="AW127" s="144"/>
      <c r="AX127" s="104"/>
      <c r="AY127" s="104"/>
      <c r="AZ127" s="104"/>
      <c r="BA127" s="144"/>
      <c r="BB127" s="104"/>
      <c r="BC127" s="104"/>
      <c r="BD127" s="104"/>
      <c r="BE127" s="144"/>
      <c r="BF127" s="104"/>
      <c r="BG127" s="104"/>
      <c r="BH127" s="104"/>
      <c r="BI127" s="165"/>
      <c r="BJ127" s="104"/>
      <c r="BK127" s="104"/>
      <c r="BL127" s="104"/>
      <c r="BM127" s="144"/>
      <c r="BN127" s="104"/>
      <c r="BO127" s="104"/>
      <c r="BP127" s="104"/>
      <c r="BQ127" s="144"/>
      <c r="BR127" s="104"/>
    </row>
    <row r="128" spans="1:73" ht="60" x14ac:dyDescent="0.3">
      <c r="A128" s="7"/>
      <c r="B128" s="7"/>
      <c r="C128" s="7"/>
      <c r="D128" s="9" t="s">
        <v>82</v>
      </c>
      <c r="E128" s="9" t="s">
        <v>10</v>
      </c>
      <c r="F128" s="4"/>
      <c r="G128" s="9" t="s">
        <v>450</v>
      </c>
      <c r="H128" s="4">
        <v>68</v>
      </c>
      <c r="I128" s="9" t="s">
        <v>455</v>
      </c>
      <c r="J128" s="170" t="s">
        <v>603</v>
      </c>
      <c r="K128" s="6">
        <v>43466</v>
      </c>
      <c r="L128" s="6">
        <v>43830</v>
      </c>
      <c r="M128" s="10">
        <v>210000000</v>
      </c>
      <c r="N128" s="6"/>
      <c r="O128" s="6"/>
      <c r="P128" s="6"/>
      <c r="Q128" s="104"/>
      <c r="R128" s="4"/>
      <c r="S128" s="104"/>
      <c r="T128" s="104"/>
      <c r="U128" s="104" t="s">
        <v>613</v>
      </c>
      <c r="V128" s="104" t="s">
        <v>613</v>
      </c>
      <c r="W128" s="104"/>
      <c r="X128" s="104"/>
      <c r="Y128" s="104"/>
      <c r="Z128" s="104"/>
      <c r="AA128" s="104"/>
      <c r="AB128" s="104"/>
      <c r="AC128" s="144"/>
      <c r="AD128" s="104"/>
      <c r="AE128" s="104"/>
      <c r="AF128" s="104"/>
      <c r="AG128" s="144"/>
      <c r="AH128" s="104"/>
      <c r="AI128" s="104"/>
      <c r="AJ128" s="104"/>
      <c r="AK128" s="144"/>
      <c r="AL128" s="104"/>
      <c r="AM128" s="104"/>
      <c r="AN128" s="104"/>
      <c r="AO128" s="144"/>
      <c r="AP128" s="104"/>
      <c r="AQ128" s="104"/>
      <c r="AR128" s="104"/>
      <c r="AS128" s="144"/>
      <c r="AT128" s="104"/>
      <c r="AU128" s="104"/>
      <c r="AV128" s="104"/>
      <c r="AW128" s="144"/>
      <c r="AX128" s="104"/>
      <c r="AY128" s="104"/>
      <c r="AZ128" s="104"/>
      <c r="BA128" s="144"/>
      <c r="BB128" s="104"/>
      <c r="BC128" s="104"/>
      <c r="BD128" s="104"/>
      <c r="BE128" s="144"/>
      <c r="BF128" s="104"/>
      <c r="BG128" s="104"/>
      <c r="BH128" s="104"/>
      <c r="BI128" s="165"/>
      <c r="BJ128" s="104"/>
      <c r="BK128" s="104"/>
      <c r="BL128" s="104"/>
      <c r="BM128" s="144"/>
      <c r="BN128" s="104"/>
      <c r="BO128" s="104"/>
      <c r="BP128" s="104"/>
      <c r="BQ128" s="144"/>
      <c r="BR128" s="104"/>
    </row>
    <row r="129" spans="1:70" ht="49.5" x14ac:dyDescent="0.3">
      <c r="A129" s="7"/>
      <c r="B129" s="7"/>
      <c r="C129" s="7"/>
      <c r="D129" s="9" t="s">
        <v>82</v>
      </c>
      <c r="E129" s="9" t="s">
        <v>10</v>
      </c>
      <c r="F129" s="4"/>
      <c r="G129" s="9"/>
      <c r="H129" s="4">
        <v>69</v>
      </c>
      <c r="I129" s="176" t="s">
        <v>609</v>
      </c>
      <c r="J129" s="170" t="s">
        <v>603</v>
      </c>
      <c r="K129" s="6"/>
      <c r="L129" s="6"/>
      <c r="M129" s="10">
        <v>0</v>
      </c>
      <c r="N129" s="6"/>
      <c r="O129" s="6"/>
      <c r="P129" s="6"/>
      <c r="Q129" s="104"/>
      <c r="R129" s="4"/>
      <c r="S129" s="104"/>
      <c r="T129" s="104"/>
      <c r="U129" s="104"/>
      <c r="V129" s="104"/>
      <c r="W129" s="104"/>
      <c r="X129" s="104"/>
      <c r="Y129" s="104"/>
      <c r="Z129" s="104"/>
      <c r="AA129" s="104"/>
      <c r="AB129" s="104"/>
      <c r="AC129" s="144"/>
      <c r="AD129" s="104"/>
      <c r="AE129" s="104"/>
      <c r="AF129" s="104"/>
      <c r="AG129" s="144"/>
      <c r="AH129" s="104"/>
      <c r="AI129" s="104"/>
      <c r="AJ129" s="104"/>
      <c r="AK129" s="144"/>
      <c r="AL129" s="104"/>
      <c r="AM129" s="104"/>
      <c r="AN129" s="104"/>
      <c r="AO129" s="144"/>
      <c r="AP129" s="104"/>
      <c r="AQ129" s="104"/>
      <c r="AR129" s="104"/>
      <c r="AS129" s="144"/>
      <c r="AT129" s="104"/>
      <c r="AU129" s="104"/>
      <c r="AV129" s="104"/>
      <c r="AW129" s="144"/>
      <c r="AX129" s="104"/>
      <c r="AY129" s="104"/>
      <c r="AZ129" s="104"/>
      <c r="BA129" s="144"/>
      <c r="BB129" s="104"/>
      <c r="BC129" s="104"/>
      <c r="BD129" s="104"/>
      <c r="BE129" s="144"/>
      <c r="BF129" s="104"/>
      <c r="BG129" s="104"/>
      <c r="BH129" s="104"/>
      <c r="BI129" s="165"/>
      <c r="BJ129" s="104"/>
      <c r="BK129" s="104"/>
      <c r="BL129" s="104"/>
      <c r="BM129" s="144"/>
      <c r="BN129" s="104"/>
      <c r="BO129" s="104"/>
      <c r="BP129" s="104"/>
      <c r="BQ129" s="144"/>
      <c r="BR129" s="104"/>
    </row>
    <row r="130" spans="1:70" ht="49.5" x14ac:dyDescent="0.3">
      <c r="A130" s="7"/>
      <c r="B130" s="7"/>
      <c r="C130" s="7"/>
      <c r="D130" s="9" t="s">
        <v>82</v>
      </c>
      <c r="E130" s="9" t="s">
        <v>10</v>
      </c>
      <c r="F130" s="4"/>
      <c r="G130" s="9" t="s">
        <v>450</v>
      </c>
      <c r="H130" s="4">
        <v>70</v>
      </c>
      <c r="I130" s="182" t="s">
        <v>610</v>
      </c>
      <c r="J130" s="170" t="s">
        <v>603</v>
      </c>
      <c r="K130" s="6">
        <v>43466</v>
      </c>
      <c r="L130" s="6">
        <v>43830</v>
      </c>
      <c r="M130" s="10">
        <v>40000000</v>
      </c>
      <c r="N130" s="6"/>
      <c r="O130" s="6"/>
      <c r="P130" s="6"/>
      <c r="Q130" s="104"/>
      <c r="R130" s="4"/>
      <c r="S130" s="104"/>
      <c r="T130" s="104"/>
      <c r="U130" s="104"/>
      <c r="V130" s="104"/>
      <c r="W130" s="104"/>
      <c r="X130" s="104"/>
      <c r="Y130" s="104"/>
      <c r="Z130" s="104"/>
      <c r="AA130" s="104"/>
      <c r="AB130" s="104"/>
      <c r="AC130" s="144"/>
      <c r="AD130" s="104"/>
      <c r="AE130" s="104"/>
      <c r="AF130" s="104"/>
      <c r="AG130" s="144"/>
      <c r="AH130" s="104"/>
      <c r="AI130" s="104"/>
      <c r="AJ130" s="104"/>
      <c r="AK130" s="144"/>
      <c r="AL130" s="104"/>
      <c r="AM130" s="104"/>
      <c r="AN130" s="104"/>
      <c r="AO130" s="144"/>
      <c r="AP130" s="104"/>
      <c r="AQ130" s="104"/>
      <c r="AR130" s="104"/>
      <c r="AS130" s="144"/>
      <c r="AT130" s="104"/>
      <c r="AU130" s="104"/>
      <c r="AV130" s="104"/>
      <c r="AW130" s="144"/>
      <c r="AX130" s="104"/>
      <c r="AY130" s="104"/>
      <c r="AZ130" s="104"/>
      <c r="BA130" s="144"/>
      <c r="BB130" s="104"/>
      <c r="BC130" s="104"/>
      <c r="BD130" s="104"/>
      <c r="BE130" s="144"/>
      <c r="BF130" s="104"/>
      <c r="BG130" s="104"/>
      <c r="BH130" s="104"/>
      <c r="BI130" s="165"/>
      <c r="BJ130" s="104"/>
      <c r="BK130" s="104"/>
      <c r="BL130" s="104"/>
      <c r="BM130" s="144"/>
      <c r="BN130" s="104"/>
      <c r="BO130" s="104"/>
      <c r="BP130" s="104"/>
      <c r="BQ130" s="144"/>
      <c r="BR130" s="104"/>
    </row>
    <row r="131" spans="1:70" ht="46.5" customHeight="1" x14ac:dyDescent="0.3">
      <c r="A131" s="7"/>
      <c r="B131" s="7"/>
      <c r="C131" s="7"/>
      <c r="D131" s="9" t="s">
        <v>36</v>
      </c>
      <c r="E131" s="9" t="s">
        <v>10</v>
      </c>
      <c r="F131" s="4"/>
      <c r="G131" s="7"/>
      <c r="H131" s="4">
        <v>98</v>
      </c>
      <c r="I131" s="168" t="s">
        <v>725</v>
      </c>
      <c r="J131" s="172" t="s">
        <v>737</v>
      </c>
      <c r="K131" s="6"/>
      <c r="L131" s="6"/>
      <c r="M131" s="10">
        <v>0</v>
      </c>
      <c r="N131" s="6"/>
      <c r="O131" s="6"/>
      <c r="P131" s="6"/>
      <c r="Q131" s="104"/>
      <c r="R131" s="4"/>
      <c r="S131" s="104"/>
      <c r="T131" s="104"/>
      <c r="U131" s="104"/>
      <c r="V131" s="104"/>
      <c r="W131" s="104"/>
      <c r="X131" s="104"/>
      <c r="Y131" s="144"/>
      <c r="Z131" s="104"/>
      <c r="AA131" s="104"/>
      <c r="AB131" s="104"/>
      <c r="AC131" s="104"/>
      <c r="AD131" s="104"/>
      <c r="AE131" s="104"/>
      <c r="AF131" s="104"/>
      <c r="AG131" s="14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row>
    <row r="132" spans="1:70" ht="135" customHeight="1" x14ac:dyDescent="0.3">
      <c r="A132" s="7"/>
      <c r="B132" s="7"/>
      <c r="C132" s="7"/>
      <c r="D132" s="9" t="s">
        <v>64</v>
      </c>
      <c r="E132" s="9" t="s">
        <v>37</v>
      </c>
      <c r="F132" s="4"/>
      <c r="G132" s="5"/>
      <c r="H132" s="4">
        <v>104</v>
      </c>
      <c r="I132" s="168" t="s">
        <v>739</v>
      </c>
      <c r="J132" s="9" t="s">
        <v>738</v>
      </c>
      <c r="K132" s="6">
        <v>43466</v>
      </c>
      <c r="L132" s="6">
        <v>43830</v>
      </c>
      <c r="M132" s="6"/>
      <c r="N132" s="6"/>
      <c r="O132" s="6"/>
      <c r="P132" s="6"/>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row>
    <row r="133" spans="1:70" ht="135" customHeight="1" x14ac:dyDescent="0.3">
      <c r="A133" s="7"/>
      <c r="B133" s="7"/>
      <c r="C133" s="7"/>
      <c r="D133" s="9" t="s">
        <v>64</v>
      </c>
      <c r="E133" s="9" t="s">
        <v>10</v>
      </c>
      <c r="F133" s="4"/>
      <c r="G133" s="5"/>
      <c r="H133" s="4">
        <v>105</v>
      </c>
      <c r="I133" s="168" t="s">
        <v>741</v>
      </c>
      <c r="J133" s="5" t="s">
        <v>740</v>
      </c>
      <c r="K133" s="6">
        <v>43466</v>
      </c>
      <c r="L133" s="6">
        <v>43830</v>
      </c>
      <c r="M133" s="6"/>
      <c r="N133" s="6"/>
      <c r="O133" s="6"/>
      <c r="P133" s="6"/>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row>
    <row r="134" spans="1:70" ht="135" customHeight="1" x14ac:dyDescent="0.3">
      <c r="A134" s="7"/>
      <c r="B134" s="7"/>
      <c r="C134" s="7"/>
      <c r="D134" s="9" t="s">
        <v>64</v>
      </c>
      <c r="E134" s="9" t="s">
        <v>10</v>
      </c>
      <c r="F134" s="4"/>
      <c r="G134" s="5"/>
      <c r="H134" s="4"/>
      <c r="I134" s="168" t="s">
        <v>742</v>
      </c>
      <c r="J134" s="9" t="s">
        <v>743</v>
      </c>
      <c r="K134" s="6">
        <v>43466</v>
      </c>
      <c r="L134" s="6">
        <v>43830</v>
      </c>
      <c r="M134" s="6"/>
      <c r="N134" s="6"/>
      <c r="O134" s="6"/>
      <c r="P134" s="6"/>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row>
    <row r="135" spans="1:70" ht="177" customHeight="1" x14ac:dyDescent="0.3">
      <c r="A135" s="7"/>
      <c r="B135" s="7"/>
      <c r="C135" s="7"/>
      <c r="D135" s="9" t="s">
        <v>64</v>
      </c>
      <c r="E135" s="9" t="s">
        <v>10</v>
      </c>
      <c r="F135" s="4"/>
      <c r="G135" s="5"/>
      <c r="H135" s="4"/>
      <c r="I135" s="168" t="s">
        <v>745</v>
      </c>
      <c r="J135" s="9" t="s">
        <v>744</v>
      </c>
      <c r="K135" s="6">
        <v>43466</v>
      </c>
      <c r="L135" s="6">
        <v>43830</v>
      </c>
      <c r="M135" s="6"/>
      <c r="N135" s="6"/>
      <c r="O135" s="6"/>
      <c r="P135" s="6"/>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row>
    <row r="136" spans="1:70" ht="135" customHeight="1" x14ac:dyDescent="0.3">
      <c r="A136" s="7"/>
      <c r="B136" s="7"/>
      <c r="C136" s="7"/>
      <c r="D136" s="9" t="s">
        <v>64</v>
      </c>
      <c r="E136" s="9" t="s">
        <v>37</v>
      </c>
      <c r="F136" s="4"/>
      <c r="G136" s="7"/>
      <c r="H136" s="4"/>
      <c r="I136" s="9" t="s">
        <v>38</v>
      </c>
      <c r="J136" s="7"/>
      <c r="K136" s="6"/>
      <c r="L136" s="6"/>
      <c r="M136" s="6"/>
      <c r="N136" s="6"/>
      <c r="O136" s="6"/>
      <c r="P136" s="6"/>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row>
  </sheetData>
  <sortState ref="A14:BR135">
    <sortCondition ref="F14:F135"/>
  </sortState>
  <mergeCells count="63">
    <mergeCell ref="BH12:BH13"/>
    <mergeCell ref="BI12:BI13"/>
    <mergeCell ref="BJ12:BJ13"/>
    <mergeCell ref="BK12:BK13"/>
    <mergeCell ref="BC12:BC13"/>
    <mergeCell ref="BD12:BD13"/>
    <mergeCell ref="BE12:BE13"/>
    <mergeCell ref="BF12:BF13"/>
    <mergeCell ref="BG12:BG13"/>
    <mergeCell ref="AM12:AM13"/>
    <mergeCell ref="AN12:AN13"/>
    <mergeCell ref="AO12:AO13"/>
    <mergeCell ref="AP12:AP13"/>
    <mergeCell ref="AK12:AK13"/>
    <mergeCell ref="AL12:AL13"/>
    <mergeCell ref="BR12:BR13"/>
    <mergeCell ref="BC11:BF11"/>
    <mergeCell ref="BG11:BJ11"/>
    <mergeCell ref="BO11:BR11"/>
    <mergeCell ref="W10:BR10"/>
    <mergeCell ref="W12:W13"/>
    <mergeCell ref="X12:X13"/>
    <mergeCell ref="Y12:Y13"/>
    <mergeCell ref="Z12:Z13"/>
    <mergeCell ref="AA12:AA13"/>
    <mergeCell ref="AB12:AB13"/>
    <mergeCell ref="AC12:AC13"/>
    <mergeCell ref="AD12:AD13"/>
    <mergeCell ref="AE12:AE13"/>
    <mergeCell ref="AF12:AF13"/>
    <mergeCell ref="AG12:AG13"/>
    <mergeCell ref="BO12:BO13"/>
    <mergeCell ref="BP12:BP13"/>
    <mergeCell ref="BQ12:BQ13"/>
    <mergeCell ref="AQ12:AQ13"/>
    <mergeCell ref="AR12:AR13"/>
    <mergeCell ref="AS12:AS13"/>
    <mergeCell ref="AT12:AT13"/>
    <mergeCell ref="AU12:AU13"/>
    <mergeCell ref="AV12:AV13"/>
    <mergeCell ref="AW12:AW13"/>
    <mergeCell ref="AX12:AX13"/>
    <mergeCell ref="AY12:AY13"/>
    <mergeCell ref="AZ12:AZ13"/>
    <mergeCell ref="BA12:BA13"/>
    <mergeCell ref="BL12:BL13"/>
    <mergeCell ref="BB12:BB13"/>
    <mergeCell ref="BM12:BM13"/>
    <mergeCell ref="T10:V10"/>
    <mergeCell ref="P10:S10"/>
    <mergeCell ref="AM11:AP11"/>
    <mergeCell ref="AQ11:AT11"/>
    <mergeCell ref="AU11:AX11"/>
    <mergeCell ref="AY11:BB11"/>
    <mergeCell ref="BK11:BN11"/>
    <mergeCell ref="W11:Z11"/>
    <mergeCell ref="AA11:AD11"/>
    <mergeCell ref="AE11:AH11"/>
    <mergeCell ref="AI11:AL11"/>
    <mergeCell ref="AI12:AI13"/>
    <mergeCell ref="AJ12:AJ13"/>
    <mergeCell ref="BN12:BN13"/>
    <mergeCell ref="AH12:AH13"/>
  </mergeCells>
  <pageMargins left="0.25" right="0.25" top="0.75" bottom="0.75" header="0.3" footer="0.3"/>
  <pageSetup scale="4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8"/>
  <sheetViews>
    <sheetView showGridLines="0" zoomScale="80" zoomScaleNormal="80" workbookViewId="0">
      <pane xSplit="1" ySplit="2" topLeftCell="B3" activePane="bottomRight" state="frozen"/>
      <selection pane="topRight" activeCell="B1" sqref="B1"/>
      <selection pane="bottomLeft" activeCell="A3" sqref="A3"/>
      <selection pane="bottomRight" activeCell="J10" sqref="J10"/>
    </sheetView>
  </sheetViews>
  <sheetFormatPr baseColWidth="10" defaultColWidth="10.85546875" defaultRowHeight="12" zeroHeight="1" x14ac:dyDescent="0.25"/>
  <cols>
    <col min="1" max="1" width="15.7109375" style="299" customWidth="1"/>
    <col min="2" max="2" width="42.85546875" style="299" customWidth="1"/>
    <col min="3" max="3" width="33.5703125" style="299" customWidth="1"/>
    <col min="4" max="4" width="21" style="299" customWidth="1"/>
    <col min="5" max="5" width="19.7109375" style="298" customWidth="1"/>
    <col min="6" max="6" width="20" style="340" customWidth="1"/>
    <col min="7" max="7" width="20.5703125" style="340" customWidth="1"/>
    <col min="8" max="8" width="15.140625" style="340" customWidth="1"/>
    <col min="9" max="9" width="19.28515625" style="340" customWidth="1"/>
    <col min="10" max="16384" width="10.85546875" style="299"/>
  </cols>
  <sheetData>
    <row r="1" spans="1:9" s="321" customFormat="1" ht="33.75" customHeight="1" thickBot="1" x14ac:dyDescent="0.3">
      <c r="A1" s="317"/>
      <c r="B1" s="318"/>
      <c r="C1" s="319"/>
      <c r="D1" s="320"/>
      <c r="E1" s="303" t="s">
        <v>766</v>
      </c>
      <c r="F1" s="304">
        <f>SUM(F3:F11)</f>
        <v>2160516803</v>
      </c>
      <c r="G1" s="304">
        <f>SUM(G3:G11)</f>
        <v>2417500000</v>
      </c>
      <c r="H1" s="304">
        <f>SUM(H3:H11)</f>
        <v>0</v>
      </c>
      <c r="I1" s="305">
        <f>SUM(I3:I11)</f>
        <v>4578016803</v>
      </c>
    </row>
    <row r="2" spans="1:9" s="302" customFormat="1" ht="56.25" customHeight="1" x14ac:dyDescent="0.25">
      <c r="A2" s="432" t="s">
        <v>1029</v>
      </c>
      <c r="B2" s="388" t="s">
        <v>1031</v>
      </c>
      <c r="C2" s="307" t="s">
        <v>111</v>
      </c>
      <c r="D2" s="307" t="s">
        <v>112</v>
      </c>
      <c r="E2" s="307" t="s">
        <v>113</v>
      </c>
      <c r="F2" s="315" t="s">
        <v>1125</v>
      </c>
      <c r="G2" s="315" t="s">
        <v>1126</v>
      </c>
      <c r="H2" s="315" t="s">
        <v>1127</v>
      </c>
      <c r="I2" s="380" t="s">
        <v>1111</v>
      </c>
    </row>
    <row r="3" spans="1:9" s="312" customFormat="1" ht="66" customHeight="1" x14ac:dyDescent="0.25">
      <c r="A3" s="415" t="s">
        <v>1076</v>
      </c>
      <c r="B3" s="413" t="s">
        <v>1198</v>
      </c>
      <c r="C3" s="322" t="s">
        <v>1199</v>
      </c>
      <c r="D3" s="322" t="s">
        <v>1063</v>
      </c>
      <c r="E3" s="311">
        <v>8</v>
      </c>
      <c r="F3" s="330">
        <v>280000000</v>
      </c>
      <c r="G3" s="330"/>
      <c r="H3" s="330"/>
      <c r="I3" s="350">
        <f>SUM(F3:G3)</f>
        <v>280000000</v>
      </c>
    </row>
    <row r="4" spans="1:9" s="312" customFormat="1" ht="116.25" customHeight="1" x14ac:dyDescent="0.25">
      <c r="A4" s="415" t="s">
        <v>1078</v>
      </c>
      <c r="B4" s="413" t="s">
        <v>1200</v>
      </c>
      <c r="C4" s="322" t="s">
        <v>1201</v>
      </c>
      <c r="D4" s="322" t="s">
        <v>1133</v>
      </c>
      <c r="E4" s="311">
        <v>10</v>
      </c>
      <c r="F4" s="330">
        <v>602732956</v>
      </c>
      <c r="G4" s="330"/>
      <c r="H4" s="330"/>
      <c r="I4" s="350">
        <f t="shared" ref="I4:I7" si="0">SUM(F4:G4)</f>
        <v>602732956</v>
      </c>
    </row>
    <row r="5" spans="1:9" s="312" customFormat="1" ht="110.25" customHeight="1" x14ac:dyDescent="0.25">
      <c r="A5" s="613" t="s">
        <v>1079</v>
      </c>
      <c r="B5" s="413" t="s">
        <v>1202</v>
      </c>
      <c r="C5" s="322" t="s">
        <v>1203</v>
      </c>
      <c r="D5" s="322" t="s">
        <v>1065</v>
      </c>
      <c r="E5" s="311">
        <v>8</v>
      </c>
      <c r="F5" s="584">
        <v>828443692</v>
      </c>
      <c r="G5" s="575"/>
      <c r="H5" s="347"/>
      <c r="I5" s="586">
        <f t="shared" si="0"/>
        <v>828443692</v>
      </c>
    </row>
    <row r="6" spans="1:9" s="312" customFormat="1" ht="88.5" customHeight="1" x14ac:dyDescent="0.25">
      <c r="A6" s="614"/>
      <c r="B6" s="413" t="s">
        <v>1064</v>
      </c>
      <c r="C6" s="322" t="s">
        <v>1204</v>
      </c>
      <c r="D6" s="322" t="s">
        <v>1205</v>
      </c>
      <c r="E6" s="311">
        <v>1</v>
      </c>
      <c r="F6" s="584"/>
      <c r="G6" s="577"/>
      <c r="H6" s="348"/>
      <c r="I6" s="588"/>
    </row>
    <row r="7" spans="1:9" s="312" customFormat="1" ht="102" customHeight="1" thickBot="1" x14ac:dyDescent="0.3">
      <c r="A7" s="415" t="s">
        <v>1080</v>
      </c>
      <c r="B7" s="413" t="s">
        <v>1206</v>
      </c>
      <c r="C7" s="322" t="s">
        <v>1207</v>
      </c>
      <c r="D7" s="322" t="s">
        <v>1208</v>
      </c>
      <c r="E7" s="311">
        <v>8</v>
      </c>
      <c r="F7" s="330">
        <v>327340000</v>
      </c>
      <c r="G7" s="330"/>
      <c r="H7" s="330"/>
      <c r="I7" s="350">
        <f t="shared" si="0"/>
        <v>327340000</v>
      </c>
    </row>
    <row r="8" spans="1:9" s="302" customFormat="1" ht="56.25" customHeight="1" x14ac:dyDescent="0.25">
      <c r="A8" s="432" t="s">
        <v>1029</v>
      </c>
      <c r="B8" s="388" t="s">
        <v>1031</v>
      </c>
      <c r="C8" s="307" t="s">
        <v>111</v>
      </c>
      <c r="D8" s="307" t="s">
        <v>112</v>
      </c>
      <c r="E8" s="307" t="s">
        <v>113</v>
      </c>
      <c r="F8" s="315" t="s">
        <v>1125</v>
      </c>
      <c r="G8" s="315" t="s">
        <v>1126</v>
      </c>
      <c r="H8" s="315" t="s">
        <v>1127</v>
      </c>
      <c r="I8" s="380" t="s">
        <v>1111</v>
      </c>
    </row>
    <row r="9" spans="1:9" s="312" customFormat="1" ht="83.25" customHeight="1" x14ac:dyDescent="0.25">
      <c r="A9" s="415" t="s">
        <v>1081</v>
      </c>
      <c r="B9" s="433" t="s">
        <v>1209</v>
      </c>
      <c r="C9" s="373" t="s">
        <v>1207</v>
      </c>
      <c r="D9" s="373" t="s">
        <v>1208</v>
      </c>
      <c r="E9" s="316">
        <v>4</v>
      </c>
      <c r="F9" s="339">
        <v>122000155</v>
      </c>
      <c r="G9" s="339"/>
      <c r="H9" s="339"/>
      <c r="I9" s="389">
        <f t="shared" ref="I9:I11" si="1">SUM(F9:G9)</f>
        <v>122000155</v>
      </c>
    </row>
    <row r="10" spans="1:9" s="312" customFormat="1" ht="106.5" customHeight="1" x14ac:dyDescent="0.25">
      <c r="A10" s="415" t="s">
        <v>1077</v>
      </c>
      <c r="B10" s="433" t="s">
        <v>1210</v>
      </c>
      <c r="C10" s="373" t="s">
        <v>1211</v>
      </c>
      <c r="D10" s="373" t="s">
        <v>1066</v>
      </c>
      <c r="E10" s="316" t="s">
        <v>1212</v>
      </c>
      <c r="F10" s="339"/>
      <c r="G10" s="339">
        <v>2417500000</v>
      </c>
      <c r="H10" s="339"/>
      <c r="I10" s="389">
        <f t="shared" si="1"/>
        <v>2417500000</v>
      </c>
    </row>
    <row r="11" spans="1:9" s="312" customFormat="1" ht="125.25" customHeight="1" thickBot="1" x14ac:dyDescent="0.3">
      <c r="A11" s="416" t="s">
        <v>1082</v>
      </c>
      <c r="B11" s="434" t="s">
        <v>1213</v>
      </c>
      <c r="C11" s="390" t="s">
        <v>1214</v>
      </c>
      <c r="D11" s="390" t="s">
        <v>428</v>
      </c>
      <c r="E11" s="391">
        <v>2</v>
      </c>
      <c r="F11" s="392"/>
      <c r="G11" s="392"/>
      <c r="H11" s="392"/>
      <c r="I11" s="393">
        <f t="shared" si="1"/>
        <v>0</v>
      </c>
    </row>
    <row r="12" spans="1:9" x14ac:dyDescent="0.25"/>
    <row r="13" spans="1:9" x14ac:dyDescent="0.25"/>
    <row r="14" spans="1:9" x14ac:dyDescent="0.25"/>
    <row r="15" spans="1:9" x14ac:dyDescent="0.25"/>
    <row r="16" spans="1:9"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sheetData>
  <mergeCells count="4">
    <mergeCell ref="A5:A6"/>
    <mergeCell ref="F5:F6"/>
    <mergeCell ref="G5:G6"/>
    <mergeCell ref="I5:I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6"/>
  <sheetViews>
    <sheetView showGridLines="0" zoomScale="90" zoomScaleNormal="90" workbookViewId="0">
      <pane xSplit="1" ySplit="2" topLeftCell="C3" activePane="bottomRight" state="frozen"/>
      <selection pane="topRight" activeCell="B1" sqref="B1"/>
      <selection pane="bottomLeft" activeCell="A3" sqref="A3"/>
      <selection pane="bottomRight" activeCell="L4" sqref="L4"/>
    </sheetView>
  </sheetViews>
  <sheetFormatPr baseColWidth="10" defaultColWidth="10.5703125" defaultRowHeight="12" zeroHeight="1" x14ac:dyDescent="0.25"/>
  <cols>
    <col min="1" max="1" width="13.42578125" style="299" customWidth="1"/>
    <col min="2" max="2" width="42.7109375" style="299" customWidth="1"/>
    <col min="3" max="3" width="32.7109375" style="299" customWidth="1"/>
    <col min="4" max="4" width="37.5703125" style="299" customWidth="1"/>
    <col min="5" max="5" width="31" style="298" customWidth="1"/>
    <col min="6" max="6" width="14.140625" style="340" customWidth="1"/>
    <col min="7" max="7" width="15" style="340" customWidth="1"/>
    <col min="8" max="8" width="15.7109375" style="340" customWidth="1"/>
    <col min="9" max="9" width="16.42578125" style="340" customWidth="1"/>
    <col min="10" max="16384" width="10.5703125" style="299"/>
  </cols>
  <sheetData>
    <row r="1" spans="1:9" s="321" customFormat="1" ht="30" customHeight="1" thickBot="1" x14ac:dyDescent="0.3">
      <c r="A1" s="324"/>
      <c r="B1" s="319"/>
      <c r="C1" s="319"/>
      <c r="D1" s="320"/>
      <c r="E1" s="303" t="s">
        <v>766</v>
      </c>
      <c r="F1" s="304">
        <f>SUM(F3:F16)</f>
        <v>1376215482</v>
      </c>
      <c r="G1" s="304">
        <f t="shared" ref="G1:I1" si="0">SUM(G3:G16)</f>
        <v>1400000000</v>
      </c>
      <c r="H1" s="304">
        <f t="shared" si="0"/>
        <v>0</v>
      </c>
      <c r="I1" s="304">
        <f t="shared" si="0"/>
        <v>2776215482</v>
      </c>
    </row>
    <row r="2" spans="1:9" s="302" customFormat="1" ht="53.25" customHeight="1" x14ac:dyDescent="0.25">
      <c r="A2" s="394" t="s">
        <v>7</v>
      </c>
      <c r="B2" s="419" t="s">
        <v>1062</v>
      </c>
      <c r="C2" s="388" t="s">
        <v>111</v>
      </c>
      <c r="D2" s="307" t="s">
        <v>112</v>
      </c>
      <c r="E2" s="307" t="s">
        <v>113</v>
      </c>
      <c r="F2" s="315" t="s">
        <v>1125</v>
      </c>
      <c r="G2" s="315" t="s">
        <v>1124</v>
      </c>
      <c r="H2" s="315" t="s">
        <v>1262</v>
      </c>
      <c r="I2" s="380" t="s">
        <v>1111</v>
      </c>
    </row>
    <row r="3" spans="1:9" s="312" customFormat="1" ht="24" x14ac:dyDescent="0.25">
      <c r="A3" s="382" t="s">
        <v>1117</v>
      </c>
      <c r="B3" s="420" t="s">
        <v>1282</v>
      </c>
      <c r="C3" s="413" t="s">
        <v>1283</v>
      </c>
      <c r="D3" s="322" t="s">
        <v>1284</v>
      </c>
      <c r="E3" s="311">
        <v>0</v>
      </c>
      <c r="F3" s="330">
        <v>100000000</v>
      </c>
      <c r="G3" s="330"/>
      <c r="H3" s="330"/>
      <c r="I3" s="350">
        <f>F3+G3</f>
        <v>100000000</v>
      </c>
    </row>
    <row r="4" spans="1:9" s="312" customFormat="1" ht="60" x14ac:dyDescent="0.25">
      <c r="A4" s="382" t="s">
        <v>1114</v>
      </c>
      <c r="B4" s="420" t="s">
        <v>1285</v>
      </c>
      <c r="C4" s="413" t="s">
        <v>1286</v>
      </c>
      <c r="D4" s="322" t="s">
        <v>510</v>
      </c>
      <c r="E4" s="311" t="s">
        <v>1287</v>
      </c>
      <c r="F4" s="330">
        <v>140000000</v>
      </c>
      <c r="G4" s="330"/>
      <c r="H4" s="330"/>
      <c r="I4" s="350">
        <f t="shared" ref="I4:I8" si="1">F4+G4</f>
        <v>140000000</v>
      </c>
    </row>
    <row r="5" spans="1:9" s="312" customFormat="1" ht="48" x14ac:dyDescent="0.25">
      <c r="A5" s="382" t="s">
        <v>1112</v>
      </c>
      <c r="B5" s="435" t="s">
        <v>1067</v>
      </c>
      <c r="C5" s="436" t="s">
        <v>1288</v>
      </c>
      <c r="D5" s="374" t="s">
        <v>965</v>
      </c>
      <c r="E5" s="325" t="s">
        <v>1289</v>
      </c>
      <c r="F5" s="330">
        <v>85000000</v>
      </c>
      <c r="G5" s="330"/>
      <c r="H5" s="330"/>
      <c r="I5" s="350">
        <f>F5+G5</f>
        <v>85000000</v>
      </c>
    </row>
    <row r="6" spans="1:9" s="312" customFormat="1" ht="48" x14ac:dyDescent="0.25">
      <c r="A6" s="382" t="s">
        <v>1113</v>
      </c>
      <c r="B6" s="435" t="s">
        <v>1290</v>
      </c>
      <c r="C6" s="436" t="s">
        <v>1427</v>
      </c>
      <c r="D6" s="374" t="s">
        <v>1291</v>
      </c>
      <c r="E6" s="325">
        <v>0.5</v>
      </c>
      <c r="F6" s="330">
        <v>70000000</v>
      </c>
      <c r="G6" s="330"/>
      <c r="H6" s="330"/>
      <c r="I6" s="350">
        <f>F6+G6</f>
        <v>70000000</v>
      </c>
    </row>
    <row r="7" spans="1:9" s="312" customFormat="1" ht="27" customHeight="1" x14ac:dyDescent="0.25">
      <c r="A7" s="382" t="s">
        <v>1115</v>
      </c>
      <c r="B7" s="420" t="s">
        <v>1097</v>
      </c>
      <c r="C7" s="413" t="s">
        <v>1292</v>
      </c>
      <c r="D7" s="322" t="s">
        <v>1098</v>
      </c>
      <c r="E7" s="313">
        <v>0.4</v>
      </c>
      <c r="F7" s="330">
        <v>106800000</v>
      </c>
      <c r="G7" s="330"/>
      <c r="H7" s="330"/>
      <c r="I7" s="350">
        <f t="shared" si="1"/>
        <v>106800000</v>
      </c>
    </row>
    <row r="8" spans="1:9" s="312" customFormat="1" ht="24.75" thickBot="1" x14ac:dyDescent="0.3">
      <c r="A8" s="521" t="s">
        <v>1116</v>
      </c>
      <c r="B8" s="522" t="s">
        <v>1099</v>
      </c>
      <c r="C8" s="436" t="s">
        <v>1293</v>
      </c>
      <c r="D8" s="374" t="s">
        <v>1294</v>
      </c>
      <c r="E8" s="523" t="s">
        <v>1295</v>
      </c>
      <c r="F8" s="524">
        <v>89415482</v>
      </c>
      <c r="G8" s="524"/>
      <c r="H8" s="524"/>
      <c r="I8" s="525">
        <f t="shared" si="1"/>
        <v>89415482</v>
      </c>
    </row>
    <row r="9" spans="1:9" s="302" customFormat="1" ht="53.25" customHeight="1" x14ac:dyDescent="0.25">
      <c r="A9" s="527" t="s">
        <v>7</v>
      </c>
      <c r="B9" s="532" t="s">
        <v>1062</v>
      </c>
      <c r="C9" s="529" t="s">
        <v>111</v>
      </c>
      <c r="D9" s="331" t="s">
        <v>112</v>
      </c>
      <c r="E9" s="331" t="s">
        <v>113</v>
      </c>
      <c r="F9" s="308" t="s">
        <v>1125</v>
      </c>
      <c r="G9" s="308" t="s">
        <v>1124</v>
      </c>
      <c r="H9" s="308" t="s">
        <v>1262</v>
      </c>
      <c r="I9" s="309" t="s">
        <v>1111</v>
      </c>
    </row>
    <row r="10" spans="1:9" s="312" customFormat="1" ht="43.5" customHeight="1" x14ac:dyDescent="0.25">
      <c r="A10" s="382" t="s">
        <v>1119</v>
      </c>
      <c r="B10" s="533" t="s">
        <v>1217</v>
      </c>
      <c r="C10" s="530" t="s">
        <v>1260</v>
      </c>
      <c r="D10" s="368" t="s">
        <v>1261</v>
      </c>
      <c r="E10" s="344">
        <v>3</v>
      </c>
      <c r="F10" s="330">
        <v>127000000</v>
      </c>
      <c r="G10" s="330"/>
      <c r="H10" s="330"/>
      <c r="I10" s="350">
        <f>F10+G10</f>
        <v>127000000</v>
      </c>
    </row>
    <row r="11" spans="1:9" s="312" customFormat="1" ht="43.5" customHeight="1" x14ac:dyDescent="0.25">
      <c r="A11" s="382" t="s">
        <v>1118</v>
      </c>
      <c r="B11" s="533" t="s">
        <v>1281</v>
      </c>
      <c r="C11" s="530" t="s">
        <v>1215</v>
      </c>
      <c r="D11" s="368" t="s">
        <v>1068</v>
      </c>
      <c r="E11" s="344">
        <v>4</v>
      </c>
      <c r="F11" s="330">
        <v>180000000</v>
      </c>
      <c r="G11" s="330"/>
      <c r="H11" s="330"/>
      <c r="I11" s="350">
        <f t="shared" ref="I11:I15" si="2">F11+G11</f>
        <v>180000000</v>
      </c>
    </row>
    <row r="12" spans="1:9" s="312" customFormat="1" ht="36.75" customHeight="1" x14ac:dyDescent="0.25">
      <c r="A12" s="382"/>
      <c r="B12" s="533" t="s">
        <v>1216</v>
      </c>
      <c r="C12" s="530" t="s">
        <v>257</v>
      </c>
      <c r="D12" s="368" t="s">
        <v>1069</v>
      </c>
      <c r="E12" s="344">
        <v>1</v>
      </c>
      <c r="F12" s="330"/>
      <c r="G12" s="330">
        <v>1400000000</v>
      </c>
      <c r="H12" s="330"/>
      <c r="I12" s="350">
        <f t="shared" si="2"/>
        <v>1400000000</v>
      </c>
    </row>
    <row r="13" spans="1:9" s="312" customFormat="1" ht="58.5" customHeight="1" x14ac:dyDescent="0.25">
      <c r="A13" s="382" t="s">
        <v>1121</v>
      </c>
      <c r="B13" s="533" t="s">
        <v>1220</v>
      </c>
      <c r="C13" s="530" t="s">
        <v>1070</v>
      </c>
      <c r="D13" s="368" t="s">
        <v>1221</v>
      </c>
      <c r="E13" s="344">
        <v>1</v>
      </c>
      <c r="F13" s="330">
        <v>0</v>
      </c>
      <c r="G13" s="330"/>
      <c r="H13" s="330"/>
      <c r="I13" s="350">
        <f t="shared" si="2"/>
        <v>0</v>
      </c>
    </row>
    <row r="14" spans="1:9" s="312" customFormat="1" ht="66.75" customHeight="1" x14ac:dyDescent="0.25">
      <c r="A14" s="382" t="s">
        <v>1122</v>
      </c>
      <c r="B14" s="533" t="s">
        <v>1222</v>
      </c>
      <c r="C14" s="530" t="s">
        <v>1223</v>
      </c>
      <c r="D14" s="368" t="s">
        <v>1224</v>
      </c>
      <c r="E14" s="526">
        <v>1</v>
      </c>
      <c r="F14" s="330">
        <v>105058800</v>
      </c>
      <c r="G14" s="330"/>
      <c r="H14" s="330"/>
      <c r="I14" s="350">
        <f t="shared" si="2"/>
        <v>105058800</v>
      </c>
    </row>
    <row r="15" spans="1:9" s="312" customFormat="1" ht="45" customHeight="1" x14ac:dyDescent="0.25">
      <c r="A15" s="382" t="s">
        <v>1123</v>
      </c>
      <c r="B15" s="533" t="s">
        <v>1225</v>
      </c>
      <c r="C15" s="530" t="s">
        <v>1226</v>
      </c>
      <c r="D15" s="368" t="s">
        <v>1428</v>
      </c>
      <c r="E15" s="344">
        <v>7</v>
      </c>
      <c r="F15" s="330">
        <v>221777400</v>
      </c>
      <c r="G15" s="330"/>
      <c r="H15" s="330"/>
      <c r="I15" s="350">
        <f t="shared" si="2"/>
        <v>221777400</v>
      </c>
    </row>
    <row r="16" spans="1:9" s="312" customFormat="1" ht="27.75" customHeight="1" thickBot="1" x14ac:dyDescent="0.3">
      <c r="A16" s="385" t="s">
        <v>1120</v>
      </c>
      <c r="B16" s="534" t="s">
        <v>1218</v>
      </c>
      <c r="C16" s="531" t="s">
        <v>1219</v>
      </c>
      <c r="D16" s="404" t="s">
        <v>1070</v>
      </c>
      <c r="E16" s="528">
        <v>1</v>
      </c>
      <c r="F16" s="355">
        <v>151163800</v>
      </c>
      <c r="G16" s="355"/>
      <c r="H16" s="355"/>
      <c r="I16" s="356">
        <f>F16+G16</f>
        <v>151163800</v>
      </c>
    </row>
    <row r="17" ht="52.5" customHeight="1" x14ac:dyDescent="0.25"/>
    <row r="18" ht="52.5" customHeight="1" x14ac:dyDescent="0.25"/>
    <row r="19" ht="52.5" customHeight="1" x14ac:dyDescent="0.25"/>
    <row r="20" ht="52.5" customHeight="1" x14ac:dyDescent="0.25"/>
    <row r="21" ht="30.75" customHeight="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sheetData>
  <pageMargins left="0.25" right="0.25" top="0.75" bottom="0.75" header="0.3" footer="0.3"/>
  <pageSetup scale="4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7"/>
  <sheetViews>
    <sheetView showGridLines="0" zoomScale="80" zoomScaleNormal="80" workbookViewId="0">
      <pane xSplit="1" ySplit="2" topLeftCell="B3" activePane="bottomRight" state="frozen"/>
      <selection pane="topRight" activeCell="B1" sqref="B1"/>
      <selection pane="bottomLeft" activeCell="A3" sqref="A3"/>
      <selection pane="bottomRight" activeCell="C12" sqref="C12"/>
    </sheetView>
  </sheetViews>
  <sheetFormatPr baseColWidth="10" defaultColWidth="10.85546875" defaultRowHeight="12" zeroHeight="1" x14ac:dyDescent="0.25"/>
  <cols>
    <col min="1" max="1" width="12.42578125" style="299" customWidth="1"/>
    <col min="2" max="2" width="58.42578125" style="299" customWidth="1"/>
    <col min="3" max="3" width="25.42578125" style="299" customWidth="1"/>
    <col min="4" max="4" width="26.7109375" style="299" customWidth="1"/>
    <col min="5" max="5" width="32.7109375" style="298" customWidth="1"/>
    <col min="6" max="6" width="20.7109375" style="340" bestFit="1" customWidth="1"/>
    <col min="7" max="7" width="19.140625" style="340" bestFit="1" customWidth="1"/>
    <col min="8" max="8" width="20.7109375" style="340" bestFit="1" customWidth="1"/>
    <col min="9" max="9" width="19.140625" style="340" bestFit="1" customWidth="1"/>
    <col min="10" max="16384" width="10.85546875" style="299"/>
  </cols>
  <sheetData>
    <row r="1" spans="1:9" s="321" customFormat="1" ht="30" customHeight="1" thickBot="1" x14ac:dyDescent="0.3">
      <c r="A1" s="319"/>
      <c r="B1" s="319"/>
      <c r="C1" s="319"/>
      <c r="D1" s="320"/>
      <c r="E1" s="303" t="s">
        <v>766</v>
      </c>
      <c r="F1" s="304">
        <f>SUM(F3:F5)</f>
        <v>2385420696</v>
      </c>
      <c r="G1" s="304">
        <f t="shared" ref="G1:I1" si="0">SUM(G3:G5)</f>
        <v>822702000</v>
      </c>
      <c r="H1" s="304">
        <f t="shared" si="0"/>
        <v>0</v>
      </c>
      <c r="I1" s="305">
        <f t="shared" si="0"/>
        <v>3208122696</v>
      </c>
    </row>
    <row r="2" spans="1:9" s="301" customFormat="1" ht="45.75" customHeight="1" x14ac:dyDescent="0.25">
      <c r="A2" s="437" t="s">
        <v>7</v>
      </c>
      <c r="B2" s="388" t="s">
        <v>1031</v>
      </c>
      <c r="C2" s="307" t="s">
        <v>111</v>
      </c>
      <c r="D2" s="307" t="s">
        <v>112</v>
      </c>
      <c r="E2" s="307" t="s">
        <v>113</v>
      </c>
      <c r="F2" s="315" t="s">
        <v>1125</v>
      </c>
      <c r="G2" s="315" t="s">
        <v>1124</v>
      </c>
      <c r="H2" s="315" t="s">
        <v>1127</v>
      </c>
      <c r="I2" s="380" t="s">
        <v>1111</v>
      </c>
    </row>
    <row r="3" spans="1:9" s="312" customFormat="1" ht="96" x14ac:dyDescent="0.25">
      <c r="A3" s="438" t="s">
        <v>1087</v>
      </c>
      <c r="B3" s="413" t="s">
        <v>1227</v>
      </c>
      <c r="C3" s="322" t="s">
        <v>1228</v>
      </c>
      <c r="D3" s="322" t="s">
        <v>1229</v>
      </c>
      <c r="E3" s="311" t="s">
        <v>1230</v>
      </c>
      <c r="F3" s="363">
        <f>481272659+48464721</f>
        <v>529737380</v>
      </c>
      <c r="G3" s="363"/>
      <c r="H3" s="363"/>
      <c r="I3" s="395">
        <f>F3+G3</f>
        <v>529737380</v>
      </c>
    </row>
    <row r="4" spans="1:9" s="312" customFormat="1" ht="36" x14ac:dyDescent="0.25">
      <c r="A4" s="438" t="s">
        <v>1088</v>
      </c>
      <c r="B4" s="413" t="s">
        <v>1231</v>
      </c>
      <c r="C4" s="322" t="s">
        <v>1104</v>
      </c>
      <c r="D4" s="322" t="s">
        <v>1105</v>
      </c>
      <c r="E4" s="326">
        <v>1095</v>
      </c>
      <c r="F4" s="363">
        <f>1809732000+45951316</f>
        <v>1855683316</v>
      </c>
      <c r="G4" s="363"/>
      <c r="H4" s="363"/>
      <c r="I4" s="395">
        <f t="shared" ref="I4:I5" si="1">F4+G4</f>
        <v>1855683316</v>
      </c>
    </row>
    <row r="5" spans="1:9" s="312" customFormat="1" ht="48.75" thickBot="1" x14ac:dyDescent="0.3">
      <c r="A5" s="439" t="s">
        <v>1102</v>
      </c>
      <c r="B5" s="414" t="s">
        <v>1232</v>
      </c>
      <c r="C5" s="372" t="s">
        <v>1233</v>
      </c>
      <c r="D5" s="372" t="s">
        <v>1234</v>
      </c>
      <c r="E5" s="354">
        <v>1</v>
      </c>
      <c r="F5" s="396"/>
      <c r="G5" s="396">
        <v>822702000</v>
      </c>
      <c r="H5" s="396"/>
      <c r="I5" s="397">
        <f t="shared" si="1"/>
        <v>822702000</v>
      </c>
    </row>
    <row r="6" spans="1:9" x14ac:dyDescent="0.25"/>
    <row r="7" spans="1:9" ht="101.25" customHeight="1" x14ac:dyDescent="0.25"/>
    <row r="8" spans="1:9" ht="70.5" customHeight="1" x14ac:dyDescent="0.25"/>
    <row r="9" spans="1:9" ht="42" customHeight="1" x14ac:dyDescent="0.25"/>
    <row r="10" spans="1:9" ht="30" customHeight="1" x14ac:dyDescent="0.25"/>
    <row r="11" spans="1:9" x14ac:dyDescent="0.25"/>
    <row r="12" spans="1:9" x14ac:dyDescent="0.25">
      <c r="C12" s="535"/>
      <c r="D12" s="298"/>
    </row>
    <row r="13" spans="1:9" x14ac:dyDescent="0.25"/>
    <row r="14" spans="1:9" x14ac:dyDescent="0.25"/>
    <row r="15" spans="1:9" x14ac:dyDescent="0.25"/>
    <row r="16" spans="1:9" x14ac:dyDescent="0.25"/>
    <row r="17" x14ac:dyDescent="0.25"/>
  </sheetData>
  <pageMargins left="0.25" right="0.25" top="0.75" bottom="0.75" header="0.3" footer="0.3"/>
  <pageSetup scale="4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5"/>
  <sheetViews>
    <sheetView showGridLines="0" topLeftCell="F19" zoomScale="80" zoomScaleNormal="80" workbookViewId="0">
      <selection activeCell="I21" sqref="I21"/>
    </sheetView>
  </sheetViews>
  <sheetFormatPr baseColWidth="10" defaultColWidth="10.85546875" defaultRowHeight="12.75" x14ac:dyDescent="0.25"/>
  <cols>
    <col min="1" max="3" width="13.85546875" style="218" customWidth="1"/>
    <col min="4" max="4" width="19.5703125" style="218" customWidth="1"/>
    <col min="5" max="5" width="17.7109375" style="218" customWidth="1"/>
    <col min="6" max="6" width="16.140625" style="218" customWidth="1"/>
    <col min="7" max="7" width="21" style="218" customWidth="1"/>
    <col min="8" max="8" width="16.140625" style="218" customWidth="1"/>
    <col min="9" max="9" width="23.5703125" style="218" customWidth="1"/>
    <col min="10" max="10" width="33.140625" style="218" customWidth="1"/>
    <col min="11" max="11" width="17.140625" style="218" customWidth="1"/>
    <col min="12" max="12" width="16.42578125" style="218" customWidth="1"/>
    <col min="13" max="15" width="18.5703125" style="218" customWidth="1"/>
    <col min="16" max="16" width="19.42578125" style="218" customWidth="1"/>
    <col min="17" max="17" width="14.5703125" style="218" customWidth="1"/>
    <col min="18" max="18" width="11.42578125" style="219" customWidth="1"/>
    <col min="19" max="19" width="14.85546875" style="218" bestFit="1" customWidth="1"/>
    <col min="20" max="22" width="11.42578125" style="218" customWidth="1"/>
    <col min="23" max="23" width="14.28515625" style="218" customWidth="1"/>
    <col min="24" max="24" width="11.42578125" style="218" customWidth="1"/>
    <col min="25" max="25" width="11.42578125" style="220" customWidth="1"/>
    <col min="26" max="26" width="11.42578125" style="218" customWidth="1"/>
    <col min="27" max="27" width="19.7109375" style="218" customWidth="1"/>
    <col min="28" max="28" width="11.42578125" style="218" customWidth="1"/>
    <col min="29" max="29" width="11.42578125" style="220" customWidth="1"/>
    <col min="30" max="30" width="11.42578125" style="218" customWidth="1"/>
    <col min="31" max="31" width="16.140625" style="218" customWidth="1"/>
    <col min="32" max="32" width="11.42578125" style="218" customWidth="1"/>
    <col min="33" max="33" width="11.42578125" style="220" customWidth="1"/>
    <col min="34" max="34" width="11.42578125" style="218" customWidth="1"/>
    <col min="35" max="35" width="16" style="218" customWidth="1"/>
    <col min="36" max="36" width="10.85546875" style="218" customWidth="1"/>
    <col min="37" max="37" width="10.85546875" style="220" customWidth="1"/>
    <col min="38" max="38" width="16.42578125" style="218" customWidth="1"/>
    <col min="39" max="39" width="16.28515625" style="218" customWidth="1"/>
    <col min="40" max="40" width="10.85546875" style="218" customWidth="1"/>
    <col min="41" max="41" width="10.85546875" style="220" customWidth="1"/>
    <col min="42" max="42" width="14.85546875" style="218" customWidth="1"/>
    <col min="43" max="44" width="13.5703125" style="218" hidden="1" customWidth="1"/>
    <col min="45" max="45" width="15.28515625" style="220" hidden="1" customWidth="1"/>
    <col min="46" max="46" width="27.5703125" style="218" hidden="1" customWidth="1"/>
    <col min="47" max="48" width="10.85546875" style="218" hidden="1" customWidth="1"/>
    <col min="49" max="49" width="16.5703125" style="220" hidden="1" customWidth="1"/>
    <col min="50" max="50" width="27" style="218" hidden="1" customWidth="1"/>
    <col min="51" max="52" width="10.85546875" style="218" hidden="1" customWidth="1"/>
    <col min="53" max="53" width="10.85546875" style="220" hidden="1" customWidth="1"/>
    <col min="54" max="54" width="30.5703125" style="218" hidden="1" customWidth="1"/>
    <col min="55" max="56" width="10.85546875" style="218" hidden="1" customWidth="1"/>
    <col min="57" max="57" width="10.85546875" style="220" hidden="1" customWidth="1"/>
    <col min="58" max="58" width="37.28515625" style="218" hidden="1" customWidth="1"/>
    <col min="59" max="60" width="10.85546875" style="218" hidden="1" customWidth="1"/>
    <col min="61" max="61" width="10.85546875" style="221" hidden="1" customWidth="1"/>
    <col min="62" max="62" width="30.85546875" style="218" hidden="1" customWidth="1"/>
    <col min="63" max="64" width="10.85546875" style="218" hidden="1" customWidth="1"/>
    <col min="65" max="65" width="10.85546875" style="220" hidden="1" customWidth="1"/>
    <col min="66" max="66" width="25.5703125" style="218" hidden="1" customWidth="1"/>
    <col min="67" max="68" width="10.85546875" style="218" hidden="1" customWidth="1"/>
    <col min="69" max="69" width="10.85546875" style="220" hidden="1" customWidth="1"/>
    <col min="70" max="70" width="21.140625" style="218" hidden="1" customWidth="1"/>
    <col min="71" max="71" width="0" style="218" hidden="1" customWidth="1"/>
    <col min="72" max="72" width="11.85546875" style="264" hidden="1" customWidth="1"/>
    <col min="73" max="73" width="32.7109375" style="218" customWidth="1"/>
    <col min="74" max="74" width="27.140625" style="218" customWidth="1"/>
    <col min="75" max="79" width="10.85546875" style="218" customWidth="1"/>
    <col min="80" max="16384" width="10.85546875" style="218"/>
  </cols>
  <sheetData>
    <row r="1" spans="1:74" ht="13.5" thickBot="1" x14ac:dyDescent="0.3"/>
    <row r="2" spans="1:74" ht="14.45" customHeight="1" thickBot="1" x14ac:dyDescent="0.3">
      <c r="B2" s="222"/>
      <c r="C2" s="222"/>
      <c r="D2" s="222"/>
      <c r="E2" s="223" t="s">
        <v>0</v>
      </c>
      <c r="F2" s="222"/>
      <c r="G2" s="222"/>
      <c r="H2" s="222"/>
      <c r="I2" s="222"/>
      <c r="J2" s="222"/>
      <c r="K2" s="222"/>
      <c r="L2" s="224"/>
      <c r="M2" s="225"/>
      <c r="N2" s="225"/>
      <c r="O2" s="225"/>
      <c r="P2" s="226"/>
    </row>
    <row r="3" spans="1:74" ht="14.45" customHeight="1" x14ac:dyDescent="0.25">
      <c r="A3" s="227"/>
      <c r="B3" s="228"/>
      <c r="C3" s="228"/>
      <c r="D3" s="228"/>
      <c r="E3" s="228"/>
      <c r="F3" s="228"/>
      <c r="G3" s="228"/>
      <c r="H3" s="228"/>
      <c r="I3" s="228"/>
      <c r="J3" s="228"/>
      <c r="K3" s="228"/>
      <c r="L3" s="229"/>
      <c r="M3" s="230"/>
      <c r="N3" s="230"/>
      <c r="O3" s="230"/>
      <c r="P3" s="226"/>
      <c r="S3" s="208"/>
    </row>
    <row r="4" spans="1:74" ht="14.45" customHeight="1" x14ac:dyDescent="0.25">
      <c r="A4" s="227"/>
      <c r="B4" s="228"/>
      <c r="C4" s="228"/>
      <c r="D4" s="228"/>
      <c r="E4" s="228"/>
      <c r="F4" s="228"/>
      <c r="G4" s="228"/>
      <c r="H4" s="228"/>
      <c r="I4" s="228"/>
      <c r="J4" s="228"/>
      <c r="K4" s="228"/>
      <c r="L4" s="229"/>
      <c r="M4" s="230"/>
      <c r="N4" s="230"/>
      <c r="O4" s="230"/>
      <c r="P4" s="226"/>
    </row>
    <row r="5" spans="1:74" ht="15" customHeight="1" thickBot="1" x14ac:dyDescent="0.3">
      <c r="A5" s="231"/>
      <c r="B5" s="232"/>
      <c r="C5" s="232"/>
      <c r="D5" s="232"/>
      <c r="E5" s="232"/>
      <c r="F5" s="232"/>
      <c r="G5" s="232"/>
      <c r="H5" s="232"/>
      <c r="I5" s="232"/>
      <c r="J5" s="232"/>
      <c r="K5" s="232"/>
      <c r="L5" s="233"/>
      <c r="M5" s="234"/>
      <c r="N5" s="234"/>
      <c r="O5" s="234"/>
      <c r="P5" s="226"/>
    </row>
    <row r="6" spans="1:74" ht="20.100000000000001" customHeight="1" thickBot="1" x14ac:dyDescent="0.3">
      <c r="A6" s="235" t="s">
        <v>1</v>
      </c>
      <c r="B6" s="222"/>
      <c r="C6" s="222"/>
      <c r="D6" s="222"/>
      <c r="E6" s="213">
        <v>2019</v>
      </c>
      <c r="F6" s="222"/>
      <c r="G6" s="222"/>
      <c r="H6" s="213"/>
      <c r="I6" s="222"/>
      <c r="J6" s="222"/>
      <c r="K6" s="222"/>
      <c r="L6" s="224"/>
      <c r="M6" s="226"/>
      <c r="N6" s="226"/>
      <c r="O6" s="226"/>
      <c r="P6" s="226"/>
    </row>
    <row r="7" spans="1:74" ht="20.100000000000001" customHeight="1" thickBot="1" x14ac:dyDescent="0.3">
      <c r="A7" s="236" t="s">
        <v>2</v>
      </c>
      <c r="B7" s="237"/>
      <c r="C7" s="237"/>
      <c r="D7" s="237"/>
      <c r="E7" s="238">
        <v>1</v>
      </c>
      <c r="F7" s="237"/>
      <c r="G7" s="237"/>
      <c r="H7" s="238"/>
      <c r="I7" s="237"/>
      <c r="J7" s="237"/>
      <c r="K7" s="237"/>
      <c r="L7" s="239"/>
      <c r="M7" s="226"/>
      <c r="N7" s="226"/>
      <c r="O7" s="226"/>
      <c r="P7" s="226"/>
    </row>
    <row r="8" spans="1:74" ht="20.100000000000001" customHeight="1" thickBot="1" x14ac:dyDescent="0.3">
      <c r="A8" s="231" t="s">
        <v>3</v>
      </c>
      <c r="B8" s="232"/>
      <c r="C8" s="232"/>
      <c r="D8" s="232"/>
      <c r="E8" s="240">
        <v>43466</v>
      </c>
      <c r="F8" s="241"/>
      <c r="G8" s="241"/>
      <c r="H8" s="240"/>
      <c r="I8" s="241"/>
      <c r="J8" s="241"/>
      <c r="K8" s="241"/>
      <c r="L8" s="242"/>
      <c r="M8" s="243"/>
      <c r="N8" s="243"/>
      <c r="O8" s="243"/>
      <c r="P8" s="243"/>
    </row>
    <row r="9" spans="1:74" ht="13.5" thickBot="1" x14ac:dyDescent="0.3">
      <c r="A9" s="228"/>
      <c r="B9" s="228"/>
      <c r="C9" s="228"/>
      <c r="D9" s="228"/>
      <c r="E9" s="228"/>
      <c r="F9" s="228"/>
      <c r="G9" s="228"/>
      <c r="H9" s="228"/>
      <c r="I9" s="228"/>
      <c r="J9" s="228"/>
      <c r="K9" s="228"/>
      <c r="L9" s="228"/>
      <c r="M9" s="228"/>
      <c r="N9" s="228"/>
      <c r="O9" s="228"/>
      <c r="P9" s="228"/>
    </row>
    <row r="10" spans="1:74" s="228" customFormat="1" ht="30" customHeight="1" thickBot="1" x14ac:dyDescent="0.3">
      <c r="D10" s="244" t="s">
        <v>4</v>
      </c>
      <c r="E10" s="245"/>
      <c r="F10" s="245"/>
      <c r="G10" s="245"/>
      <c r="H10" s="245"/>
      <c r="I10" s="245"/>
      <c r="J10" s="245"/>
      <c r="K10" s="245"/>
      <c r="L10" s="245"/>
      <c r="M10" s="245"/>
      <c r="N10" s="245"/>
      <c r="O10" s="245"/>
      <c r="P10" s="615" t="s">
        <v>94</v>
      </c>
      <c r="Q10" s="615"/>
      <c r="R10" s="615"/>
      <c r="S10" s="616"/>
      <c r="T10" s="617" t="s">
        <v>95</v>
      </c>
      <c r="U10" s="615"/>
      <c r="V10" s="615"/>
      <c r="W10" s="617" t="s">
        <v>243</v>
      </c>
      <c r="X10" s="615"/>
      <c r="Y10" s="618"/>
      <c r="Z10" s="615"/>
      <c r="AA10" s="615"/>
      <c r="AB10" s="615"/>
      <c r="AC10" s="618"/>
      <c r="AD10" s="615"/>
      <c r="AE10" s="615"/>
      <c r="AF10" s="615"/>
      <c r="AG10" s="618"/>
      <c r="AH10" s="615"/>
      <c r="AI10" s="615"/>
      <c r="AJ10" s="615"/>
      <c r="AK10" s="618"/>
      <c r="AL10" s="615"/>
      <c r="AM10" s="615"/>
      <c r="AN10" s="615"/>
      <c r="AO10" s="618"/>
      <c r="AP10" s="615"/>
      <c r="AQ10" s="615"/>
      <c r="AR10" s="615"/>
      <c r="AS10" s="618"/>
      <c r="AT10" s="615"/>
      <c r="AU10" s="615"/>
      <c r="AV10" s="615"/>
      <c r="AW10" s="618"/>
      <c r="AX10" s="615"/>
      <c r="AY10" s="615"/>
      <c r="AZ10" s="615"/>
      <c r="BA10" s="618"/>
      <c r="BB10" s="615"/>
      <c r="BC10" s="615"/>
      <c r="BD10" s="615"/>
      <c r="BE10" s="618"/>
      <c r="BF10" s="615"/>
      <c r="BG10" s="615"/>
      <c r="BH10" s="615"/>
      <c r="BI10" s="619"/>
      <c r="BJ10" s="615"/>
      <c r="BK10" s="615"/>
      <c r="BL10" s="615"/>
      <c r="BM10" s="618"/>
      <c r="BN10" s="615"/>
      <c r="BO10" s="615"/>
      <c r="BP10" s="615"/>
      <c r="BQ10" s="618"/>
      <c r="BR10" s="615"/>
      <c r="BT10" s="265"/>
      <c r="BU10" s="612" t="s">
        <v>984</v>
      </c>
      <c r="BV10" s="612" t="s">
        <v>985</v>
      </c>
    </row>
    <row r="11" spans="1:74" s="228" customFormat="1" ht="36" customHeight="1" thickBot="1" x14ac:dyDescent="0.3">
      <c r="A11" s="209" t="s">
        <v>65</v>
      </c>
      <c r="B11" s="192" t="s">
        <v>68</v>
      </c>
      <c r="C11" s="192" t="s">
        <v>66</v>
      </c>
      <c r="D11" s="210" t="s">
        <v>5</v>
      </c>
      <c r="E11" s="192" t="s">
        <v>6</v>
      </c>
      <c r="F11" s="192" t="s">
        <v>7</v>
      </c>
      <c r="G11" s="192" t="s">
        <v>108</v>
      </c>
      <c r="H11" s="192" t="s">
        <v>7</v>
      </c>
      <c r="I11" s="192" t="s">
        <v>244</v>
      </c>
      <c r="J11" s="192" t="s">
        <v>110</v>
      </c>
      <c r="K11" s="192" t="s">
        <v>8</v>
      </c>
      <c r="L11" s="192" t="s">
        <v>9</v>
      </c>
      <c r="M11" s="211" t="s">
        <v>6</v>
      </c>
      <c r="N11" s="212"/>
      <c r="O11" s="210"/>
      <c r="P11" s="213" t="s">
        <v>111</v>
      </c>
      <c r="Q11" s="213" t="s">
        <v>112</v>
      </c>
      <c r="R11" s="214" t="s">
        <v>113</v>
      </c>
      <c r="S11" s="213" t="s">
        <v>114</v>
      </c>
      <c r="T11" s="213" t="s">
        <v>5</v>
      </c>
      <c r="U11" s="213" t="s">
        <v>115</v>
      </c>
      <c r="V11" s="213" t="s">
        <v>116</v>
      </c>
      <c r="W11" s="620" t="s">
        <v>96</v>
      </c>
      <c r="X11" s="621"/>
      <c r="Y11" s="622"/>
      <c r="Z11" s="623"/>
      <c r="AA11" s="620" t="s">
        <v>97</v>
      </c>
      <c r="AB11" s="621"/>
      <c r="AC11" s="622"/>
      <c r="AD11" s="623"/>
      <c r="AE11" s="620" t="s">
        <v>238</v>
      </c>
      <c r="AF11" s="621"/>
      <c r="AG11" s="622"/>
      <c r="AH11" s="623"/>
      <c r="AI11" s="620" t="s">
        <v>239</v>
      </c>
      <c r="AJ11" s="621"/>
      <c r="AK11" s="622"/>
      <c r="AL11" s="623"/>
      <c r="AM11" s="620" t="s">
        <v>100</v>
      </c>
      <c r="AN11" s="621"/>
      <c r="AO11" s="622"/>
      <c r="AP11" s="623"/>
      <c r="AQ11" s="620" t="s">
        <v>240</v>
      </c>
      <c r="AR11" s="621"/>
      <c r="AS11" s="622"/>
      <c r="AT11" s="623"/>
      <c r="AU11" s="620" t="s">
        <v>102</v>
      </c>
      <c r="AV11" s="621"/>
      <c r="AW11" s="622"/>
      <c r="AX11" s="623"/>
      <c r="AY11" s="620" t="s">
        <v>103</v>
      </c>
      <c r="AZ11" s="621"/>
      <c r="BA11" s="622"/>
      <c r="BB11" s="623"/>
      <c r="BC11" s="620" t="s">
        <v>241</v>
      </c>
      <c r="BD11" s="621"/>
      <c r="BE11" s="622"/>
      <c r="BF11" s="623"/>
      <c r="BG11" s="620" t="s">
        <v>105</v>
      </c>
      <c r="BH11" s="621"/>
      <c r="BI11" s="624"/>
      <c r="BJ11" s="623"/>
      <c r="BK11" s="620" t="s">
        <v>106</v>
      </c>
      <c r="BL11" s="621"/>
      <c r="BM11" s="622"/>
      <c r="BN11" s="623"/>
      <c r="BO11" s="620" t="s">
        <v>242</v>
      </c>
      <c r="BP11" s="621"/>
      <c r="BQ11" s="622"/>
      <c r="BR11" s="623"/>
      <c r="BT11" s="265"/>
      <c r="BU11" s="612"/>
      <c r="BV11" s="612"/>
    </row>
    <row r="12" spans="1:74" s="228" customFormat="1" ht="60.75" customHeight="1" x14ac:dyDescent="0.25">
      <c r="A12" s="215"/>
      <c r="B12" s="188"/>
      <c r="C12" s="188"/>
      <c r="D12" s="216"/>
      <c r="E12" s="188"/>
      <c r="F12" s="188"/>
      <c r="G12" s="188"/>
      <c r="H12" s="188"/>
      <c r="I12" s="188"/>
      <c r="J12" s="188"/>
      <c r="K12" s="188"/>
      <c r="L12" s="188"/>
      <c r="M12" s="189" t="s">
        <v>69</v>
      </c>
      <c r="N12" s="189" t="s">
        <v>70</v>
      </c>
      <c r="O12" s="189" t="s">
        <v>67</v>
      </c>
      <c r="P12" s="190"/>
      <c r="Q12" s="190"/>
      <c r="R12" s="217"/>
      <c r="S12" s="190"/>
      <c r="T12" s="190"/>
      <c r="U12" s="190"/>
      <c r="V12" s="190"/>
      <c r="W12" s="268" t="s">
        <v>971</v>
      </c>
      <c r="X12" s="274" t="s">
        <v>118</v>
      </c>
      <c r="Y12" s="268" t="s">
        <v>319</v>
      </c>
      <c r="Z12" s="274" t="s">
        <v>317</v>
      </c>
      <c r="AA12" s="268" t="s">
        <v>971</v>
      </c>
      <c r="AB12" s="274" t="s">
        <v>118</v>
      </c>
      <c r="AC12" s="268" t="s">
        <v>319</v>
      </c>
      <c r="AD12" s="274" t="s">
        <v>317</v>
      </c>
      <c r="AE12" s="268" t="s">
        <v>971</v>
      </c>
      <c r="AF12" s="274" t="s">
        <v>118</v>
      </c>
      <c r="AG12" s="268" t="s">
        <v>319</v>
      </c>
      <c r="AH12" s="274" t="s">
        <v>317</v>
      </c>
      <c r="AI12" s="268" t="s">
        <v>971</v>
      </c>
      <c r="AJ12" s="274" t="s">
        <v>118</v>
      </c>
      <c r="AK12" s="268" t="s">
        <v>319</v>
      </c>
      <c r="AL12" s="274" t="s">
        <v>317</v>
      </c>
      <c r="AM12" s="268" t="s">
        <v>971</v>
      </c>
      <c r="AN12" s="274" t="s">
        <v>118</v>
      </c>
      <c r="AO12" s="268" t="s">
        <v>319</v>
      </c>
      <c r="AP12" s="274" t="s">
        <v>317</v>
      </c>
      <c r="AQ12" s="275" t="s">
        <v>117</v>
      </c>
      <c r="AR12" s="275" t="s">
        <v>118</v>
      </c>
      <c r="AS12" s="276" t="s">
        <v>319</v>
      </c>
      <c r="AT12" s="275" t="s">
        <v>317</v>
      </c>
      <c r="AU12" s="275" t="s">
        <v>117</v>
      </c>
      <c r="AV12" s="275" t="s">
        <v>118</v>
      </c>
      <c r="AW12" s="276" t="s">
        <v>319</v>
      </c>
      <c r="AX12" s="275" t="s">
        <v>317</v>
      </c>
      <c r="AY12" s="275" t="s">
        <v>117</v>
      </c>
      <c r="AZ12" s="275" t="s">
        <v>118</v>
      </c>
      <c r="BA12" s="276" t="s">
        <v>319</v>
      </c>
      <c r="BB12" s="275" t="s">
        <v>317</v>
      </c>
      <c r="BC12" s="275" t="s">
        <v>117</v>
      </c>
      <c r="BD12" s="275" t="s">
        <v>118</v>
      </c>
      <c r="BE12" s="276" t="s">
        <v>319</v>
      </c>
      <c r="BF12" s="275" t="s">
        <v>317</v>
      </c>
      <c r="BG12" s="275" t="s">
        <v>117</v>
      </c>
      <c r="BH12" s="275" t="s">
        <v>118</v>
      </c>
      <c r="BI12" s="277" t="s">
        <v>319</v>
      </c>
      <c r="BJ12" s="275" t="s">
        <v>317</v>
      </c>
      <c r="BK12" s="275" t="s">
        <v>117</v>
      </c>
      <c r="BL12" s="275" t="s">
        <v>118</v>
      </c>
      <c r="BM12" s="276" t="s">
        <v>319</v>
      </c>
      <c r="BN12" s="275" t="s">
        <v>317</v>
      </c>
      <c r="BO12" s="275" t="s">
        <v>117</v>
      </c>
      <c r="BP12" s="275" t="s">
        <v>118</v>
      </c>
      <c r="BQ12" s="276" t="s">
        <v>319</v>
      </c>
      <c r="BR12" s="275" t="s">
        <v>317</v>
      </c>
      <c r="BT12" s="265"/>
      <c r="BU12" s="612"/>
      <c r="BV12" s="612"/>
    </row>
    <row r="13" spans="1:74" ht="135" customHeight="1" x14ac:dyDescent="0.2">
      <c r="A13" s="246"/>
      <c r="B13" s="246"/>
      <c r="C13" s="246"/>
      <c r="D13" s="247" t="s">
        <v>36</v>
      </c>
      <c r="E13" s="247" t="s">
        <v>10</v>
      </c>
      <c r="F13" s="248">
        <v>16</v>
      </c>
      <c r="G13" s="247" t="s">
        <v>91</v>
      </c>
      <c r="H13" s="248">
        <v>92</v>
      </c>
      <c r="I13" s="247" t="s">
        <v>874</v>
      </c>
      <c r="J13" s="249" t="s">
        <v>767</v>
      </c>
      <c r="K13" s="250">
        <v>43466</v>
      </c>
      <c r="L13" s="250">
        <v>43830</v>
      </c>
      <c r="M13" s="251">
        <v>600000000</v>
      </c>
      <c r="N13" s="252"/>
      <c r="O13" s="252"/>
      <c r="P13" s="250" t="s">
        <v>626</v>
      </c>
      <c r="Q13" s="253" t="s">
        <v>627</v>
      </c>
      <c r="R13" s="248">
        <v>15</v>
      </c>
      <c r="S13" s="253" t="s">
        <v>287</v>
      </c>
      <c r="T13" s="253" t="s">
        <v>628</v>
      </c>
      <c r="U13" s="253"/>
      <c r="V13" s="253" t="s">
        <v>771</v>
      </c>
      <c r="W13" s="253">
        <v>0</v>
      </c>
      <c r="X13" s="253"/>
      <c r="Y13" s="254">
        <v>0.05</v>
      </c>
      <c r="Z13" s="253" t="s">
        <v>772</v>
      </c>
      <c r="AA13" s="253">
        <v>0</v>
      </c>
      <c r="AB13" s="253"/>
      <c r="AC13" s="254">
        <v>0.05</v>
      </c>
      <c r="AD13" s="253"/>
      <c r="AE13" s="253">
        <v>0</v>
      </c>
      <c r="AF13" s="253"/>
      <c r="AG13" s="254">
        <v>0.05</v>
      </c>
      <c r="AH13" s="253"/>
      <c r="AI13" s="253"/>
      <c r="AJ13" s="253"/>
      <c r="AK13" s="255"/>
      <c r="AL13" s="253"/>
      <c r="AM13" s="253"/>
      <c r="AN13" s="253"/>
      <c r="AO13" s="255"/>
      <c r="AP13" s="253"/>
      <c r="AQ13" s="253"/>
      <c r="AR13" s="253"/>
      <c r="AS13" s="255"/>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T13" s="264">
        <f>+Y13+AC13+AG13+AK13+AO13+AS13+AW13+BA13+BE13+BI13+BM13+BQ13</f>
        <v>0.15000000000000002</v>
      </c>
      <c r="BU13" s="261"/>
      <c r="BV13" s="253"/>
    </row>
    <row r="14" spans="1:74" ht="135" customHeight="1" x14ac:dyDescent="0.2">
      <c r="A14" s="246"/>
      <c r="B14" s="246"/>
      <c r="C14" s="246"/>
      <c r="D14" s="247" t="s">
        <v>36</v>
      </c>
      <c r="E14" s="247" t="s">
        <v>10</v>
      </c>
      <c r="F14" s="248">
        <v>16</v>
      </c>
      <c r="G14" s="247" t="s">
        <v>91</v>
      </c>
      <c r="H14" s="248">
        <v>96</v>
      </c>
      <c r="I14" s="247" t="s">
        <v>875</v>
      </c>
      <c r="J14" s="256" t="s">
        <v>768</v>
      </c>
      <c r="K14" s="250">
        <v>43466</v>
      </c>
      <c r="L14" s="250">
        <v>43830</v>
      </c>
      <c r="M14" s="251">
        <v>270000000</v>
      </c>
      <c r="N14" s="252"/>
      <c r="O14" s="252"/>
      <c r="P14" s="250" t="s">
        <v>773</v>
      </c>
      <c r="Q14" s="253" t="s">
        <v>774</v>
      </c>
      <c r="R14" s="248">
        <v>4</v>
      </c>
      <c r="S14" s="253" t="s">
        <v>287</v>
      </c>
      <c r="T14" s="253" t="s">
        <v>628</v>
      </c>
      <c r="U14" s="253"/>
      <c r="V14" s="253" t="s">
        <v>771</v>
      </c>
      <c r="W14" s="253">
        <v>0</v>
      </c>
      <c r="X14" s="253" t="s">
        <v>772</v>
      </c>
      <c r="Y14" s="254">
        <v>0</v>
      </c>
      <c r="Z14" s="253" t="s">
        <v>772</v>
      </c>
      <c r="AA14" s="261">
        <v>0.1</v>
      </c>
      <c r="AB14" s="253" t="s">
        <v>775</v>
      </c>
      <c r="AC14" s="261">
        <v>0.1</v>
      </c>
      <c r="AD14" s="261" t="s">
        <v>776</v>
      </c>
      <c r="AE14" s="261">
        <v>0.1</v>
      </c>
      <c r="AF14" s="253" t="s">
        <v>777</v>
      </c>
      <c r="AG14" s="254">
        <v>0.1</v>
      </c>
      <c r="AH14" s="253" t="s">
        <v>623</v>
      </c>
      <c r="AI14" s="253"/>
      <c r="AJ14" s="253"/>
      <c r="AK14" s="253">
        <v>0.09</v>
      </c>
      <c r="AL14" s="253"/>
      <c r="AM14" s="253"/>
      <c r="AN14" s="253"/>
      <c r="AO14" s="253">
        <v>0.09</v>
      </c>
      <c r="AP14" s="253"/>
      <c r="AQ14" s="253"/>
      <c r="AR14" s="253"/>
      <c r="AS14" s="253">
        <v>0.09</v>
      </c>
      <c r="AT14" s="253"/>
      <c r="AU14" s="253"/>
      <c r="AV14" s="253"/>
      <c r="AW14" s="253">
        <v>0.09</v>
      </c>
      <c r="AX14" s="253"/>
      <c r="AY14" s="253"/>
      <c r="AZ14" s="253"/>
      <c r="BA14" s="253">
        <v>0.09</v>
      </c>
      <c r="BB14" s="253"/>
      <c r="BC14" s="253"/>
      <c r="BD14" s="253"/>
      <c r="BE14" s="253">
        <v>0.09</v>
      </c>
      <c r="BF14" s="253"/>
      <c r="BG14" s="253"/>
      <c r="BH14" s="253"/>
      <c r="BI14" s="253">
        <v>0.09</v>
      </c>
      <c r="BJ14" s="253"/>
      <c r="BK14" s="253"/>
      <c r="BL14" s="253"/>
      <c r="BM14" s="253">
        <v>0.09</v>
      </c>
      <c r="BN14" s="253"/>
      <c r="BO14" s="253"/>
      <c r="BP14" s="253"/>
      <c r="BQ14" s="253">
        <v>0.08</v>
      </c>
      <c r="BR14" s="253"/>
      <c r="BT14" s="264">
        <f t="shared" ref="BT14:BT25" si="0">+Y14+AC14+AG14+AK14+AO14+AS14+AW14+BA14+BE14+BI14+BM14+BQ14</f>
        <v>0.99999999999999978</v>
      </c>
      <c r="BU14" s="253"/>
      <c r="BV14" s="253"/>
    </row>
    <row r="15" spans="1:74" ht="135" customHeight="1" x14ac:dyDescent="0.2">
      <c r="A15" s="246"/>
      <c r="B15" s="246"/>
      <c r="C15" s="246"/>
      <c r="D15" s="247" t="s">
        <v>36</v>
      </c>
      <c r="E15" s="247" t="s">
        <v>10</v>
      </c>
      <c r="F15" s="248">
        <v>16</v>
      </c>
      <c r="G15" s="247" t="s">
        <v>91</v>
      </c>
      <c r="H15" s="248">
        <v>99</v>
      </c>
      <c r="I15" s="257" t="s">
        <v>719</v>
      </c>
      <c r="J15" s="247" t="s">
        <v>720</v>
      </c>
      <c r="K15" s="250">
        <v>43466</v>
      </c>
      <c r="L15" s="250">
        <v>43830</v>
      </c>
      <c r="M15" s="251">
        <v>400000000</v>
      </c>
      <c r="N15" s="252"/>
      <c r="O15" s="252"/>
      <c r="P15" s="250" t="s">
        <v>778</v>
      </c>
      <c r="Q15" s="253" t="s">
        <v>779</v>
      </c>
      <c r="R15" s="248">
        <v>1</v>
      </c>
      <c r="S15" s="253" t="s">
        <v>287</v>
      </c>
      <c r="T15" s="253" t="s">
        <v>628</v>
      </c>
      <c r="U15" s="253"/>
      <c r="V15" s="253" t="s">
        <v>780</v>
      </c>
      <c r="W15" s="253">
        <v>0</v>
      </c>
      <c r="X15" s="253" t="s">
        <v>772</v>
      </c>
      <c r="Y15" s="254">
        <v>0</v>
      </c>
      <c r="Z15" s="253" t="s">
        <v>772</v>
      </c>
      <c r="AA15" s="261">
        <v>0.05</v>
      </c>
      <c r="AB15" s="253"/>
      <c r="AC15" s="261">
        <v>0</v>
      </c>
      <c r="AD15" s="261"/>
      <c r="AE15" s="261">
        <v>0.05</v>
      </c>
      <c r="AF15" s="253" t="s">
        <v>781</v>
      </c>
      <c r="AG15" s="254">
        <v>0.05</v>
      </c>
      <c r="AH15" s="253" t="s">
        <v>782</v>
      </c>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T15" s="264">
        <f t="shared" si="0"/>
        <v>0.05</v>
      </c>
      <c r="BU15" s="253"/>
      <c r="BV15" s="253"/>
    </row>
    <row r="16" spans="1:74" ht="135" customHeight="1" x14ac:dyDescent="0.2">
      <c r="A16" s="246"/>
      <c r="B16" s="246"/>
      <c r="C16" s="246"/>
      <c r="D16" s="247" t="s">
        <v>36</v>
      </c>
      <c r="E16" s="247" t="s">
        <v>10</v>
      </c>
      <c r="F16" s="248">
        <v>16</v>
      </c>
      <c r="G16" s="247" t="s">
        <v>91</v>
      </c>
      <c r="H16" s="248">
        <v>100</v>
      </c>
      <c r="I16" s="257" t="s">
        <v>721</v>
      </c>
      <c r="J16" s="247" t="s">
        <v>722</v>
      </c>
      <c r="K16" s="250">
        <v>43466</v>
      </c>
      <c r="L16" s="250">
        <v>43830</v>
      </c>
      <c r="M16" s="251">
        <v>600000000</v>
      </c>
      <c r="N16" s="252"/>
      <c r="O16" s="252"/>
      <c r="P16" s="250" t="s">
        <v>783</v>
      </c>
      <c r="Q16" s="253" t="s">
        <v>784</v>
      </c>
      <c r="R16" s="248">
        <v>1</v>
      </c>
      <c r="S16" s="253" t="s">
        <v>287</v>
      </c>
      <c r="T16" s="253" t="s">
        <v>628</v>
      </c>
      <c r="U16" s="253"/>
      <c r="V16" s="253" t="s">
        <v>771</v>
      </c>
      <c r="W16" s="253">
        <v>0</v>
      </c>
      <c r="X16" s="253" t="s">
        <v>772</v>
      </c>
      <c r="Y16" s="254">
        <v>0</v>
      </c>
      <c r="Z16" s="253" t="s">
        <v>772</v>
      </c>
      <c r="AA16" s="261">
        <v>0.15</v>
      </c>
      <c r="AB16" s="253" t="s">
        <v>772</v>
      </c>
      <c r="AC16" s="261">
        <v>0</v>
      </c>
      <c r="AD16" s="261"/>
      <c r="AE16" s="261">
        <v>0.15</v>
      </c>
      <c r="AF16" s="253" t="s">
        <v>785</v>
      </c>
      <c r="AG16" s="254">
        <v>0.15</v>
      </c>
      <c r="AH16" s="253" t="s">
        <v>786</v>
      </c>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T16" s="264">
        <f t="shared" si="0"/>
        <v>0.15</v>
      </c>
      <c r="BU16" s="253"/>
      <c r="BV16" s="253"/>
    </row>
    <row r="17" spans="1:74" ht="135" customHeight="1" x14ac:dyDescent="0.2">
      <c r="A17" s="246"/>
      <c r="B17" s="246"/>
      <c r="C17" s="246"/>
      <c r="D17" s="247" t="s">
        <v>36</v>
      </c>
      <c r="E17" s="247" t="s">
        <v>10</v>
      </c>
      <c r="F17" s="248">
        <v>17</v>
      </c>
      <c r="G17" s="247" t="s">
        <v>92</v>
      </c>
      <c r="H17" s="248">
        <v>93</v>
      </c>
      <c r="I17" s="257" t="s">
        <v>724</v>
      </c>
      <c r="J17" s="247" t="s">
        <v>723</v>
      </c>
      <c r="K17" s="250">
        <v>43466</v>
      </c>
      <c r="L17" s="250">
        <v>43830</v>
      </c>
      <c r="M17" s="251">
        <v>0</v>
      </c>
      <c r="N17" s="252"/>
      <c r="O17" s="252"/>
      <c r="P17" s="250" t="s">
        <v>787</v>
      </c>
      <c r="Q17" s="253" t="s">
        <v>784</v>
      </c>
      <c r="R17" s="248">
        <v>1</v>
      </c>
      <c r="S17" s="253" t="s">
        <v>287</v>
      </c>
      <c r="T17" s="253" t="s">
        <v>628</v>
      </c>
      <c r="U17" s="253"/>
      <c r="V17" s="253" t="s">
        <v>771</v>
      </c>
      <c r="W17" s="253">
        <v>0</v>
      </c>
      <c r="X17" s="253" t="s">
        <v>772</v>
      </c>
      <c r="Y17" s="254">
        <v>0</v>
      </c>
      <c r="Z17" s="253" t="s">
        <v>772</v>
      </c>
      <c r="AA17" s="261">
        <v>0</v>
      </c>
      <c r="AB17" s="253"/>
      <c r="AC17" s="253">
        <v>0</v>
      </c>
      <c r="AD17" s="253"/>
      <c r="AE17" s="253">
        <v>0</v>
      </c>
      <c r="AF17" s="253"/>
      <c r="AG17" s="254">
        <v>0</v>
      </c>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T17" s="264">
        <f t="shared" si="0"/>
        <v>0</v>
      </c>
      <c r="BU17" s="253"/>
      <c r="BV17" s="253"/>
    </row>
    <row r="18" spans="1:74" ht="135" customHeight="1" x14ac:dyDescent="0.2">
      <c r="A18" s="246"/>
      <c r="B18" s="246"/>
      <c r="C18" s="246"/>
      <c r="D18" s="247" t="s">
        <v>36</v>
      </c>
      <c r="E18" s="247" t="s">
        <v>37</v>
      </c>
      <c r="F18" s="248">
        <v>17</v>
      </c>
      <c r="G18" s="247" t="s">
        <v>92</v>
      </c>
      <c r="H18" s="248">
        <v>95</v>
      </c>
      <c r="I18" s="258" t="s">
        <v>876</v>
      </c>
      <c r="J18" s="256" t="s">
        <v>769</v>
      </c>
      <c r="K18" s="250">
        <v>43466</v>
      </c>
      <c r="L18" s="250">
        <v>43830</v>
      </c>
      <c r="M18" s="251">
        <v>435000000</v>
      </c>
      <c r="N18" s="252"/>
      <c r="O18" s="259">
        <v>315000000</v>
      </c>
      <c r="P18" s="251" t="s">
        <v>788</v>
      </c>
      <c r="Q18" s="253" t="s">
        <v>789</v>
      </c>
      <c r="R18" s="248">
        <v>2</v>
      </c>
      <c r="S18" s="253" t="s">
        <v>287</v>
      </c>
      <c r="T18" s="253" t="s">
        <v>628</v>
      </c>
      <c r="U18" s="253"/>
      <c r="V18" s="253" t="s">
        <v>771</v>
      </c>
      <c r="W18" s="253">
        <v>0</v>
      </c>
      <c r="X18" s="253" t="s">
        <v>772</v>
      </c>
      <c r="Y18" s="254">
        <v>0</v>
      </c>
      <c r="Z18" s="253"/>
      <c r="AA18" s="261">
        <v>10</v>
      </c>
      <c r="AB18" s="253" t="s">
        <v>790</v>
      </c>
      <c r="AC18" s="253">
        <v>0.1</v>
      </c>
      <c r="AD18" s="253" t="s">
        <v>791</v>
      </c>
      <c r="AE18" s="253">
        <v>10</v>
      </c>
      <c r="AF18" s="253" t="s">
        <v>792</v>
      </c>
      <c r="AG18" s="254">
        <v>0.1</v>
      </c>
      <c r="AH18" s="253" t="s">
        <v>793</v>
      </c>
      <c r="AI18" s="253"/>
      <c r="AJ18" s="253"/>
      <c r="AK18" s="253">
        <v>10</v>
      </c>
      <c r="AL18" s="253"/>
      <c r="AM18" s="253"/>
      <c r="AN18" s="253"/>
      <c r="AO18" s="253">
        <v>15</v>
      </c>
      <c r="AP18" s="253"/>
      <c r="AQ18" s="253"/>
      <c r="AR18" s="253"/>
      <c r="AS18" s="253">
        <v>15</v>
      </c>
      <c r="AT18" s="253"/>
      <c r="AU18" s="253"/>
      <c r="AV18" s="253"/>
      <c r="AW18" s="253">
        <v>15</v>
      </c>
      <c r="AX18" s="253"/>
      <c r="AY18" s="253"/>
      <c r="AZ18" s="253"/>
      <c r="BA18" s="253">
        <v>10</v>
      </c>
      <c r="BB18" s="253"/>
      <c r="BC18" s="253"/>
      <c r="BD18" s="253"/>
      <c r="BE18" s="253">
        <v>5</v>
      </c>
      <c r="BF18" s="253"/>
      <c r="BG18" s="253"/>
      <c r="BH18" s="253"/>
      <c r="BI18" s="253">
        <v>5</v>
      </c>
      <c r="BJ18" s="253"/>
      <c r="BK18" s="253"/>
      <c r="BL18" s="253"/>
      <c r="BM18" s="253">
        <v>5</v>
      </c>
      <c r="BN18" s="253"/>
      <c r="BO18" s="253"/>
      <c r="BP18" s="253"/>
      <c r="BQ18" s="253"/>
      <c r="BR18" s="253"/>
      <c r="BT18" s="264">
        <f t="shared" si="0"/>
        <v>80.2</v>
      </c>
      <c r="BU18" s="253"/>
      <c r="BV18" s="253"/>
    </row>
    <row r="19" spans="1:74" s="286" customFormat="1" ht="135" customHeight="1" x14ac:dyDescent="0.2">
      <c r="A19" s="278"/>
      <c r="B19" s="278"/>
      <c r="C19" s="278"/>
      <c r="D19" s="279" t="s">
        <v>36</v>
      </c>
      <c r="E19" s="279" t="s">
        <v>37</v>
      </c>
      <c r="F19" s="280">
        <v>17</v>
      </c>
      <c r="G19" s="279" t="s">
        <v>92</v>
      </c>
      <c r="H19" s="280">
        <v>97</v>
      </c>
      <c r="I19" s="279" t="s">
        <v>877</v>
      </c>
      <c r="J19" s="279" t="s">
        <v>970</v>
      </c>
      <c r="K19" s="281">
        <v>43466</v>
      </c>
      <c r="L19" s="281">
        <v>43830</v>
      </c>
      <c r="M19" s="282">
        <v>77000000</v>
      </c>
      <c r="N19" s="281"/>
      <c r="O19" s="281"/>
      <c r="P19" s="281"/>
      <c r="Q19" s="283"/>
      <c r="R19" s="280"/>
      <c r="S19" s="283"/>
      <c r="T19" s="283"/>
      <c r="U19" s="283"/>
      <c r="V19" s="283"/>
      <c r="W19" s="283">
        <v>0</v>
      </c>
      <c r="X19" s="283"/>
      <c r="Y19" s="284">
        <v>0</v>
      </c>
      <c r="Z19" s="283"/>
      <c r="AA19" s="285">
        <v>0</v>
      </c>
      <c r="AB19" s="283"/>
      <c r="AC19" s="283">
        <v>0</v>
      </c>
      <c r="AD19" s="283"/>
      <c r="AE19" s="283">
        <v>0</v>
      </c>
      <c r="AF19" s="283"/>
      <c r="AG19" s="284">
        <v>0</v>
      </c>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T19" s="287">
        <f t="shared" si="0"/>
        <v>0</v>
      </c>
      <c r="BU19" s="283"/>
      <c r="BV19" s="283"/>
    </row>
    <row r="20" spans="1:74" ht="135" customHeight="1" x14ac:dyDescent="0.2">
      <c r="A20" s="246"/>
      <c r="B20" s="246"/>
      <c r="C20" s="246"/>
      <c r="D20" s="247" t="s">
        <v>36</v>
      </c>
      <c r="E20" s="247" t="s">
        <v>10</v>
      </c>
      <c r="F20" s="248">
        <v>18</v>
      </c>
      <c r="G20" s="247" t="s">
        <v>90</v>
      </c>
      <c r="H20" s="248">
        <v>88</v>
      </c>
      <c r="I20" s="257" t="s">
        <v>725</v>
      </c>
      <c r="J20" s="247" t="s">
        <v>726</v>
      </c>
      <c r="K20" s="250">
        <v>43466</v>
      </c>
      <c r="L20" s="250">
        <v>43830</v>
      </c>
      <c r="M20" s="251">
        <v>250000000</v>
      </c>
      <c r="N20" s="252"/>
      <c r="O20" s="252"/>
      <c r="P20" s="250" t="s">
        <v>794</v>
      </c>
      <c r="Q20" s="253" t="s">
        <v>795</v>
      </c>
      <c r="R20" s="248">
        <v>1</v>
      </c>
      <c r="S20" s="253" t="s">
        <v>267</v>
      </c>
      <c r="T20" s="253" t="s">
        <v>628</v>
      </c>
      <c r="U20" s="253"/>
      <c r="V20" s="253" t="s">
        <v>771</v>
      </c>
      <c r="W20" s="253">
        <v>0</v>
      </c>
      <c r="X20" s="253"/>
      <c r="Y20" s="254">
        <v>0</v>
      </c>
      <c r="Z20" s="253"/>
      <c r="AA20" s="261">
        <v>0</v>
      </c>
      <c r="AB20" s="253"/>
      <c r="AC20" s="253">
        <v>0</v>
      </c>
      <c r="AD20" s="253"/>
      <c r="AE20" s="253">
        <v>0</v>
      </c>
      <c r="AF20" s="253"/>
      <c r="AG20" s="254">
        <v>0</v>
      </c>
      <c r="AH20" s="253"/>
      <c r="AI20" s="253"/>
      <c r="AJ20" s="253"/>
      <c r="AK20" s="253">
        <v>10</v>
      </c>
      <c r="AL20" s="253"/>
      <c r="AM20" s="253"/>
      <c r="AN20" s="253"/>
      <c r="AO20" s="253">
        <v>15</v>
      </c>
      <c r="AP20" s="253"/>
      <c r="AQ20" s="253"/>
      <c r="AR20" s="253"/>
      <c r="AS20" s="253">
        <v>15</v>
      </c>
      <c r="AT20" s="253"/>
      <c r="AU20" s="253"/>
      <c r="AV20" s="253"/>
      <c r="AW20" s="253">
        <v>15</v>
      </c>
      <c r="AX20" s="253"/>
      <c r="AY20" s="253"/>
      <c r="AZ20" s="253"/>
      <c r="BA20" s="253">
        <v>15</v>
      </c>
      <c r="BB20" s="253"/>
      <c r="BC20" s="253"/>
      <c r="BD20" s="253"/>
      <c r="BE20" s="253">
        <v>15</v>
      </c>
      <c r="BF20" s="253"/>
      <c r="BG20" s="253"/>
      <c r="BH20" s="253"/>
      <c r="BI20" s="253">
        <v>10</v>
      </c>
      <c r="BJ20" s="253"/>
      <c r="BK20" s="253"/>
      <c r="BL20" s="253"/>
      <c r="BM20" s="253">
        <v>5</v>
      </c>
      <c r="BN20" s="253"/>
      <c r="BO20" s="253"/>
      <c r="BP20" s="253"/>
      <c r="BQ20" s="253"/>
      <c r="BR20" s="253"/>
      <c r="BT20" s="264">
        <f t="shared" si="0"/>
        <v>100</v>
      </c>
      <c r="BU20" s="253"/>
      <c r="BV20" s="253"/>
    </row>
    <row r="21" spans="1:74" ht="150" customHeight="1" x14ac:dyDescent="0.2">
      <c r="A21" s="246"/>
      <c r="B21" s="246"/>
      <c r="C21" s="246"/>
      <c r="D21" s="247" t="s">
        <v>36</v>
      </c>
      <c r="E21" s="247" t="s">
        <v>10</v>
      </c>
      <c r="F21" s="248">
        <v>18</v>
      </c>
      <c r="G21" s="247" t="s">
        <v>90</v>
      </c>
      <c r="H21" s="248">
        <v>89</v>
      </c>
      <c r="I21" s="257" t="s">
        <v>725</v>
      </c>
      <c r="J21" s="247" t="s">
        <v>727</v>
      </c>
      <c r="K21" s="250">
        <v>43466</v>
      </c>
      <c r="L21" s="250">
        <v>43830</v>
      </c>
      <c r="M21" s="251">
        <v>300000000</v>
      </c>
      <c r="N21" s="252"/>
      <c r="O21" s="252"/>
      <c r="P21" s="250" t="s">
        <v>796</v>
      </c>
      <c r="Q21" s="253" t="s">
        <v>797</v>
      </c>
      <c r="R21" s="248">
        <v>1</v>
      </c>
      <c r="S21" s="253" t="s">
        <v>267</v>
      </c>
      <c r="T21" s="253" t="s">
        <v>628</v>
      </c>
      <c r="U21" s="253"/>
      <c r="V21" s="253" t="s">
        <v>771</v>
      </c>
      <c r="W21" s="253"/>
      <c r="X21" s="253"/>
      <c r="Y21" s="254"/>
      <c r="Z21" s="253"/>
      <c r="AA21" s="261"/>
      <c r="AB21" s="253"/>
      <c r="AC21" s="253"/>
      <c r="AD21" s="253"/>
      <c r="AE21" s="253"/>
      <c r="AF21" s="253"/>
      <c r="AG21" s="254"/>
      <c r="AH21" s="253"/>
      <c r="AI21" s="253"/>
      <c r="AJ21" s="253"/>
      <c r="AK21" s="253"/>
      <c r="AL21" s="253"/>
      <c r="AM21" s="253"/>
      <c r="AN21" s="253"/>
      <c r="AO21" s="253">
        <v>10</v>
      </c>
      <c r="AP21" s="253"/>
      <c r="AQ21" s="253"/>
      <c r="AR21" s="253"/>
      <c r="AS21" s="253">
        <v>20</v>
      </c>
      <c r="AT21" s="253"/>
      <c r="AU21" s="253"/>
      <c r="AV21" s="253"/>
      <c r="AW21" s="253">
        <v>0</v>
      </c>
      <c r="AX21" s="253"/>
      <c r="AY21" s="253"/>
      <c r="AZ21" s="253"/>
      <c r="BA21" s="253">
        <v>50</v>
      </c>
      <c r="BB21" s="253"/>
      <c r="BC21" s="253"/>
      <c r="BD21" s="253"/>
      <c r="BE21" s="253">
        <v>20</v>
      </c>
      <c r="BF21" s="253"/>
      <c r="BG21" s="253"/>
      <c r="BH21" s="253"/>
      <c r="BI21" s="253"/>
      <c r="BJ21" s="253"/>
      <c r="BK21" s="253"/>
      <c r="BL21" s="253"/>
      <c r="BM21" s="253"/>
      <c r="BN21" s="253"/>
      <c r="BO21" s="253"/>
      <c r="BP21" s="253"/>
      <c r="BQ21" s="253"/>
      <c r="BR21" s="253"/>
      <c r="BT21" s="264">
        <f t="shared" si="0"/>
        <v>100</v>
      </c>
      <c r="BU21" s="253"/>
      <c r="BV21" s="253"/>
    </row>
    <row r="22" spans="1:74" ht="150" customHeight="1" x14ac:dyDescent="0.2">
      <c r="A22" s="246"/>
      <c r="B22" s="246"/>
      <c r="C22" s="246"/>
      <c r="D22" s="247" t="s">
        <v>36</v>
      </c>
      <c r="E22" s="247" t="s">
        <v>10</v>
      </c>
      <c r="F22" s="248">
        <v>18</v>
      </c>
      <c r="G22" s="247" t="s">
        <v>90</v>
      </c>
      <c r="H22" s="248">
        <v>90</v>
      </c>
      <c r="I22" s="257" t="s">
        <v>721</v>
      </c>
      <c r="J22" s="247" t="s">
        <v>728</v>
      </c>
      <c r="K22" s="250">
        <v>43466</v>
      </c>
      <c r="L22" s="250">
        <v>43830</v>
      </c>
      <c r="M22" s="251">
        <v>200000000</v>
      </c>
      <c r="N22" s="252"/>
      <c r="O22" s="252"/>
      <c r="P22" s="250" t="s">
        <v>796</v>
      </c>
      <c r="Q22" s="253" t="s">
        <v>798</v>
      </c>
      <c r="R22" s="248">
        <v>2</v>
      </c>
      <c r="S22" s="253" t="s">
        <v>267</v>
      </c>
      <c r="T22" s="253" t="s">
        <v>628</v>
      </c>
      <c r="U22" s="253"/>
      <c r="V22" s="253" t="s">
        <v>771</v>
      </c>
      <c r="W22" s="253"/>
      <c r="X22" s="253"/>
      <c r="Y22" s="254"/>
      <c r="Z22" s="253"/>
      <c r="AA22" s="261"/>
      <c r="AB22" s="253"/>
      <c r="AC22" s="253"/>
      <c r="AD22" s="253"/>
      <c r="AE22" s="253"/>
      <c r="AF22" s="253"/>
      <c r="AG22" s="254"/>
      <c r="AH22" s="253"/>
      <c r="AI22" s="253"/>
      <c r="AJ22" s="253"/>
      <c r="AK22" s="253"/>
      <c r="AL22" s="253"/>
      <c r="AM22" s="253"/>
      <c r="AN22" s="253"/>
      <c r="AO22" s="253">
        <v>10</v>
      </c>
      <c r="AP22" s="253"/>
      <c r="AQ22" s="253"/>
      <c r="AR22" s="253"/>
      <c r="AS22" s="253">
        <v>20</v>
      </c>
      <c r="AT22" s="253"/>
      <c r="AU22" s="253"/>
      <c r="AV22" s="253"/>
      <c r="AW22" s="253">
        <v>0</v>
      </c>
      <c r="AX22" s="253"/>
      <c r="AY22" s="253"/>
      <c r="AZ22" s="253"/>
      <c r="BA22" s="253">
        <v>50</v>
      </c>
      <c r="BB22" s="253"/>
      <c r="BC22" s="253"/>
      <c r="BD22" s="253"/>
      <c r="BE22" s="253">
        <v>20</v>
      </c>
      <c r="BF22" s="253"/>
      <c r="BG22" s="253"/>
      <c r="BH22" s="253"/>
      <c r="BI22" s="253"/>
      <c r="BJ22" s="253"/>
      <c r="BK22" s="253"/>
      <c r="BL22" s="253"/>
      <c r="BM22" s="253"/>
      <c r="BN22" s="253"/>
      <c r="BO22" s="253"/>
      <c r="BP22" s="253"/>
      <c r="BQ22" s="253"/>
      <c r="BR22" s="253"/>
      <c r="BT22" s="264">
        <f t="shared" si="0"/>
        <v>100</v>
      </c>
      <c r="BU22" s="253"/>
      <c r="BV22" s="253"/>
    </row>
    <row r="23" spans="1:74" ht="150" customHeight="1" x14ac:dyDescent="0.2">
      <c r="A23" s="246"/>
      <c r="B23" s="246"/>
      <c r="C23" s="246"/>
      <c r="D23" s="247" t="s">
        <v>36</v>
      </c>
      <c r="E23" s="247" t="s">
        <v>10</v>
      </c>
      <c r="F23" s="248">
        <v>18</v>
      </c>
      <c r="G23" s="247" t="s">
        <v>90</v>
      </c>
      <c r="H23" s="248">
        <v>91</v>
      </c>
      <c r="I23" s="257" t="s">
        <v>721</v>
      </c>
      <c r="J23" s="247" t="s">
        <v>729</v>
      </c>
      <c r="K23" s="250">
        <v>43466</v>
      </c>
      <c r="L23" s="250">
        <v>43830</v>
      </c>
      <c r="M23" s="251">
        <v>154000000</v>
      </c>
      <c r="N23" s="252"/>
      <c r="O23" s="252"/>
      <c r="P23" s="250" t="s">
        <v>796</v>
      </c>
      <c r="Q23" s="253" t="s">
        <v>799</v>
      </c>
      <c r="R23" s="248">
        <v>1</v>
      </c>
      <c r="S23" s="253" t="s">
        <v>267</v>
      </c>
      <c r="T23" s="253" t="s">
        <v>628</v>
      </c>
      <c r="U23" s="253"/>
      <c r="V23" s="253" t="s">
        <v>771</v>
      </c>
      <c r="W23" s="253"/>
      <c r="X23" s="253"/>
      <c r="Y23" s="254"/>
      <c r="Z23" s="253"/>
      <c r="AA23" s="261"/>
      <c r="AB23" s="253"/>
      <c r="AC23" s="253"/>
      <c r="AD23" s="253"/>
      <c r="AE23" s="253"/>
      <c r="AF23" s="253"/>
      <c r="AG23" s="254"/>
      <c r="AH23" s="253"/>
      <c r="AI23" s="253"/>
      <c r="AJ23" s="253"/>
      <c r="AK23" s="253">
        <v>10</v>
      </c>
      <c r="AL23" s="253"/>
      <c r="AM23" s="253"/>
      <c r="AN23" s="253"/>
      <c r="AO23" s="253">
        <v>15</v>
      </c>
      <c r="AP23" s="253"/>
      <c r="AQ23" s="253"/>
      <c r="AR23" s="253"/>
      <c r="AS23" s="253">
        <v>25</v>
      </c>
      <c r="AT23" s="253"/>
      <c r="AU23" s="253"/>
      <c r="AV23" s="253"/>
      <c r="AW23" s="253"/>
      <c r="AX23" s="253"/>
      <c r="AY23" s="253"/>
      <c r="AZ23" s="253"/>
      <c r="BA23" s="253"/>
      <c r="BB23" s="253"/>
      <c r="BC23" s="253"/>
      <c r="BD23" s="253"/>
      <c r="BE23" s="253">
        <v>25</v>
      </c>
      <c r="BF23" s="253"/>
      <c r="BG23" s="253"/>
      <c r="BH23" s="253"/>
      <c r="BI23" s="253"/>
      <c r="BJ23" s="253"/>
      <c r="BK23" s="253"/>
      <c r="BL23" s="253"/>
      <c r="BM23" s="253"/>
      <c r="BN23" s="253"/>
      <c r="BO23" s="253"/>
      <c r="BP23" s="253"/>
      <c r="BQ23" s="253">
        <v>25</v>
      </c>
      <c r="BR23" s="253"/>
      <c r="BT23" s="264">
        <f t="shared" si="0"/>
        <v>100</v>
      </c>
      <c r="BU23" s="253"/>
      <c r="BV23" s="253"/>
    </row>
    <row r="24" spans="1:74" ht="150" customHeight="1" x14ac:dyDescent="0.2">
      <c r="A24" s="246"/>
      <c r="B24" s="246"/>
      <c r="C24" s="246"/>
      <c r="D24" s="247" t="s">
        <v>36</v>
      </c>
      <c r="E24" s="247" t="s">
        <v>10</v>
      </c>
      <c r="F24" s="248">
        <v>18</v>
      </c>
      <c r="G24" s="247" t="s">
        <v>90</v>
      </c>
      <c r="H24" s="248">
        <v>94</v>
      </c>
      <c r="I24" s="258" t="s">
        <v>878</v>
      </c>
      <c r="J24" s="256" t="s">
        <v>770</v>
      </c>
      <c r="K24" s="250"/>
      <c r="L24" s="250"/>
      <c r="M24" s="251">
        <v>0</v>
      </c>
      <c r="N24" s="252"/>
      <c r="O24" s="252"/>
      <c r="P24" s="250" t="s">
        <v>796</v>
      </c>
      <c r="Q24" s="253" t="s">
        <v>800</v>
      </c>
      <c r="R24" s="248">
        <v>1</v>
      </c>
      <c r="S24" s="253" t="s">
        <v>267</v>
      </c>
      <c r="T24" s="253" t="s">
        <v>628</v>
      </c>
      <c r="U24" s="253"/>
      <c r="V24" s="253" t="s">
        <v>771</v>
      </c>
      <c r="W24" s="253"/>
      <c r="X24" s="253"/>
      <c r="Y24" s="254"/>
      <c r="Z24" s="253"/>
      <c r="AA24" s="261"/>
      <c r="AB24" s="253"/>
      <c r="AC24" s="253"/>
      <c r="AD24" s="253"/>
      <c r="AE24" s="253"/>
      <c r="AF24" s="253"/>
      <c r="AG24" s="254"/>
      <c r="AH24" s="253"/>
      <c r="AI24" s="253"/>
      <c r="AJ24" s="253"/>
      <c r="AK24" s="253"/>
      <c r="AL24" s="253"/>
      <c r="AM24" s="253"/>
      <c r="AN24" s="253"/>
      <c r="AO24" s="253"/>
      <c r="AP24" s="253"/>
      <c r="AQ24" s="253"/>
      <c r="AR24" s="253"/>
      <c r="AS24" s="253"/>
      <c r="AT24" s="253"/>
      <c r="AU24" s="253"/>
      <c r="AV24" s="253"/>
      <c r="AW24" s="253"/>
      <c r="AX24" s="253"/>
      <c r="AY24" s="253"/>
      <c r="AZ24" s="253"/>
      <c r="BA24" s="253">
        <v>10</v>
      </c>
      <c r="BB24" s="253"/>
      <c r="BC24" s="253"/>
      <c r="BD24" s="253"/>
      <c r="BE24" s="253">
        <v>20</v>
      </c>
      <c r="BF24" s="253"/>
      <c r="BG24" s="253"/>
      <c r="BH24" s="253"/>
      <c r="BI24" s="253"/>
      <c r="BJ24" s="253"/>
      <c r="BK24" s="253"/>
      <c r="BL24" s="253"/>
      <c r="BM24" s="253">
        <v>70</v>
      </c>
      <c r="BN24" s="253"/>
      <c r="BO24" s="253"/>
      <c r="BP24" s="253"/>
      <c r="BQ24" s="253"/>
      <c r="BR24" s="253"/>
      <c r="BT24" s="264">
        <f t="shared" si="0"/>
        <v>100</v>
      </c>
      <c r="BU24" s="253"/>
      <c r="BV24" s="253"/>
    </row>
    <row r="25" spans="1:74" ht="46.5" customHeight="1" x14ac:dyDescent="0.2">
      <c r="A25" s="246"/>
      <c r="B25" s="246"/>
      <c r="C25" s="246"/>
      <c r="D25" s="247" t="s">
        <v>36</v>
      </c>
      <c r="E25" s="247" t="s">
        <v>10</v>
      </c>
      <c r="F25" s="248"/>
      <c r="G25" s="246"/>
      <c r="H25" s="248">
        <v>98</v>
      </c>
      <c r="I25" s="257" t="s">
        <v>725</v>
      </c>
      <c r="J25" s="260" t="s">
        <v>737</v>
      </c>
      <c r="K25" s="250"/>
      <c r="L25" s="250"/>
      <c r="M25" s="251">
        <v>0</v>
      </c>
      <c r="N25" s="250"/>
      <c r="O25" s="250"/>
      <c r="P25" s="250"/>
      <c r="Q25" s="253"/>
      <c r="R25" s="248"/>
      <c r="S25" s="253"/>
      <c r="T25" s="253"/>
      <c r="U25" s="253"/>
      <c r="V25" s="253"/>
      <c r="W25" s="253"/>
      <c r="X25" s="253"/>
      <c r="Y25" s="254"/>
      <c r="Z25" s="253"/>
      <c r="AA25" s="261"/>
      <c r="AB25" s="253"/>
      <c r="AC25" s="253"/>
      <c r="AD25" s="253"/>
      <c r="AE25" s="253"/>
      <c r="AF25" s="253"/>
      <c r="AG25" s="254"/>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T25" s="264">
        <f t="shared" si="0"/>
        <v>0</v>
      </c>
      <c r="BU25" s="253"/>
      <c r="BV25" s="253"/>
    </row>
  </sheetData>
  <mergeCells count="17">
    <mergeCell ref="BO11:BR11"/>
    <mergeCell ref="BU10:BU12"/>
    <mergeCell ref="BV10:BV12"/>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s>
  <pageMargins left="0.25" right="0.25" top="0.75" bottom="0.75" header="0.3" footer="0.3"/>
  <pageSetup scale="41"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showGridLines="0" zoomScale="70" zoomScaleNormal="70" workbookViewId="0">
      <pane xSplit="1" ySplit="2" topLeftCell="B3" activePane="bottomRight" state="frozen"/>
      <selection pane="topRight" activeCell="B1" sqref="B1"/>
      <selection pane="bottomLeft" activeCell="A3" sqref="A3"/>
      <selection pane="bottomRight" activeCell="A6" sqref="A6"/>
    </sheetView>
  </sheetViews>
  <sheetFormatPr baseColWidth="10" defaultColWidth="10.85546875" defaultRowHeight="12" zeroHeight="1" x14ac:dyDescent="0.25"/>
  <cols>
    <col min="1" max="1" width="14.28515625" style="299" customWidth="1"/>
    <col min="2" max="2" width="33.5703125" style="299" customWidth="1"/>
    <col min="3" max="3" width="27.42578125" style="299" customWidth="1"/>
    <col min="4" max="4" width="24.5703125" style="299" customWidth="1"/>
    <col min="5" max="5" width="23.5703125" style="298" customWidth="1"/>
    <col min="6" max="6" width="18.85546875" style="340" customWidth="1"/>
    <col min="7" max="7" width="16.28515625" style="340" customWidth="1"/>
    <col min="8" max="8" width="20.7109375" style="340" bestFit="1" customWidth="1"/>
    <col min="9" max="9" width="19.140625" style="340" bestFit="1" customWidth="1"/>
    <col min="10" max="16368" width="10.85546875" style="299"/>
    <col min="16369" max="16384" width="9.85546875" style="299" customWidth="1"/>
  </cols>
  <sheetData>
    <row r="1" spans="1:9" s="321" customFormat="1" ht="28.5" customHeight="1" thickBot="1" x14ac:dyDescent="0.3">
      <c r="A1" s="327"/>
      <c r="B1" s="327"/>
      <c r="C1" s="327"/>
      <c r="D1" s="328"/>
      <c r="E1" s="398" t="s">
        <v>766</v>
      </c>
      <c r="F1" s="399">
        <f>SUM(F3:F6)</f>
        <v>2316580170</v>
      </c>
      <c r="G1" s="399">
        <f t="shared" ref="G1:I1" si="0">SUM(G3:G6)</f>
        <v>0</v>
      </c>
      <c r="H1" s="399">
        <f t="shared" si="0"/>
        <v>583913494</v>
      </c>
      <c r="I1" s="400">
        <f t="shared" si="0"/>
        <v>2900493664</v>
      </c>
    </row>
    <row r="2" spans="1:9" s="321" customFormat="1" ht="36.75" customHeight="1" x14ac:dyDescent="0.25">
      <c r="A2" s="440" t="s">
        <v>7</v>
      </c>
      <c r="B2" s="412" t="s">
        <v>1031</v>
      </c>
      <c r="C2" s="331" t="s">
        <v>111</v>
      </c>
      <c r="D2" s="331" t="s">
        <v>112</v>
      </c>
      <c r="E2" s="331" t="s">
        <v>113</v>
      </c>
      <c r="F2" s="308" t="s">
        <v>1125</v>
      </c>
      <c r="G2" s="308" t="s">
        <v>1124</v>
      </c>
      <c r="H2" s="308" t="s">
        <v>1262</v>
      </c>
      <c r="I2" s="309" t="s">
        <v>1111</v>
      </c>
    </row>
    <row r="3" spans="1:9" s="312" customFormat="1" ht="45" customHeight="1" x14ac:dyDescent="0.25">
      <c r="A3" s="410" t="s">
        <v>1093</v>
      </c>
      <c r="B3" s="442" t="s">
        <v>1275</v>
      </c>
      <c r="C3" s="375" t="s">
        <v>1273</v>
      </c>
      <c r="D3" s="375" t="s">
        <v>1084</v>
      </c>
      <c r="E3" s="364">
        <v>0.99</v>
      </c>
      <c r="F3" s="330">
        <v>1381438349</v>
      </c>
      <c r="G3" s="330"/>
      <c r="H3" s="330"/>
      <c r="I3" s="350">
        <f t="shared" ref="I3:I6" si="1">SUM(F3:H3)</f>
        <v>1381438349</v>
      </c>
    </row>
    <row r="4" spans="1:9" s="312" customFormat="1" ht="66" customHeight="1" x14ac:dyDescent="0.25">
      <c r="A4" s="441" t="s">
        <v>1094</v>
      </c>
      <c r="B4" s="443" t="s">
        <v>1085</v>
      </c>
      <c r="C4" s="322" t="s">
        <v>796</v>
      </c>
      <c r="D4" s="322" t="s">
        <v>1272</v>
      </c>
      <c r="E4" s="313">
        <v>0.99</v>
      </c>
      <c r="F4" s="330">
        <v>815141821</v>
      </c>
      <c r="G4" s="330"/>
      <c r="H4" s="330"/>
      <c r="I4" s="350">
        <f t="shared" si="1"/>
        <v>815141821</v>
      </c>
    </row>
    <row r="5" spans="1:9" s="312" customFormat="1" ht="66" customHeight="1" x14ac:dyDescent="0.25">
      <c r="A5" s="441" t="s">
        <v>1095</v>
      </c>
      <c r="B5" s="413" t="s">
        <v>1278</v>
      </c>
      <c r="C5" s="322" t="s">
        <v>1276</v>
      </c>
      <c r="D5" s="322" t="s">
        <v>1086</v>
      </c>
      <c r="E5" s="313" t="s">
        <v>1277</v>
      </c>
      <c r="F5" s="330">
        <v>120000000</v>
      </c>
      <c r="G5" s="330"/>
      <c r="H5" s="330"/>
      <c r="I5" s="350">
        <f t="shared" si="1"/>
        <v>120000000</v>
      </c>
    </row>
    <row r="6" spans="1:9" s="312" customFormat="1" ht="66" customHeight="1" thickBot="1" x14ac:dyDescent="0.3">
      <c r="A6" s="411" t="s">
        <v>1096</v>
      </c>
      <c r="B6" s="414" t="s">
        <v>1235</v>
      </c>
      <c r="C6" s="372" t="s">
        <v>1236</v>
      </c>
      <c r="D6" s="372" t="s">
        <v>1086</v>
      </c>
      <c r="E6" s="401" t="s">
        <v>1277</v>
      </c>
      <c r="F6" s="355"/>
      <c r="G6" s="355"/>
      <c r="H6" s="355">
        <v>583913494</v>
      </c>
      <c r="I6" s="356">
        <f t="shared" si="1"/>
        <v>583913494</v>
      </c>
    </row>
    <row r="7" spans="1:9" s="312" customFormat="1" x14ac:dyDescent="0.25">
      <c r="A7" s="329"/>
      <c r="F7" s="341"/>
      <c r="G7" s="341"/>
      <c r="H7" s="341"/>
      <c r="I7" s="341"/>
    </row>
    <row r="8" spans="1:9" x14ac:dyDescent="0.25"/>
    <row r="9" spans="1:9" x14ac:dyDescent="0.25"/>
    <row r="10" spans="1:9" x14ac:dyDescent="0.25"/>
    <row r="11" spans="1:9" x14ac:dyDescent="0.25"/>
    <row r="12" spans="1:9" x14ac:dyDescent="0.25"/>
    <row r="13" spans="1:9" x14ac:dyDescent="0.25"/>
    <row r="14" spans="1:9" x14ac:dyDescent="0.25"/>
    <row r="15" spans="1:9" x14ac:dyDescent="0.25"/>
    <row r="16" spans="1:9" x14ac:dyDescent="0.25"/>
    <row r="17" x14ac:dyDescent="0.25"/>
    <row r="18"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1"/>
  <sheetViews>
    <sheetView showGridLines="0" workbookViewId="0">
      <selection activeCell="G7" sqref="G7"/>
    </sheetView>
  </sheetViews>
  <sheetFormatPr baseColWidth="10" defaultRowHeight="15" x14ac:dyDescent="0.25"/>
  <cols>
    <col min="2" max="2" width="48.42578125" customWidth="1"/>
    <col min="3" max="3" width="61.7109375" style="292" customWidth="1"/>
    <col min="4" max="4" width="19.42578125" customWidth="1"/>
  </cols>
  <sheetData>
    <row r="2" spans="2:9" x14ac:dyDescent="0.25">
      <c r="B2" t="s">
        <v>986</v>
      </c>
    </row>
    <row r="4" spans="2:9" s="288" customFormat="1" x14ac:dyDescent="0.25">
      <c r="B4" s="291" t="s">
        <v>987</v>
      </c>
      <c r="C4" s="293" t="s">
        <v>992</v>
      </c>
      <c r="E4" s="289"/>
      <c r="F4" s="289"/>
      <c r="G4" s="289"/>
      <c r="H4" s="289"/>
      <c r="I4" s="289"/>
    </row>
    <row r="5" spans="2:9" ht="95.25" customHeight="1" x14ac:dyDescent="0.25">
      <c r="B5" s="162" t="s">
        <v>988</v>
      </c>
      <c r="C5" s="159" t="s">
        <v>993</v>
      </c>
      <c r="D5" s="290"/>
      <c r="E5" s="290"/>
      <c r="F5" s="290"/>
      <c r="G5" s="290"/>
      <c r="H5" s="290"/>
      <c r="I5" s="290"/>
    </row>
    <row r="6" spans="2:9" ht="39" customHeight="1" x14ac:dyDescent="0.25">
      <c r="B6" s="162" t="s">
        <v>145</v>
      </c>
      <c r="C6" s="162" t="s">
        <v>997</v>
      </c>
      <c r="D6" s="290"/>
      <c r="E6" s="290"/>
      <c r="F6" s="290"/>
      <c r="G6" s="290"/>
      <c r="H6" s="290"/>
      <c r="I6" s="290"/>
    </row>
    <row r="7" spans="2:9" ht="65.25" customHeight="1" x14ac:dyDescent="0.25">
      <c r="B7" s="162" t="s">
        <v>989</v>
      </c>
      <c r="C7" s="159" t="s">
        <v>994</v>
      </c>
      <c r="D7" s="290"/>
      <c r="E7" s="290"/>
      <c r="F7" s="290"/>
      <c r="G7" s="290"/>
      <c r="H7" s="290"/>
      <c r="I7" s="290"/>
    </row>
    <row r="8" spans="2:9" ht="39.75" customHeight="1" x14ac:dyDescent="0.25">
      <c r="B8" s="162" t="s">
        <v>443</v>
      </c>
      <c r="C8" s="162" t="s">
        <v>999</v>
      </c>
      <c r="D8" s="290"/>
      <c r="E8" s="290"/>
      <c r="F8" s="290"/>
      <c r="G8" s="290"/>
      <c r="H8" s="290"/>
      <c r="I8" s="290"/>
    </row>
    <row r="9" spans="2:9" ht="39.75" customHeight="1" x14ac:dyDescent="0.25">
      <c r="B9" s="162" t="s">
        <v>990</v>
      </c>
      <c r="C9" s="162" t="s">
        <v>995</v>
      </c>
      <c r="D9" s="290"/>
      <c r="E9" s="290"/>
      <c r="F9" s="290"/>
      <c r="G9" s="290"/>
      <c r="H9" s="290"/>
      <c r="I9" s="290"/>
    </row>
    <row r="10" spans="2:9" ht="43.5" customHeight="1" x14ac:dyDescent="0.25">
      <c r="B10" s="162" t="s">
        <v>628</v>
      </c>
      <c r="C10" s="162" t="s">
        <v>996</v>
      </c>
      <c r="D10" s="290"/>
      <c r="E10" s="290"/>
      <c r="F10" s="290"/>
      <c r="G10" s="290"/>
      <c r="H10" s="290"/>
      <c r="I10" s="290"/>
    </row>
    <row r="11" spans="2:9" ht="36.75" customHeight="1" x14ac:dyDescent="0.25">
      <c r="B11" s="162" t="s">
        <v>991</v>
      </c>
      <c r="C11" s="162" t="s">
        <v>995</v>
      </c>
      <c r="D11" s="290"/>
      <c r="E11" s="290"/>
      <c r="F11" s="290"/>
      <c r="G11" s="290"/>
      <c r="H11" s="290"/>
      <c r="I11" s="290"/>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2"/>
  <sheetViews>
    <sheetView showGridLines="0" zoomScale="80" zoomScaleNormal="80" workbookViewId="0">
      <pane xSplit="1" ySplit="2" topLeftCell="B3" activePane="bottomRight" state="frozen"/>
      <selection pane="topRight" activeCell="B1" sqref="B1"/>
      <selection pane="bottomLeft" activeCell="A3" sqref="A3"/>
      <selection pane="bottomRight" activeCell="D7" sqref="D7"/>
    </sheetView>
  </sheetViews>
  <sheetFormatPr baseColWidth="10" defaultColWidth="10.85546875" defaultRowHeight="12" x14ac:dyDescent="0.25"/>
  <cols>
    <col min="1" max="1" width="19" style="299" customWidth="1"/>
    <col min="2" max="2" width="41.28515625" style="299" customWidth="1"/>
    <col min="3" max="3" width="29.7109375" style="299" customWidth="1"/>
    <col min="4" max="4" width="21.42578125" style="299" customWidth="1"/>
    <col min="5" max="5" width="10.42578125" style="299" customWidth="1"/>
    <col min="6" max="6" width="18.5703125" style="300" customWidth="1"/>
    <col min="7" max="7" width="17.140625" style="300" customWidth="1"/>
    <col min="8" max="9" width="17.42578125" style="300" bestFit="1" customWidth="1"/>
    <col min="10" max="16384" width="10.85546875" style="299"/>
  </cols>
  <sheetData>
    <row r="1" spans="1:9" ht="24" customHeight="1" thickBot="1" x14ac:dyDescent="0.3">
      <c r="E1" s="303" t="s">
        <v>766</v>
      </c>
      <c r="F1" s="304">
        <v>0</v>
      </c>
      <c r="G1" s="304">
        <v>0</v>
      </c>
      <c r="H1" s="304">
        <f>SUM(H3:H8)</f>
        <v>333575863</v>
      </c>
      <c r="I1" s="305">
        <f>SUM(I3:I8)</f>
        <v>333575863</v>
      </c>
    </row>
    <row r="2" spans="1:9" s="301" customFormat="1" ht="48" customHeight="1" x14ac:dyDescent="0.25">
      <c r="A2" s="409" t="s">
        <v>7</v>
      </c>
      <c r="B2" s="412" t="s">
        <v>1031</v>
      </c>
      <c r="C2" s="307" t="s">
        <v>111</v>
      </c>
      <c r="D2" s="307" t="s">
        <v>112</v>
      </c>
      <c r="E2" s="307" t="s">
        <v>113</v>
      </c>
      <c r="F2" s="315" t="s">
        <v>1128</v>
      </c>
      <c r="G2" s="315" t="s">
        <v>1124</v>
      </c>
      <c r="H2" s="315" t="s">
        <v>1110</v>
      </c>
      <c r="I2" s="380" t="s">
        <v>1111</v>
      </c>
    </row>
    <row r="3" spans="1:9" s="312" customFormat="1" ht="41.25" customHeight="1" x14ac:dyDescent="0.25">
      <c r="A3" s="613" t="s">
        <v>1091</v>
      </c>
      <c r="B3" s="625" t="s">
        <v>1253</v>
      </c>
      <c r="C3" s="322" t="s">
        <v>1254</v>
      </c>
      <c r="D3" s="322" t="s">
        <v>1074</v>
      </c>
      <c r="E3" s="313">
        <v>1</v>
      </c>
      <c r="F3" s="347"/>
      <c r="G3" s="347"/>
      <c r="H3" s="584">
        <f>20000000+101325863-77275000</f>
        <v>44050863</v>
      </c>
      <c r="I3" s="586">
        <f>SUM(H3)</f>
        <v>44050863</v>
      </c>
    </row>
    <row r="4" spans="1:9" s="312" customFormat="1" ht="41.25" customHeight="1" x14ac:dyDescent="0.25">
      <c r="A4" s="627"/>
      <c r="B4" s="626"/>
      <c r="C4" s="322" t="s">
        <v>1255</v>
      </c>
      <c r="D4" s="322" t="s">
        <v>758</v>
      </c>
      <c r="E4" s="313">
        <v>1</v>
      </c>
      <c r="F4" s="348"/>
      <c r="G4" s="348"/>
      <c r="H4" s="584"/>
      <c r="I4" s="588"/>
    </row>
    <row r="5" spans="1:9" s="312" customFormat="1" ht="41.25" customHeight="1" x14ac:dyDescent="0.25">
      <c r="A5" s="627"/>
      <c r="B5" s="413" t="s">
        <v>1256</v>
      </c>
      <c r="C5" s="322" t="s">
        <v>1444</v>
      </c>
      <c r="D5" s="322" t="s">
        <v>884</v>
      </c>
      <c r="E5" s="311">
        <v>2</v>
      </c>
      <c r="F5" s="330"/>
      <c r="G5" s="330"/>
      <c r="H5" s="330">
        <v>74750000</v>
      </c>
      <c r="I5" s="350">
        <f t="shared" ref="I5" si="0">SUM(H5)</f>
        <v>74750000</v>
      </c>
    </row>
    <row r="6" spans="1:9" s="312" customFormat="1" ht="41.25" customHeight="1" x14ac:dyDescent="0.25">
      <c r="A6" s="614"/>
      <c r="B6" s="413" t="s">
        <v>1257</v>
      </c>
      <c r="C6" s="322" t="s">
        <v>1107</v>
      </c>
      <c r="D6" s="322" t="s">
        <v>758</v>
      </c>
      <c r="E6" s="311">
        <v>8</v>
      </c>
      <c r="F6" s="330"/>
      <c r="G6" s="330"/>
      <c r="H6" s="330">
        <v>74750000</v>
      </c>
      <c r="I6" s="350">
        <f>H6</f>
        <v>74750000</v>
      </c>
    </row>
    <row r="7" spans="1:9" s="312" customFormat="1" ht="41.25" customHeight="1" x14ac:dyDescent="0.25">
      <c r="A7" s="415" t="s">
        <v>1089</v>
      </c>
      <c r="B7" s="413" t="s">
        <v>1258</v>
      </c>
      <c r="C7" s="322" t="s">
        <v>759</v>
      </c>
      <c r="D7" s="322" t="s">
        <v>1073</v>
      </c>
      <c r="E7" s="311">
        <v>2</v>
      </c>
      <c r="F7" s="330"/>
      <c r="G7" s="330"/>
      <c r="H7" s="330">
        <v>77025000</v>
      </c>
      <c r="I7" s="350">
        <f t="shared" ref="I7" si="1">SUM(H7)</f>
        <v>77025000</v>
      </c>
    </row>
    <row r="8" spans="1:9" s="312" customFormat="1" ht="41.25" customHeight="1" thickBot="1" x14ac:dyDescent="0.3">
      <c r="A8" s="416" t="s">
        <v>1090</v>
      </c>
      <c r="B8" s="414" t="s">
        <v>1263</v>
      </c>
      <c r="C8" s="408" t="s">
        <v>1264</v>
      </c>
      <c r="D8" s="408" t="s">
        <v>1083</v>
      </c>
      <c r="E8" s="354">
        <v>1</v>
      </c>
      <c r="F8" s="355"/>
      <c r="G8" s="355"/>
      <c r="H8" s="355">
        <v>63000000</v>
      </c>
      <c r="I8" s="356">
        <f>H8</f>
        <v>63000000</v>
      </c>
    </row>
    <row r="11" spans="1:9" ht="40.5" customHeight="1" x14ac:dyDescent="0.25"/>
    <row r="12" spans="1:9" ht="66" customHeight="1" x14ac:dyDescent="0.25"/>
    <row r="13" spans="1:9" ht="78" customHeight="1" x14ac:dyDescent="0.25"/>
    <row r="18" ht="17.25" customHeight="1" x14ac:dyDescent="0.25"/>
    <row r="19" ht="7.5" customHeight="1" x14ac:dyDescent="0.25"/>
    <row r="20" ht="11.25" customHeight="1" x14ac:dyDescent="0.25"/>
    <row r="21" ht="10.5" customHeight="1" x14ac:dyDescent="0.25"/>
    <row r="22" ht="13.5" customHeight="1" x14ac:dyDescent="0.25"/>
  </sheetData>
  <mergeCells count="4">
    <mergeCell ref="B3:B4"/>
    <mergeCell ref="A3:A6"/>
    <mergeCell ref="H3:H4"/>
    <mergeCell ref="I3:I4"/>
  </mergeCells>
  <pageMargins left="0.25" right="0.25" top="0.75" bottom="0.75" header="0.3" footer="0.3"/>
  <pageSetup scale="41"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BG81"/>
  <sheetViews>
    <sheetView zoomScale="70" zoomScaleNormal="70" workbookViewId="0">
      <pane xSplit="5" ySplit="3" topLeftCell="F77" activePane="bottomRight" state="frozen"/>
      <selection pane="topRight" activeCell="F1" sqref="F1"/>
      <selection pane="bottomLeft" activeCell="A4" sqref="A4"/>
      <selection pane="bottomRight" activeCell="A77" sqref="A77"/>
    </sheetView>
  </sheetViews>
  <sheetFormatPr baseColWidth="10" defaultRowHeight="15" x14ac:dyDescent="0.25"/>
  <cols>
    <col min="1" max="1" width="8.28515625" customWidth="1"/>
    <col min="2" max="2" width="15.42578125" customWidth="1"/>
    <col min="3" max="3" width="35.42578125" customWidth="1"/>
    <col min="4" max="4" width="37.140625" customWidth="1"/>
    <col min="5" max="5" width="21.5703125" customWidth="1"/>
    <col min="6" max="6" width="32.5703125" customWidth="1"/>
    <col min="8" max="8" width="13.140625" customWidth="1"/>
    <col min="9" max="9" width="25.42578125" bestFit="1" customWidth="1"/>
    <col min="10" max="10" width="18.7109375" customWidth="1"/>
    <col min="11" max="11" width="20.28515625" customWidth="1"/>
    <col min="12" max="12" width="20.7109375" customWidth="1"/>
    <col min="13" max="18" width="25.7109375" customWidth="1"/>
    <col min="19" max="19" width="29.5703125" customWidth="1"/>
    <col min="20" max="59" width="25.7109375" customWidth="1"/>
  </cols>
  <sheetData>
    <row r="2" spans="1:59" ht="21.75" thickBot="1" x14ac:dyDescent="0.4">
      <c r="A2" s="629" t="s">
        <v>93</v>
      </c>
      <c r="B2" s="629"/>
      <c r="C2" s="629"/>
      <c r="D2" s="629"/>
      <c r="E2" s="629"/>
      <c r="F2" s="630" t="s">
        <v>94</v>
      </c>
      <c r="G2" s="630"/>
      <c r="H2" s="630"/>
      <c r="I2" s="630" t="s">
        <v>95</v>
      </c>
      <c r="J2" s="630"/>
      <c r="K2" s="630"/>
      <c r="L2" s="631" t="s">
        <v>96</v>
      </c>
      <c r="M2" s="631"/>
      <c r="N2" s="631"/>
      <c r="O2" s="631"/>
      <c r="P2" s="632" t="s">
        <v>97</v>
      </c>
      <c r="Q2" s="633"/>
      <c r="R2" s="633"/>
      <c r="S2" s="633"/>
      <c r="T2" s="634" t="s">
        <v>98</v>
      </c>
      <c r="U2" s="634"/>
      <c r="V2" s="634"/>
      <c r="W2" s="634"/>
      <c r="X2" s="635" t="s">
        <v>99</v>
      </c>
      <c r="Y2" s="630"/>
      <c r="Z2" s="630"/>
      <c r="AA2" s="630"/>
      <c r="AB2" s="630" t="s">
        <v>100</v>
      </c>
      <c r="AC2" s="630"/>
      <c r="AD2" s="630"/>
      <c r="AE2" s="630"/>
      <c r="AF2" s="630" t="s">
        <v>101</v>
      </c>
      <c r="AG2" s="630"/>
      <c r="AH2" s="630"/>
      <c r="AI2" s="630"/>
      <c r="AJ2" s="630" t="s">
        <v>102</v>
      </c>
      <c r="AK2" s="630"/>
      <c r="AL2" s="630"/>
      <c r="AM2" s="630"/>
      <c r="AN2" s="628" t="s">
        <v>103</v>
      </c>
      <c r="AO2" s="628"/>
      <c r="AP2" s="628"/>
      <c r="AQ2" s="628"/>
      <c r="AR2" t="s">
        <v>104</v>
      </c>
      <c r="AV2" t="s">
        <v>105</v>
      </c>
      <c r="AZ2" s="628" t="s">
        <v>106</v>
      </c>
      <c r="BA2" s="628"/>
      <c r="BB2" s="628"/>
      <c r="BC2" s="628"/>
      <c r="BD2" t="s">
        <v>107</v>
      </c>
    </row>
    <row r="3" spans="1:59" ht="58.5" customHeight="1" x14ac:dyDescent="0.25">
      <c r="A3" s="13"/>
      <c r="B3" s="18" t="s">
        <v>108</v>
      </c>
      <c r="C3" s="18" t="s">
        <v>109</v>
      </c>
      <c r="D3" s="19" t="s">
        <v>110</v>
      </c>
      <c r="E3" s="19" t="s">
        <v>111</v>
      </c>
      <c r="F3" s="20" t="s">
        <v>112</v>
      </c>
      <c r="G3" s="21" t="s">
        <v>113</v>
      </c>
      <c r="H3" s="21" t="s">
        <v>114</v>
      </c>
      <c r="I3" s="21" t="s">
        <v>5</v>
      </c>
      <c r="J3" s="21" t="s">
        <v>115</v>
      </c>
      <c r="K3" s="22" t="s">
        <v>116</v>
      </c>
      <c r="L3" s="23" t="s">
        <v>117</v>
      </c>
      <c r="M3" s="23" t="s">
        <v>118</v>
      </c>
      <c r="N3" s="23" t="s">
        <v>119</v>
      </c>
      <c r="O3" s="23" t="s">
        <v>120</v>
      </c>
      <c r="P3" s="24" t="s">
        <v>117</v>
      </c>
      <c r="Q3" s="24" t="s">
        <v>118</v>
      </c>
      <c r="R3" s="24" t="s">
        <v>119</v>
      </c>
      <c r="S3" s="25" t="s">
        <v>120</v>
      </c>
      <c r="T3" s="24" t="s">
        <v>117</v>
      </c>
      <c r="U3" s="24" t="s">
        <v>118</v>
      </c>
      <c r="V3" s="24" t="s">
        <v>119</v>
      </c>
      <c r="W3" s="24" t="s">
        <v>120</v>
      </c>
      <c r="X3" s="26" t="s">
        <v>117</v>
      </c>
      <c r="Y3" s="26" t="s">
        <v>118</v>
      </c>
      <c r="Z3" s="26" t="s">
        <v>119</v>
      </c>
      <c r="AA3" s="26" t="s">
        <v>120</v>
      </c>
      <c r="AB3" s="26" t="s">
        <v>117</v>
      </c>
      <c r="AC3" s="26" t="s">
        <v>118</v>
      </c>
      <c r="AD3" s="26" t="s">
        <v>119</v>
      </c>
      <c r="AE3" s="26" t="s">
        <v>120</v>
      </c>
      <c r="AF3" s="26" t="s">
        <v>117</v>
      </c>
      <c r="AG3" s="26" t="s">
        <v>118</v>
      </c>
      <c r="AH3" s="26" t="s">
        <v>119</v>
      </c>
      <c r="AI3" s="26" t="s">
        <v>120</v>
      </c>
      <c r="AJ3" s="26" t="s">
        <v>117</v>
      </c>
      <c r="AK3" s="26" t="s">
        <v>118</v>
      </c>
      <c r="AL3" s="26" t="s">
        <v>119</v>
      </c>
      <c r="AM3" s="26" t="s">
        <v>120</v>
      </c>
      <c r="AN3" s="13" t="s">
        <v>117</v>
      </c>
      <c r="AO3" s="18" t="s">
        <v>118</v>
      </c>
      <c r="AP3" s="18" t="s">
        <v>119</v>
      </c>
      <c r="AQ3" s="19" t="s">
        <v>120</v>
      </c>
      <c r="AR3" s="19" t="s">
        <v>117</v>
      </c>
      <c r="AS3" s="13" t="s">
        <v>118</v>
      </c>
      <c r="AT3" s="18" t="s">
        <v>119</v>
      </c>
      <c r="AU3" s="18" t="s">
        <v>120</v>
      </c>
      <c r="AV3" s="19" t="s">
        <v>117</v>
      </c>
      <c r="AW3" s="19" t="s">
        <v>118</v>
      </c>
      <c r="AX3" s="13" t="s">
        <v>119</v>
      </c>
      <c r="AY3" s="18" t="s">
        <v>120</v>
      </c>
      <c r="AZ3" s="18" t="s">
        <v>117</v>
      </c>
      <c r="BA3" s="19" t="s">
        <v>118</v>
      </c>
      <c r="BB3" s="19" t="s">
        <v>119</v>
      </c>
      <c r="BC3" s="13" t="s">
        <v>120</v>
      </c>
      <c r="BD3" s="18" t="s">
        <v>117</v>
      </c>
      <c r="BE3" s="18" t="s">
        <v>118</v>
      </c>
      <c r="BF3" s="19" t="s">
        <v>119</v>
      </c>
      <c r="BG3" s="19" t="s">
        <v>120</v>
      </c>
    </row>
    <row r="4" spans="1:59" ht="76.5" hidden="1" x14ac:dyDescent="0.25">
      <c r="A4" s="27">
        <v>6</v>
      </c>
      <c r="B4" s="28" t="s">
        <v>121</v>
      </c>
      <c r="C4" s="29"/>
      <c r="D4" s="30"/>
      <c r="E4" s="30"/>
      <c r="F4" s="31"/>
      <c r="G4" s="21"/>
      <c r="H4" s="22"/>
      <c r="I4" s="22"/>
      <c r="J4" s="22"/>
      <c r="K4" s="22"/>
      <c r="L4" s="23"/>
      <c r="M4" s="23"/>
      <c r="N4" s="23"/>
      <c r="O4" s="23"/>
      <c r="P4" s="24"/>
      <c r="Q4" s="24"/>
      <c r="R4" s="24"/>
      <c r="S4" s="25"/>
      <c r="T4" s="24"/>
      <c r="U4" s="24"/>
      <c r="V4" s="24"/>
      <c r="W4" s="24"/>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1:59" ht="76.5" hidden="1" x14ac:dyDescent="0.25">
      <c r="A5" s="27">
        <v>6</v>
      </c>
      <c r="B5" s="28" t="s">
        <v>73</v>
      </c>
      <c r="C5" s="32" t="s">
        <v>17</v>
      </c>
      <c r="D5" s="33"/>
      <c r="E5" s="28"/>
      <c r="F5" s="34"/>
      <c r="G5" s="21"/>
      <c r="H5" s="22"/>
      <c r="I5" s="22" t="s">
        <v>122</v>
      </c>
      <c r="J5" s="22"/>
      <c r="K5" s="22"/>
      <c r="L5" s="23"/>
      <c r="M5" s="23"/>
      <c r="N5" s="23"/>
      <c r="O5" s="23"/>
      <c r="P5" s="24"/>
      <c r="Q5" s="24"/>
      <c r="R5" s="24"/>
      <c r="S5" s="25"/>
      <c r="T5" s="24"/>
      <c r="U5" s="24"/>
      <c r="V5" s="24"/>
      <c r="W5" s="24"/>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row>
    <row r="6" spans="1:59" ht="76.5" hidden="1" x14ac:dyDescent="0.25">
      <c r="A6" s="27">
        <v>6</v>
      </c>
      <c r="B6" s="28" t="s">
        <v>73</v>
      </c>
      <c r="C6" s="32" t="s">
        <v>19</v>
      </c>
      <c r="D6" s="33"/>
      <c r="E6" s="28"/>
      <c r="F6" s="34"/>
      <c r="G6" s="21"/>
      <c r="H6" s="22"/>
      <c r="I6" s="22" t="s">
        <v>122</v>
      </c>
      <c r="J6" s="22"/>
      <c r="K6" s="22"/>
      <c r="L6" s="23"/>
      <c r="M6" s="23"/>
      <c r="N6" s="23"/>
      <c r="O6" s="23"/>
      <c r="P6" s="24"/>
      <c r="Q6" s="24"/>
      <c r="R6" s="24"/>
      <c r="S6" s="25"/>
      <c r="T6" s="24"/>
      <c r="U6" s="24"/>
      <c r="V6" s="24"/>
      <c r="W6" s="24"/>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1:59" ht="140.25" hidden="1" x14ac:dyDescent="0.25">
      <c r="A7" s="27">
        <v>6</v>
      </c>
      <c r="B7" s="28" t="s">
        <v>73</v>
      </c>
      <c r="C7" s="32" t="s">
        <v>23</v>
      </c>
      <c r="D7" s="33"/>
      <c r="E7" s="28"/>
      <c r="F7" s="34"/>
      <c r="G7" s="21"/>
      <c r="H7" s="22"/>
      <c r="I7" s="22" t="s">
        <v>122</v>
      </c>
      <c r="J7" s="22"/>
      <c r="K7" s="22"/>
      <c r="L7" s="23"/>
      <c r="M7" s="23"/>
      <c r="N7" s="23"/>
      <c r="O7" s="23"/>
      <c r="P7" s="24"/>
      <c r="Q7" s="24"/>
      <c r="R7" s="24"/>
      <c r="S7" s="25"/>
      <c r="T7" s="24"/>
      <c r="U7" s="24"/>
      <c r="V7" s="24"/>
      <c r="W7" s="24"/>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127.5" hidden="1" x14ac:dyDescent="0.25">
      <c r="A8" s="27">
        <v>6</v>
      </c>
      <c r="B8" s="35" t="s">
        <v>71</v>
      </c>
      <c r="C8" s="36" t="s">
        <v>11</v>
      </c>
      <c r="D8" s="37"/>
      <c r="E8" s="35"/>
      <c r="F8" s="38"/>
      <c r="G8" s="21"/>
      <c r="H8" s="22"/>
      <c r="I8" s="22" t="s">
        <v>122</v>
      </c>
      <c r="J8" s="22"/>
      <c r="K8" s="22"/>
      <c r="L8" s="23"/>
      <c r="M8" s="23"/>
      <c r="N8" s="23"/>
      <c r="O8" s="23"/>
      <c r="P8" s="24"/>
      <c r="Q8" s="24"/>
      <c r="R8" s="24"/>
      <c r="S8" s="25"/>
      <c r="T8" s="24"/>
      <c r="U8" s="24"/>
      <c r="V8" s="24"/>
      <c r="W8" s="2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1:59" ht="153" hidden="1" x14ac:dyDescent="0.25">
      <c r="A9" s="27">
        <v>6</v>
      </c>
      <c r="B9" s="35" t="s">
        <v>71</v>
      </c>
      <c r="C9" s="36" t="s">
        <v>123</v>
      </c>
      <c r="D9" s="37"/>
      <c r="E9" s="35"/>
      <c r="F9" s="38"/>
      <c r="G9" s="21"/>
      <c r="H9" s="22"/>
      <c r="I9" s="22" t="s">
        <v>122</v>
      </c>
      <c r="J9" s="22"/>
      <c r="K9" s="22"/>
      <c r="L9" s="23"/>
      <c r="M9" s="23"/>
      <c r="N9" s="23"/>
      <c r="O9" s="23"/>
      <c r="P9" s="24"/>
      <c r="Q9" s="24"/>
      <c r="R9" s="24"/>
      <c r="S9" s="25"/>
      <c r="T9" s="24"/>
      <c r="U9" s="24"/>
      <c r="V9" s="24"/>
      <c r="W9" s="24"/>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row>
    <row r="10" spans="1:59" ht="63.75" hidden="1" x14ac:dyDescent="0.25">
      <c r="A10" s="27">
        <v>6</v>
      </c>
      <c r="B10" s="35" t="s">
        <v>71</v>
      </c>
      <c r="C10" s="36" t="s">
        <v>18</v>
      </c>
      <c r="D10" s="37"/>
      <c r="E10" s="35"/>
      <c r="F10" s="38"/>
      <c r="G10" s="21"/>
      <c r="H10" s="22"/>
      <c r="I10" s="22" t="s">
        <v>122</v>
      </c>
      <c r="J10" s="22"/>
      <c r="K10" s="22"/>
      <c r="L10" s="23"/>
      <c r="M10" s="23"/>
      <c r="N10" s="23"/>
      <c r="O10" s="23"/>
      <c r="P10" s="24"/>
      <c r="Q10" s="24"/>
      <c r="R10" s="24"/>
      <c r="S10" s="25"/>
      <c r="T10" s="24"/>
      <c r="U10" s="24"/>
      <c r="V10" s="24"/>
      <c r="W10" s="24"/>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row>
    <row r="11" spans="1:59" ht="51" hidden="1" x14ac:dyDescent="0.25">
      <c r="A11" s="27">
        <v>6</v>
      </c>
      <c r="B11" s="39" t="s">
        <v>72</v>
      </c>
      <c r="C11" s="32" t="s">
        <v>12</v>
      </c>
      <c r="D11" s="40"/>
      <c r="E11" s="39"/>
      <c r="F11" s="34"/>
      <c r="G11" s="21"/>
      <c r="H11" s="22"/>
      <c r="I11" s="22" t="s">
        <v>122</v>
      </c>
      <c r="J11" s="22"/>
      <c r="K11" s="22"/>
      <c r="L11" s="23"/>
      <c r="M11" s="23"/>
      <c r="N11" s="23"/>
      <c r="O11" s="23"/>
      <c r="P11" s="24"/>
      <c r="Q11" s="24"/>
      <c r="R11" s="24"/>
      <c r="S11" s="25"/>
      <c r="T11" s="24"/>
      <c r="U11" s="24"/>
      <c r="V11" s="24"/>
      <c r="W11" s="24"/>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row>
    <row r="12" spans="1:59" ht="51" hidden="1" x14ac:dyDescent="0.25">
      <c r="A12" s="27">
        <v>6</v>
      </c>
      <c r="B12" s="39" t="s">
        <v>72</v>
      </c>
      <c r="C12" s="32" t="s">
        <v>13</v>
      </c>
      <c r="D12" s="40"/>
      <c r="E12" s="39"/>
      <c r="F12" s="34"/>
      <c r="G12" s="21"/>
      <c r="H12" s="22"/>
      <c r="I12" s="22" t="s">
        <v>122</v>
      </c>
      <c r="J12" s="22"/>
      <c r="K12" s="22"/>
      <c r="L12" s="23"/>
      <c r="M12" s="23"/>
      <c r="N12" s="23"/>
      <c r="O12" s="23"/>
      <c r="P12" s="24"/>
      <c r="Q12" s="24"/>
      <c r="R12" s="24"/>
      <c r="S12" s="25"/>
      <c r="T12" s="24"/>
      <c r="U12" s="24"/>
      <c r="V12" s="24"/>
      <c r="W12" s="24"/>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row>
    <row r="13" spans="1:59" ht="51" hidden="1" x14ac:dyDescent="0.25">
      <c r="A13" s="27">
        <v>6</v>
      </c>
      <c r="B13" s="39" t="s">
        <v>72</v>
      </c>
      <c r="C13" s="32" t="s">
        <v>14</v>
      </c>
      <c r="D13" s="40"/>
      <c r="E13" s="39"/>
      <c r="F13" s="34"/>
      <c r="G13" s="21"/>
      <c r="H13" s="22"/>
      <c r="I13" s="22" t="s">
        <v>122</v>
      </c>
      <c r="J13" s="22"/>
      <c r="K13" s="22"/>
      <c r="L13" s="23"/>
      <c r="M13" s="23"/>
      <c r="N13" s="23"/>
      <c r="O13" s="23"/>
      <c r="P13" s="24"/>
      <c r="Q13" s="24"/>
      <c r="R13" s="24"/>
      <c r="S13" s="25"/>
      <c r="T13" s="24"/>
      <c r="U13" s="24"/>
      <c r="V13" s="24"/>
      <c r="W13" s="24"/>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row>
    <row r="14" spans="1:59" ht="51" hidden="1" x14ac:dyDescent="0.25">
      <c r="A14" s="27">
        <v>6</v>
      </c>
      <c r="B14" s="39" t="s">
        <v>72</v>
      </c>
      <c r="C14" s="32" t="s">
        <v>15</v>
      </c>
      <c r="D14" s="40"/>
      <c r="E14" s="39"/>
      <c r="F14" s="34"/>
      <c r="G14" s="21"/>
      <c r="H14" s="22"/>
      <c r="I14" s="22" t="s">
        <v>122</v>
      </c>
      <c r="J14" s="22"/>
      <c r="K14" s="22"/>
      <c r="L14" s="23"/>
      <c r="M14" s="23"/>
      <c r="N14" s="23"/>
      <c r="O14" s="23"/>
      <c r="P14" s="24"/>
      <c r="Q14" s="24"/>
      <c r="R14" s="24"/>
      <c r="S14" s="25"/>
      <c r="T14" s="24"/>
      <c r="U14" s="24"/>
      <c r="V14" s="24"/>
      <c r="W14" s="24"/>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row>
    <row r="15" spans="1:59" ht="51" hidden="1" x14ac:dyDescent="0.25">
      <c r="A15" s="27">
        <v>6</v>
      </c>
      <c r="B15" s="39" t="s">
        <v>72</v>
      </c>
      <c r="C15" s="32" t="s">
        <v>16</v>
      </c>
      <c r="D15" s="40"/>
      <c r="E15" s="39"/>
      <c r="F15" s="34"/>
      <c r="G15" s="21"/>
      <c r="H15" s="22"/>
      <c r="I15" s="22" t="s">
        <v>122</v>
      </c>
      <c r="J15" s="22"/>
      <c r="K15" s="22"/>
      <c r="L15" s="23"/>
      <c r="M15" s="23"/>
      <c r="N15" s="23"/>
      <c r="O15" s="23"/>
      <c r="P15" s="24"/>
      <c r="Q15" s="24"/>
      <c r="R15" s="24"/>
      <c r="S15" s="25"/>
      <c r="T15" s="24"/>
      <c r="U15" s="24"/>
      <c r="V15" s="24"/>
      <c r="W15" s="24"/>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row>
    <row r="16" spans="1:59" ht="63.75" hidden="1" x14ac:dyDescent="0.25">
      <c r="A16" s="27">
        <v>6</v>
      </c>
      <c r="B16" s="41" t="s">
        <v>74</v>
      </c>
      <c r="C16" s="36" t="s">
        <v>20</v>
      </c>
      <c r="D16" s="42"/>
      <c r="E16" s="41"/>
      <c r="F16" s="38"/>
      <c r="G16" s="21"/>
      <c r="H16" s="22"/>
      <c r="I16" s="22" t="s">
        <v>122</v>
      </c>
      <c r="J16" s="22"/>
      <c r="K16" s="22"/>
      <c r="L16" s="23"/>
      <c r="M16" s="23"/>
      <c r="N16" s="23"/>
      <c r="O16" s="23"/>
      <c r="P16" s="24"/>
      <c r="Q16" s="24"/>
      <c r="R16" s="24"/>
      <c r="S16" s="25"/>
      <c r="T16" s="24"/>
      <c r="U16" s="24"/>
      <c r="V16" s="24"/>
      <c r="W16" s="24"/>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row>
    <row r="17" spans="1:59" ht="51" hidden="1" x14ac:dyDescent="0.25">
      <c r="A17" s="27">
        <v>6</v>
      </c>
      <c r="B17" s="41" t="s">
        <v>74</v>
      </c>
      <c r="C17" s="36" t="s">
        <v>21</v>
      </c>
      <c r="D17" s="42"/>
      <c r="E17" s="41"/>
      <c r="F17" s="38"/>
      <c r="G17" s="21"/>
      <c r="H17" s="22"/>
      <c r="I17" s="22" t="s">
        <v>122</v>
      </c>
      <c r="J17" s="22"/>
      <c r="K17" s="22"/>
      <c r="L17" s="23"/>
      <c r="M17" s="23"/>
      <c r="N17" s="23"/>
      <c r="O17" s="23"/>
      <c r="P17" s="24"/>
      <c r="Q17" s="24"/>
      <c r="R17" s="24"/>
      <c r="S17" s="25"/>
      <c r="T17" s="24"/>
      <c r="U17" s="24"/>
      <c r="V17" s="24"/>
      <c r="W17" s="24"/>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row>
    <row r="18" spans="1:59" ht="51" hidden="1" x14ac:dyDescent="0.25">
      <c r="A18" s="27">
        <v>6</v>
      </c>
      <c r="B18" s="41" t="s">
        <v>74</v>
      </c>
      <c r="C18" s="36" t="s">
        <v>124</v>
      </c>
      <c r="D18" s="42"/>
      <c r="E18" s="41"/>
      <c r="F18" s="38"/>
      <c r="G18" s="21"/>
      <c r="H18" s="22"/>
      <c r="I18" s="22" t="s">
        <v>122</v>
      </c>
      <c r="J18" s="22"/>
      <c r="K18" s="22"/>
      <c r="L18" s="23"/>
      <c r="M18" s="23"/>
      <c r="N18" s="23"/>
      <c r="O18" s="23"/>
      <c r="P18" s="24"/>
      <c r="Q18" s="24"/>
      <c r="R18" s="24"/>
      <c r="S18" s="25"/>
      <c r="T18" s="24"/>
      <c r="U18" s="24"/>
      <c r="V18" s="24"/>
      <c r="W18" s="24"/>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row>
    <row r="19" spans="1:59" ht="51" hidden="1" x14ac:dyDescent="0.25">
      <c r="A19" s="27">
        <v>6</v>
      </c>
      <c r="B19" s="41" t="s">
        <v>74</v>
      </c>
      <c r="C19" s="36" t="s">
        <v>125</v>
      </c>
      <c r="D19" s="42"/>
      <c r="E19" s="41"/>
      <c r="F19" s="38"/>
      <c r="G19" s="21"/>
      <c r="H19" s="22"/>
      <c r="I19" s="22" t="s">
        <v>122</v>
      </c>
      <c r="J19" s="22"/>
      <c r="K19" s="22"/>
      <c r="L19" s="23"/>
      <c r="M19" s="23"/>
      <c r="N19" s="23"/>
      <c r="O19" s="23"/>
      <c r="P19" s="24"/>
      <c r="Q19" s="24"/>
      <c r="R19" s="24"/>
      <c r="S19" s="25"/>
      <c r="T19" s="24"/>
      <c r="U19" s="24"/>
      <c r="V19" s="24"/>
      <c r="W19" s="24"/>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row>
    <row r="20" spans="1:59" ht="51" hidden="1" x14ac:dyDescent="0.25">
      <c r="A20" s="27">
        <v>6</v>
      </c>
      <c r="B20" s="41" t="s">
        <v>74</v>
      </c>
      <c r="C20" s="36" t="s">
        <v>126</v>
      </c>
      <c r="D20" s="42"/>
      <c r="E20" s="41"/>
      <c r="F20" s="38"/>
      <c r="G20" s="21"/>
      <c r="H20" s="22"/>
      <c r="I20" s="22" t="s">
        <v>122</v>
      </c>
      <c r="J20" s="22"/>
      <c r="K20" s="22"/>
      <c r="L20" s="23"/>
      <c r="M20" s="23"/>
      <c r="N20" s="23"/>
      <c r="O20" s="23"/>
      <c r="P20" s="24"/>
      <c r="Q20" s="24"/>
      <c r="R20" s="24"/>
      <c r="S20" s="25"/>
      <c r="T20" s="24"/>
      <c r="U20" s="24"/>
      <c r="V20" s="24"/>
      <c r="W20" s="24"/>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row>
    <row r="21" spans="1:59" ht="51" hidden="1" x14ac:dyDescent="0.25">
      <c r="A21" s="27">
        <v>6</v>
      </c>
      <c r="B21" s="41" t="s">
        <v>74</v>
      </c>
      <c r="C21" s="36" t="s">
        <v>22</v>
      </c>
      <c r="D21" s="42"/>
      <c r="E21" s="41"/>
      <c r="F21" s="38"/>
      <c r="G21" s="21"/>
      <c r="H21" s="22"/>
      <c r="I21" s="22" t="s">
        <v>122</v>
      </c>
      <c r="J21" s="22"/>
      <c r="K21" s="22"/>
      <c r="L21" s="23"/>
      <c r="M21" s="23"/>
      <c r="N21" s="23"/>
      <c r="O21" s="23"/>
      <c r="P21" s="24"/>
      <c r="Q21" s="24"/>
      <c r="R21" s="24"/>
      <c r="S21" s="25"/>
      <c r="T21" s="24"/>
      <c r="U21" s="24"/>
      <c r="V21" s="24"/>
      <c r="W21" s="24"/>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row>
    <row r="22" spans="1:59" ht="51" hidden="1" x14ac:dyDescent="0.25">
      <c r="A22" s="27">
        <v>6</v>
      </c>
      <c r="B22" s="41" t="s">
        <v>74</v>
      </c>
      <c r="C22" s="36" t="s">
        <v>127</v>
      </c>
      <c r="D22" s="42"/>
      <c r="E22" s="41"/>
      <c r="F22" s="38"/>
      <c r="G22" s="21"/>
      <c r="H22" s="22"/>
      <c r="I22" s="22" t="s">
        <v>122</v>
      </c>
      <c r="J22" s="22"/>
      <c r="K22" s="22"/>
      <c r="L22" s="23"/>
      <c r="M22" s="23"/>
      <c r="N22" s="23"/>
      <c r="O22" s="23"/>
      <c r="P22" s="24"/>
      <c r="Q22" s="24"/>
      <c r="R22" s="24"/>
      <c r="S22" s="25"/>
      <c r="T22" s="24"/>
      <c r="U22" s="24"/>
      <c r="V22" s="24"/>
      <c r="W22" s="24"/>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row>
    <row r="23" spans="1:59" ht="76.5" hidden="1" x14ac:dyDescent="0.25">
      <c r="A23" s="27">
        <v>6</v>
      </c>
      <c r="B23" s="28" t="s">
        <v>75</v>
      </c>
      <c r="C23" s="32" t="s">
        <v>128</v>
      </c>
      <c r="D23" s="33"/>
      <c r="E23" s="28"/>
      <c r="F23" s="34"/>
      <c r="G23" s="21"/>
      <c r="H23" s="22"/>
      <c r="I23" s="22" t="s">
        <v>122</v>
      </c>
      <c r="J23" s="22"/>
      <c r="K23" s="22"/>
      <c r="L23" s="23"/>
      <c r="M23" s="23"/>
      <c r="N23" s="23"/>
      <c r="O23" s="23"/>
      <c r="P23" s="24"/>
      <c r="Q23" s="24"/>
      <c r="R23" s="24"/>
      <c r="S23" s="25"/>
      <c r="T23" s="24"/>
      <c r="U23" s="24"/>
      <c r="V23" s="24"/>
      <c r="W23" s="24"/>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row>
    <row r="24" spans="1:59" ht="76.5" hidden="1" x14ac:dyDescent="0.25">
      <c r="A24" s="27">
        <v>6</v>
      </c>
      <c r="B24" s="28" t="s">
        <v>75</v>
      </c>
      <c r="C24" s="32" t="s">
        <v>129</v>
      </c>
      <c r="D24" s="33"/>
      <c r="E24" s="28"/>
      <c r="F24" s="34"/>
      <c r="G24" s="21"/>
      <c r="H24" s="22"/>
      <c r="I24" s="22" t="s">
        <v>122</v>
      </c>
      <c r="J24" s="22"/>
      <c r="K24" s="22"/>
      <c r="L24" s="23"/>
      <c r="M24" s="23"/>
      <c r="N24" s="23"/>
      <c r="O24" s="23"/>
      <c r="P24" s="24"/>
      <c r="Q24" s="24"/>
      <c r="R24" s="24"/>
      <c r="S24" s="25"/>
      <c r="T24" s="24"/>
      <c r="U24" s="24"/>
      <c r="V24" s="24"/>
      <c r="W24" s="24"/>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row>
    <row r="25" spans="1:59" ht="76.5" hidden="1" x14ac:dyDescent="0.25">
      <c r="A25" s="27">
        <v>6</v>
      </c>
      <c r="B25" s="28" t="s">
        <v>75</v>
      </c>
      <c r="C25" s="32" t="s">
        <v>130</v>
      </c>
      <c r="D25" s="33"/>
      <c r="E25" s="28"/>
      <c r="F25" s="34"/>
      <c r="G25" s="21"/>
      <c r="H25" s="22"/>
      <c r="I25" s="22" t="s">
        <v>122</v>
      </c>
      <c r="J25" s="22"/>
      <c r="K25" s="22"/>
      <c r="L25" s="23"/>
      <c r="M25" s="23"/>
      <c r="N25" s="23"/>
      <c r="O25" s="23"/>
      <c r="P25" s="24"/>
      <c r="Q25" s="24"/>
      <c r="R25" s="24"/>
      <c r="S25" s="25"/>
      <c r="T25" s="24"/>
      <c r="U25" s="24"/>
      <c r="V25" s="24"/>
      <c r="W25" s="24"/>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row>
    <row r="26" spans="1:59" ht="76.5" hidden="1" x14ac:dyDescent="0.25">
      <c r="A26" s="27">
        <v>6</v>
      </c>
      <c r="B26" s="28" t="s">
        <v>75</v>
      </c>
      <c r="C26" s="32" t="s">
        <v>131</v>
      </c>
      <c r="D26" s="33"/>
      <c r="E26" s="28"/>
      <c r="F26" s="34"/>
      <c r="G26" s="21"/>
      <c r="H26" s="22"/>
      <c r="I26" s="22" t="s">
        <v>122</v>
      </c>
      <c r="J26" s="22"/>
      <c r="K26" s="22"/>
      <c r="L26" s="23"/>
      <c r="M26" s="23"/>
      <c r="N26" s="23"/>
      <c r="O26" s="23"/>
      <c r="P26" s="24"/>
      <c r="Q26" s="24"/>
      <c r="R26" s="24"/>
      <c r="S26" s="25"/>
      <c r="T26" s="24"/>
      <c r="U26" s="24"/>
      <c r="V26" s="24"/>
      <c r="W26" s="24"/>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row>
    <row r="27" spans="1:59" ht="76.5" hidden="1" x14ac:dyDescent="0.25">
      <c r="A27" s="27">
        <v>6</v>
      </c>
      <c r="B27" s="28" t="s">
        <v>75</v>
      </c>
      <c r="C27" s="32" t="s">
        <v>132</v>
      </c>
      <c r="D27" s="33"/>
      <c r="E27" s="28"/>
      <c r="F27" s="34"/>
      <c r="G27" s="21"/>
      <c r="H27" s="22"/>
      <c r="I27" s="22" t="s">
        <v>122</v>
      </c>
      <c r="J27" s="22"/>
      <c r="K27" s="22"/>
      <c r="L27" s="23"/>
      <c r="M27" s="23"/>
      <c r="N27" s="23"/>
      <c r="O27" s="23"/>
      <c r="P27" s="24"/>
      <c r="Q27" s="24"/>
      <c r="R27" s="24"/>
      <c r="S27" s="25"/>
      <c r="T27" s="24"/>
      <c r="U27" s="24"/>
      <c r="V27" s="24"/>
      <c r="W27" s="24"/>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row>
    <row r="28" spans="1:59" ht="76.5" hidden="1" x14ac:dyDescent="0.25">
      <c r="A28" s="27">
        <v>6</v>
      </c>
      <c r="B28" s="28" t="s">
        <v>75</v>
      </c>
      <c r="C28" s="32" t="s">
        <v>133</v>
      </c>
      <c r="D28" s="33"/>
      <c r="E28" s="28"/>
      <c r="F28" s="34"/>
      <c r="G28" s="21"/>
      <c r="H28" s="22"/>
      <c r="I28" s="22" t="s">
        <v>122</v>
      </c>
      <c r="J28" s="22"/>
      <c r="K28" s="22"/>
      <c r="L28" s="23"/>
      <c r="M28" s="23"/>
      <c r="N28" s="23"/>
      <c r="O28" s="23"/>
      <c r="P28" s="24"/>
      <c r="Q28" s="24"/>
      <c r="R28" s="24"/>
      <c r="S28" s="25"/>
      <c r="T28" s="24"/>
      <c r="U28" s="24"/>
      <c r="V28" s="24"/>
      <c r="W28" s="24"/>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row>
    <row r="29" spans="1:59" ht="76.5" hidden="1" x14ac:dyDescent="0.25">
      <c r="A29" s="27">
        <v>6</v>
      </c>
      <c r="B29" s="28" t="s">
        <v>75</v>
      </c>
      <c r="C29" s="32" t="s">
        <v>134</v>
      </c>
      <c r="D29" s="33"/>
      <c r="E29" s="28"/>
      <c r="F29" s="34"/>
      <c r="G29" s="21"/>
      <c r="H29" s="22"/>
      <c r="I29" s="22" t="s">
        <v>122</v>
      </c>
      <c r="J29" s="22"/>
      <c r="K29" s="22"/>
      <c r="L29" s="23"/>
      <c r="M29" s="23"/>
      <c r="N29" s="23"/>
      <c r="O29" s="23"/>
      <c r="P29" s="24"/>
      <c r="Q29" s="24"/>
      <c r="R29" s="24"/>
      <c r="S29" s="25"/>
      <c r="T29" s="24"/>
      <c r="U29" s="24"/>
      <c r="V29" s="24"/>
      <c r="W29" s="24"/>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76.5" hidden="1" x14ac:dyDescent="0.25">
      <c r="A30" s="27">
        <v>6</v>
      </c>
      <c r="B30" s="28" t="s">
        <v>75</v>
      </c>
      <c r="C30" s="32" t="s">
        <v>135</v>
      </c>
      <c r="D30" s="33"/>
      <c r="E30" s="28"/>
      <c r="F30" s="34"/>
      <c r="G30" s="21"/>
      <c r="H30" s="22"/>
      <c r="I30" s="22" t="s">
        <v>122</v>
      </c>
      <c r="J30" s="22"/>
      <c r="K30" s="22"/>
      <c r="L30" s="23"/>
      <c r="M30" s="23"/>
      <c r="N30" s="23"/>
      <c r="O30" s="23"/>
      <c r="P30" s="24"/>
      <c r="Q30" s="24"/>
      <c r="R30" s="24"/>
      <c r="S30" s="25"/>
      <c r="T30" s="24"/>
      <c r="U30" s="24"/>
      <c r="V30" s="24"/>
      <c r="W30" s="24"/>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row>
    <row r="31" spans="1:59" ht="76.5" hidden="1" x14ac:dyDescent="0.25">
      <c r="A31" s="27">
        <v>6</v>
      </c>
      <c r="B31" s="28" t="s">
        <v>75</v>
      </c>
      <c r="C31" s="32" t="s">
        <v>136</v>
      </c>
      <c r="D31" s="33"/>
      <c r="E31" s="28"/>
      <c r="F31" s="34"/>
      <c r="G31" s="21"/>
      <c r="H31" s="22"/>
      <c r="I31" s="22" t="s">
        <v>122</v>
      </c>
      <c r="J31" s="22"/>
      <c r="K31" s="22"/>
      <c r="L31" s="23"/>
      <c r="M31" s="23"/>
      <c r="N31" s="23"/>
      <c r="O31" s="23"/>
      <c r="P31" s="24"/>
      <c r="Q31" s="24"/>
      <c r="R31" s="24"/>
      <c r="S31" s="25"/>
      <c r="T31" s="24"/>
      <c r="U31" s="24"/>
      <c r="V31" s="24"/>
      <c r="W31" s="24"/>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row>
    <row r="32" spans="1:59" ht="76.5" hidden="1" x14ac:dyDescent="0.25">
      <c r="A32" s="27">
        <v>6</v>
      </c>
      <c r="B32" s="28" t="s">
        <v>75</v>
      </c>
      <c r="C32" s="32" t="s">
        <v>137</v>
      </c>
      <c r="D32" s="33"/>
      <c r="E32" s="28"/>
      <c r="F32" s="34"/>
      <c r="G32" s="21"/>
      <c r="H32" s="22"/>
      <c r="I32" s="22" t="s">
        <v>122</v>
      </c>
      <c r="J32" s="22"/>
      <c r="K32" s="22"/>
      <c r="L32" s="23"/>
      <c r="M32" s="23"/>
      <c r="N32" s="23"/>
      <c r="O32" s="23"/>
      <c r="P32" s="24"/>
      <c r="Q32" s="24"/>
      <c r="R32" s="24"/>
      <c r="S32" s="25"/>
      <c r="T32" s="24"/>
      <c r="U32" s="24"/>
      <c r="V32" s="24"/>
      <c r="W32" s="24"/>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row>
    <row r="33" spans="1:59" ht="76.5" hidden="1" x14ac:dyDescent="0.25">
      <c r="A33" s="27">
        <v>6</v>
      </c>
      <c r="B33" s="28" t="s">
        <v>75</v>
      </c>
      <c r="C33" s="32" t="s">
        <v>138</v>
      </c>
      <c r="D33" s="33"/>
      <c r="E33" s="28"/>
      <c r="F33" s="34"/>
      <c r="G33" s="21"/>
      <c r="H33" s="22"/>
      <c r="I33" s="22" t="s">
        <v>122</v>
      </c>
      <c r="J33" s="22"/>
      <c r="K33" s="22"/>
      <c r="L33" s="23"/>
      <c r="M33" s="23"/>
      <c r="N33" s="23"/>
      <c r="O33" s="23"/>
      <c r="P33" s="24"/>
      <c r="Q33" s="24"/>
      <c r="R33" s="24"/>
      <c r="S33" s="25"/>
      <c r="T33" s="24"/>
      <c r="U33" s="24"/>
      <c r="V33" s="24"/>
      <c r="W33" s="24"/>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row>
    <row r="34" spans="1:59" ht="76.5" hidden="1" x14ac:dyDescent="0.25">
      <c r="A34" s="27">
        <v>6</v>
      </c>
      <c r="B34" s="28" t="s">
        <v>75</v>
      </c>
      <c r="C34" s="32" t="s">
        <v>139</v>
      </c>
      <c r="D34" s="33"/>
      <c r="E34" s="28"/>
      <c r="F34" s="34"/>
      <c r="G34" s="21"/>
      <c r="H34" s="22"/>
      <c r="I34" s="22" t="s">
        <v>122</v>
      </c>
      <c r="J34" s="22"/>
      <c r="K34" s="22"/>
      <c r="L34" s="23"/>
      <c r="M34" s="23"/>
      <c r="N34" s="23"/>
      <c r="O34" s="23"/>
      <c r="P34" s="24"/>
      <c r="Q34" s="24"/>
      <c r="R34" s="24"/>
      <c r="S34" s="25"/>
      <c r="T34" s="24"/>
      <c r="U34" s="24"/>
      <c r="V34" s="24"/>
      <c r="W34" s="24"/>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row>
    <row r="35" spans="1:59" ht="76.5" hidden="1" x14ac:dyDescent="0.25">
      <c r="A35" s="27">
        <v>6</v>
      </c>
      <c r="B35" s="28" t="s">
        <v>75</v>
      </c>
      <c r="C35" s="32" t="s">
        <v>140</v>
      </c>
      <c r="D35" s="33"/>
      <c r="E35" s="28"/>
      <c r="F35" s="34"/>
      <c r="G35" s="21"/>
      <c r="H35" s="22"/>
      <c r="I35" s="22" t="s">
        <v>122</v>
      </c>
      <c r="J35" s="22"/>
      <c r="K35" s="22"/>
      <c r="L35" s="23"/>
      <c r="M35" s="23"/>
      <c r="N35" s="23"/>
      <c r="O35" s="23"/>
      <c r="P35" s="24"/>
      <c r="Q35" s="24"/>
      <c r="R35" s="24"/>
      <c r="S35" s="25"/>
      <c r="T35" s="24"/>
      <c r="U35" s="24"/>
      <c r="V35" s="24"/>
      <c r="W35" s="24"/>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row>
    <row r="36" spans="1:59" ht="76.5" hidden="1" x14ac:dyDescent="0.25">
      <c r="A36" s="27">
        <v>6</v>
      </c>
      <c r="B36" s="28" t="s">
        <v>75</v>
      </c>
      <c r="C36" s="32" t="s">
        <v>141</v>
      </c>
      <c r="D36" s="33"/>
      <c r="E36" s="28"/>
      <c r="F36" s="34"/>
      <c r="G36" s="21"/>
      <c r="H36" s="22"/>
      <c r="I36" s="22" t="s">
        <v>122</v>
      </c>
      <c r="J36" s="22"/>
      <c r="K36" s="22"/>
      <c r="L36" s="23"/>
      <c r="M36" s="23"/>
      <c r="N36" s="23"/>
      <c r="O36" s="23"/>
      <c r="P36" s="24"/>
      <c r="Q36" s="24"/>
      <c r="R36" s="24"/>
      <c r="S36" s="25"/>
      <c r="T36" s="24"/>
      <c r="U36" s="24"/>
      <c r="V36" s="24"/>
      <c r="W36" s="24"/>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row>
    <row r="37" spans="1:59" ht="76.5" hidden="1" x14ac:dyDescent="0.25">
      <c r="A37" s="27">
        <v>6</v>
      </c>
      <c r="B37" s="28" t="s">
        <v>75</v>
      </c>
      <c r="C37" s="32" t="s">
        <v>142</v>
      </c>
      <c r="D37" s="33"/>
      <c r="E37" s="28"/>
      <c r="F37" s="34"/>
      <c r="G37" s="21"/>
      <c r="H37" s="22"/>
      <c r="I37" s="22" t="s">
        <v>122</v>
      </c>
      <c r="J37" s="22"/>
      <c r="K37" s="22"/>
      <c r="L37" s="23"/>
      <c r="M37" s="23"/>
      <c r="N37" s="23"/>
      <c r="O37" s="23"/>
      <c r="P37" s="24"/>
      <c r="Q37" s="24"/>
      <c r="R37" s="24"/>
      <c r="S37" s="25"/>
      <c r="T37" s="24"/>
      <c r="U37" s="24"/>
      <c r="V37" s="24"/>
      <c r="W37" s="24"/>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row>
    <row r="38" spans="1:59" ht="127.5" hidden="1" x14ac:dyDescent="0.25">
      <c r="A38" s="27">
        <v>6</v>
      </c>
      <c r="B38" s="41" t="s">
        <v>143</v>
      </c>
      <c r="C38" s="36" t="s">
        <v>144</v>
      </c>
      <c r="D38" s="42"/>
      <c r="E38" s="41"/>
      <c r="F38" s="38"/>
      <c r="G38" s="21"/>
      <c r="H38" s="22"/>
      <c r="I38" s="22" t="s">
        <v>145</v>
      </c>
      <c r="J38" s="22"/>
      <c r="K38" s="22"/>
      <c r="L38" s="23"/>
      <c r="M38" s="23"/>
      <c r="N38" s="23"/>
      <c r="O38" s="23"/>
      <c r="P38" s="24"/>
      <c r="Q38" s="24"/>
      <c r="R38" s="24"/>
      <c r="S38" s="43"/>
      <c r="T38" s="24"/>
      <c r="U38" s="24"/>
      <c r="V38" s="24"/>
      <c r="W38" s="24"/>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row>
    <row r="39" spans="1:59" ht="51" hidden="1" customHeight="1" x14ac:dyDescent="0.25">
      <c r="A39" s="27">
        <v>6</v>
      </c>
      <c r="B39" s="41" t="s">
        <v>143</v>
      </c>
      <c r="C39" s="36" t="s">
        <v>25</v>
      </c>
      <c r="D39" s="42"/>
      <c r="E39" s="41"/>
      <c r="F39" s="38"/>
      <c r="G39" s="21"/>
      <c r="H39" s="22"/>
      <c r="I39" s="22" t="s">
        <v>145</v>
      </c>
      <c r="J39" s="22"/>
      <c r="K39" s="22"/>
      <c r="L39" s="23"/>
      <c r="M39" s="23"/>
      <c r="N39" s="23"/>
      <c r="O39" s="23"/>
      <c r="P39" s="24"/>
      <c r="Q39" s="24"/>
      <c r="R39" s="24"/>
      <c r="S39" s="25"/>
      <c r="T39" s="24"/>
      <c r="U39" s="24"/>
      <c r="V39" s="24"/>
      <c r="W39" s="24"/>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row>
    <row r="40" spans="1:59" ht="51" hidden="1" customHeight="1" x14ac:dyDescent="0.25">
      <c r="A40" s="27">
        <v>6</v>
      </c>
      <c r="B40" s="41" t="s">
        <v>143</v>
      </c>
      <c r="C40" s="36" t="s">
        <v>146</v>
      </c>
      <c r="D40" s="42"/>
      <c r="E40" s="41"/>
      <c r="F40" s="38"/>
      <c r="G40" s="21"/>
      <c r="H40" s="22"/>
      <c r="I40" s="22" t="s">
        <v>145</v>
      </c>
      <c r="J40" s="22"/>
      <c r="K40" s="22"/>
      <c r="L40" s="23"/>
      <c r="M40" s="23"/>
      <c r="N40" s="23"/>
      <c r="O40" s="23"/>
      <c r="P40" s="24"/>
      <c r="Q40" s="24"/>
      <c r="R40" s="24"/>
      <c r="S40" s="25"/>
      <c r="T40" s="24"/>
      <c r="U40" s="24"/>
      <c r="V40" s="24"/>
      <c r="W40" s="24"/>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row>
    <row r="41" spans="1:59" ht="51" hidden="1" customHeight="1" x14ac:dyDescent="0.25">
      <c r="A41" s="27">
        <v>6</v>
      </c>
      <c r="B41" s="41" t="s">
        <v>143</v>
      </c>
      <c r="C41" s="36" t="s">
        <v>147</v>
      </c>
      <c r="D41" s="42"/>
      <c r="E41" s="41"/>
      <c r="F41" s="44"/>
      <c r="G41" s="21"/>
      <c r="H41" s="22"/>
      <c r="I41" s="22" t="s">
        <v>145</v>
      </c>
      <c r="J41" s="22"/>
      <c r="K41" s="22"/>
      <c r="L41" s="23"/>
      <c r="M41" s="23"/>
      <c r="N41" s="23"/>
      <c r="O41" s="23"/>
      <c r="P41" s="24"/>
      <c r="Q41" s="24"/>
      <c r="R41" s="24"/>
      <c r="S41" s="25"/>
      <c r="T41" s="24"/>
      <c r="U41" s="24"/>
      <c r="V41" s="24"/>
      <c r="W41" s="24"/>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row>
    <row r="42" spans="1:59" ht="51" hidden="1" customHeight="1" x14ac:dyDescent="0.25">
      <c r="A42" s="45">
        <v>7</v>
      </c>
      <c r="B42" s="39" t="s">
        <v>143</v>
      </c>
      <c r="C42" s="32" t="s">
        <v>148</v>
      </c>
      <c r="D42" s="40"/>
      <c r="E42" s="39"/>
      <c r="F42" s="44"/>
      <c r="G42" s="21"/>
      <c r="H42" s="22"/>
      <c r="I42" s="22" t="s">
        <v>145</v>
      </c>
      <c r="J42" s="22"/>
      <c r="K42" s="22"/>
      <c r="L42" s="23"/>
      <c r="M42" s="23"/>
      <c r="N42" s="23"/>
      <c r="O42" s="23"/>
      <c r="P42" s="24"/>
      <c r="Q42" s="24"/>
      <c r="R42" s="24"/>
      <c r="S42" s="25"/>
      <c r="T42" s="24"/>
      <c r="U42" s="24"/>
      <c r="V42" s="24"/>
      <c r="W42" s="24"/>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row>
    <row r="43" spans="1:59" ht="51" hidden="1" customHeight="1" x14ac:dyDescent="0.25">
      <c r="A43" s="45">
        <v>7</v>
      </c>
      <c r="B43" s="39" t="s">
        <v>143</v>
      </c>
      <c r="C43" s="32" t="s">
        <v>149</v>
      </c>
      <c r="D43" s="40"/>
      <c r="E43" s="39"/>
      <c r="F43" s="44"/>
      <c r="G43" s="21"/>
      <c r="H43" s="22"/>
      <c r="I43" s="22" t="s">
        <v>145</v>
      </c>
      <c r="J43" s="22"/>
      <c r="K43" s="22"/>
      <c r="L43" s="23"/>
      <c r="M43" s="23"/>
      <c r="N43" s="23"/>
      <c r="O43" s="23"/>
      <c r="P43" s="24"/>
      <c r="Q43" s="24"/>
      <c r="R43" s="24"/>
      <c r="S43" s="25"/>
      <c r="T43" s="24"/>
      <c r="U43" s="24"/>
      <c r="V43" s="24"/>
      <c r="W43" s="24"/>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row>
    <row r="44" spans="1:59" ht="51" hidden="1" customHeight="1" x14ac:dyDescent="0.25">
      <c r="A44" s="45">
        <v>7</v>
      </c>
      <c r="B44" s="39" t="s">
        <v>78</v>
      </c>
      <c r="C44" s="32" t="s">
        <v>24</v>
      </c>
      <c r="D44" s="40"/>
      <c r="E44" s="39"/>
      <c r="F44" s="44"/>
      <c r="G44" s="21"/>
      <c r="H44" s="22"/>
      <c r="I44" s="22" t="s">
        <v>145</v>
      </c>
      <c r="J44" s="22"/>
      <c r="K44" s="22"/>
      <c r="L44" s="23"/>
      <c r="M44" s="23"/>
      <c r="N44" s="23"/>
      <c r="O44" s="23"/>
      <c r="P44" s="24"/>
      <c r="Q44" s="24"/>
      <c r="R44" s="24"/>
      <c r="S44" s="25"/>
      <c r="T44" s="24"/>
      <c r="U44" s="24"/>
      <c r="V44" s="24"/>
      <c r="W44" s="24"/>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row>
    <row r="45" spans="1:59" ht="51" hidden="1" customHeight="1" x14ac:dyDescent="0.25">
      <c r="A45" s="45">
        <v>7</v>
      </c>
      <c r="B45" s="39" t="s">
        <v>78</v>
      </c>
      <c r="C45" s="32" t="s">
        <v>150</v>
      </c>
      <c r="D45" s="40"/>
      <c r="E45" s="39"/>
      <c r="F45" s="44"/>
      <c r="G45" s="21"/>
      <c r="H45" s="22"/>
      <c r="I45" s="22" t="s">
        <v>145</v>
      </c>
      <c r="J45" s="22"/>
      <c r="K45" s="22"/>
      <c r="L45" s="23"/>
      <c r="M45" s="23"/>
      <c r="N45" s="23"/>
      <c r="O45" s="23"/>
      <c r="P45" s="24"/>
      <c r="Q45" s="24"/>
      <c r="R45" s="24"/>
      <c r="S45" s="25"/>
      <c r="T45" s="24"/>
      <c r="U45" s="24"/>
      <c r="V45" s="24"/>
      <c r="W45" s="24"/>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row>
    <row r="46" spans="1:59" ht="51" hidden="1" customHeight="1" x14ac:dyDescent="0.25">
      <c r="A46" s="45">
        <v>7</v>
      </c>
      <c r="B46" s="39" t="s">
        <v>78</v>
      </c>
      <c r="C46" s="32" t="s">
        <v>150</v>
      </c>
      <c r="D46" s="40"/>
      <c r="E46" s="39"/>
      <c r="F46" s="44"/>
      <c r="G46" s="21"/>
      <c r="H46" s="22"/>
      <c r="I46" s="22" t="s">
        <v>145</v>
      </c>
      <c r="J46" s="22"/>
      <c r="K46" s="22"/>
      <c r="L46" s="23"/>
      <c r="M46" s="23"/>
      <c r="N46" s="23"/>
      <c r="O46" s="23"/>
      <c r="P46" s="24"/>
      <c r="Q46" s="24"/>
      <c r="R46" s="24"/>
      <c r="S46" s="25"/>
      <c r="T46" s="24"/>
      <c r="U46" s="24"/>
      <c r="V46" s="24"/>
      <c r="W46" s="24"/>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row>
    <row r="47" spans="1:59" ht="51" hidden="1" customHeight="1" x14ac:dyDescent="0.25">
      <c r="A47" s="45">
        <v>7</v>
      </c>
      <c r="B47" s="39" t="s">
        <v>78</v>
      </c>
      <c r="C47" s="32" t="s">
        <v>151</v>
      </c>
      <c r="D47" s="40"/>
      <c r="E47" s="39"/>
      <c r="F47" s="44"/>
      <c r="G47" s="21"/>
      <c r="H47" s="22"/>
      <c r="I47" s="22" t="s">
        <v>145</v>
      </c>
      <c r="J47" s="22"/>
      <c r="K47" s="22"/>
      <c r="L47" s="23"/>
      <c r="M47" s="23"/>
      <c r="N47" s="23"/>
      <c r="O47" s="23"/>
      <c r="P47" s="24"/>
      <c r="Q47" s="24"/>
      <c r="R47" s="24"/>
      <c r="S47" s="25"/>
      <c r="T47" s="24"/>
      <c r="U47" s="24"/>
      <c r="V47" s="24"/>
      <c r="W47" s="24"/>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row>
    <row r="48" spans="1:59" ht="51" hidden="1" customHeight="1" x14ac:dyDescent="0.25">
      <c r="A48" s="45">
        <v>7</v>
      </c>
      <c r="B48" s="39" t="s">
        <v>78</v>
      </c>
      <c r="C48" s="32" t="s">
        <v>152</v>
      </c>
      <c r="D48" s="40"/>
      <c r="E48" s="39"/>
      <c r="F48" s="44"/>
      <c r="G48" s="21"/>
      <c r="H48" s="22"/>
      <c r="I48" s="22" t="s">
        <v>145</v>
      </c>
      <c r="J48" s="22"/>
      <c r="K48" s="22"/>
      <c r="L48" s="23"/>
      <c r="M48" s="23"/>
      <c r="N48" s="23"/>
      <c r="O48" s="23"/>
      <c r="P48" s="24"/>
      <c r="Q48" s="24"/>
      <c r="R48" s="24"/>
      <c r="S48" s="25"/>
      <c r="T48" s="24"/>
      <c r="U48" s="24"/>
      <c r="V48" s="24"/>
      <c r="W48" s="24"/>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row>
    <row r="49" spans="1:59" ht="51" hidden="1" customHeight="1" x14ac:dyDescent="0.25">
      <c r="A49" s="45">
        <v>7</v>
      </c>
      <c r="B49" s="39" t="s">
        <v>78</v>
      </c>
      <c r="C49" s="32" t="s">
        <v>153</v>
      </c>
      <c r="D49" s="40"/>
      <c r="E49" s="39"/>
      <c r="F49" s="44"/>
      <c r="G49" s="21"/>
      <c r="H49" s="22"/>
      <c r="I49" s="22" t="s">
        <v>145</v>
      </c>
      <c r="J49" s="22"/>
      <c r="K49" s="22"/>
      <c r="L49" s="23"/>
      <c r="M49" s="23"/>
      <c r="N49" s="23"/>
      <c r="O49" s="23"/>
      <c r="P49" s="24"/>
      <c r="Q49" s="24"/>
      <c r="R49" s="24"/>
      <c r="S49" s="25"/>
      <c r="T49" s="24"/>
      <c r="U49" s="24"/>
      <c r="V49" s="24"/>
      <c r="W49" s="24"/>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row>
    <row r="50" spans="1:59" ht="51" hidden="1" customHeight="1" x14ac:dyDescent="0.25">
      <c r="A50" s="45">
        <v>7</v>
      </c>
      <c r="B50" s="39" t="s">
        <v>78</v>
      </c>
      <c r="C50" s="32" t="s">
        <v>27</v>
      </c>
      <c r="D50" s="40"/>
      <c r="E50" s="39"/>
      <c r="F50" s="44"/>
      <c r="G50" s="21"/>
      <c r="H50" s="22"/>
      <c r="I50" s="22" t="s">
        <v>145</v>
      </c>
      <c r="J50" s="22"/>
      <c r="K50" s="22"/>
      <c r="L50" s="23"/>
      <c r="M50" s="23"/>
      <c r="N50" s="23"/>
      <c r="O50" s="23"/>
      <c r="P50" s="24"/>
      <c r="Q50" s="24"/>
      <c r="R50" s="24"/>
      <c r="S50" s="25"/>
      <c r="T50" s="24"/>
      <c r="U50" s="24"/>
      <c r="V50" s="24"/>
      <c r="W50" s="24"/>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row>
    <row r="51" spans="1:59" ht="51" hidden="1" customHeight="1" x14ac:dyDescent="0.25">
      <c r="A51" s="45">
        <v>7</v>
      </c>
      <c r="B51" s="39" t="s">
        <v>78</v>
      </c>
      <c r="C51" s="32" t="s">
        <v>154</v>
      </c>
      <c r="D51" s="40"/>
      <c r="E51" s="39"/>
      <c r="F51" s="44"/>
      <c r="G51" s="21"/>
      <c r="H51" s="22"/>
      <c r="I51" s="22" t="s">
        <v>145</v>
      </c>
      <c r="J51" s="22"/>
      <c r="K51" s="22"/>
      <c r="L51" s="23"/>
      <c r="M51" s="23"/>
      <c r="N51" s="23"/>
      <c r="O51" s="23"/>
      <c r="P51" s="24"/>
      <c r="Q51" s="24"/>
      <c r="R51" s="24"/>
      <c r="S51" s="25"/>
      <c r="T51" s="24"/>
      <c r="U51" s="24"/>
      <c r="V51" s="24"/>
      <c r="W51" s="24"/>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row>
    <row r="52" spans="1:59" ht="51" hidden="1" customHeight="1" x14ac:dyDescent="0.25">
      <c r="A52" s="45">
        <v>7</v>
      </c>
      <c r="B52" s="39" t="s">
        <v>78</v>
      </c>
      <c r="C52" s="32" t="s">
        <v>154</v>
      </c>
      <c r="D52" s="40"/>
      <c r="E52" s="39"/>
      <c r="F52" s="44"/>
      <c r="G52" s="21"/>
      <c r="H52" s="22"/>
      <c r="I52" s="22" t="s">
        <v>145</v>
      </c>
      <c r="J52" s="22"/>
      <c r="K52" s="22"/>
      <c r="L52" s="23"/>
      <c r="M52" s="23"/>
      <c r="N52" s="23"/>
      <c r="O52" s="23"/>
      <c r="P52" s="24"/>
      <c r="Q52" s="24"/>
      <c r="R52" s="24"/>
      <c r="S52" s="25"/>
      <c r="T52" s="24"/>
      <c r="U52" s="24"/>
      <c r="V52" s="24"/>
      <c r="W52" s="24"/>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row>
    <row r="53" spans="1:59" ht="51" hidden="1" customHeight="1" x14ac:dyDescent="0.25">
      <c r="A53" s="27">
        <v>8</v>
      </c>
      <c r="B53" s="41" t="s">
        <v>81</v>
      </c>
      <c r="C53" s="36" t="s">
        <v>155</v>
      </c>
      <c r="D53" s="42"/>
      <c r="E53" s="41"/>
      <c r="F53" s="44"/>
      <c r="G53" s="21"/>
      <c r="H53" s="22"/>
      <c r="I53" s="22" t="s">
        <v>145</v>
      </c>
      <c r="J53" s="22"/>
      <c r="K53" s="22"/>
      <c r="L53" s="23"/>
      <c r="M53" s="23"/>
      <c r="N53" s="23"/>
      <c r="O53" s="23"/>
      <c r="P53" s="24"/>
      <c r="Q53" s="24"/>
      <c r="R53" s="24"/>
      <c r="S53" s="25"/>
      <c r="T53" s="24"/>
      <c r="U53" s="24"/>
      <c r="V53" s="24"/>
      <c r="W53" s="24"/>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row>
    <row r="54" spans="1:59" ht="51" hidden="1" customHeight="1" x14ac:dyDescent="0.25">
      <c r="A54" s="45">
        <v>9</v>
      </c>
      <c r="B54" s="39" t="s">
        <v>80</v>
      </c>
      <c r="C54" s="46" t="s">
        <v>156</v>
      </c>
      <c r="D54" s="40"/>
      <c r="E54" s="39"/>
      <c r="F54" s="47"/>
      <c r="G54" s="21"/>
      <c r="H54" s="22"/>
      <c r="I54" s="22" t="s">
        <v>145</v>
      </c>
      <c r="J54" s="22"/>
      <c r="K54" s="22"/>
      <c r="L54" s="23"/>
      <c r="M54" s="23"/>
      <c r="N54" s="23"/>
      <c r="O54" s="23"/>
      <c r="P54" s="24"/>
      <c r="Q54" s="24"/>
      <c r="R54" s="24"/>
      <c r="S54" s="25"/>
      <c r="T54" s="24"/>
      <c r="U54" s="24"/>
      <c r="V54" s="24"/>
      <c r="W54" s="24"/>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row>
    <row r="55" spans="1:59" ht="51" hidden="1" customHeight="1" x14ac:dyDescent="0.25">
      <c r="A55" s="45">
        <v>9</v>
      </c>
      <c r="B55" s="39" t="s">
        <v>80</v>
      </c>
      <c r="C55" s="46" t="s">
        <v>157</v>
      </c>
      <c r="D55" s="40"/>
      <c r="E55" s="39"/>
      <c r="F55" s="47"/>
      <c r="G55" s="21"/>
      <c r="H55" s="22"/>
      <c r="I55" s="22" t="s">
        <v>145</v>
      </c>
      <c r="J55" s="22"/>
      <c r="K55" s="22"/>
      <c r="L55" s="23"/>
      <c r="M55" s="23"/>
      <c r="N55" s="23"/>
      <c r="O55" s="23"/>
      <c r="P55" s="24"/>
      <c r="Q55" s="24"/>
      <c r="R55" s="24"/>
      <c r="S55" s="25"/>
      <c r="T55" s="24"/>
      <c r="U55" s="24"/>
      <c r="V55" s="24"/>
      <c r="W55" s="24"/>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row>
    <row r="56" spans="1:59" ht="51" hidden="1" customHeight="1" x14ac:dyDescent="0.25">
      <c r="A56" s="27">
        <v>10</v>
      </c>
      <c r="B56" s="41" t="s">
        <v>158</v>
      </c>
      <c r="C56" s="48" t="s">
        <v>159</v>
      </c>
      <c r="D56" s="42"/>
      <c r="E56" s="41"/>
      <c r="F56" s="47"/>
      <c r="G56" s="21"/>
      <c r="H56" s="22"/>
      <c r="I56" s="22"/>
      <c r="J56" s="22"/>
      <c r="K56" s="22"/>
      <c r="L56" s="23"/>
      <c r="M56" s="23"/>
      <c r="N56" s="23"/>
      <c r="O56" s="23"/>
      <c r="P56" s="24"/>
      <c r="Q56" s="24"/>
      <c r="R56" s="24"/>
      <c r="S56" s="25"/>
      <c r="T56" s="24"/>
      <c r="U56" s="24"/>
      <c r="V56" s="24"/>
      <c r="W56" s="24"/>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row>
    <row r="57" spans="1:59" ht="51" hidden="1" customHeight="1" x14ac:dyDescent="0.25">
      <c r="A57" s="27">
        <v>10</v>
      </c>
      <c r="B57" s="41" t="s">
        <v>158</v>
      </c>
      <c r="C57" s="48" t="s">
        <v>160</v>
      </c>
      <c r="D57" s="42"/>
      <c r="E57" s="41"/>
      <c r="F57" s="47"/>
      <c r="G57" s="21"/>
      <c r="H57" s="22"/>
      <c r="I57" s="22"/>
      <c r="J57" s="22"/>
      <c r="K57" s="22"/>
      <c r="L57" s="23"/>
      <c r="M57" s="23"/>
      <c r="N57" s="23"/>
      <c r="O57" s="23"/>
      <c r="P57" s="24"/>
      <c r="Q57" s="24"/>
      <c r="R57" s="24"/>
      <c r="S57" s="25"/>
      <c r="T57" s="24"/>
      <c r="U57" s="24"/>
      <c r="V57" s="24"/>
      <c r="W57" s="24"/>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row>
    <row r="58" spans="1:59" ht="51" hidden="1" customHeight="1" x14ac:dyDescent="0.25">
      <c r="A58" s="27">
        <v>10</v>
      </c>
      <c r="B58" s="41" t="s">
        <v>158</v>
      </c>
      <c r="C58" s="48" t="s">
        <v>161</v>
      </c>
      <c r="D58" s="42"/>
      <c r="E58" s="41"/>
      <c r="F58" s="47"/>
      <c r="G58" s="21"/>
      <c r="H58" s="22"/>
      <c r="I58" s="22"/>
      <c r="J58" s="22"/>
      <c r="K58" s="22"/>
      <c r="L58" s="23"/>
      <c r="M58" s="23"/>
      <c r="N58" s="23"/>
      <c r="O58" s="23"/>
      <c r="P58" s="24"/>
      <c r="Q58" s="24"/>
      <c r="R58" s="24"/>
      <c r="S58" s="25"/>
      <c r="T58" s="24"/>
      <c r="U58" s="24"/>
      <c r="V58" s="24"/>
      <c r="W58" s="24"/>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row>
    <row r="59" spans="1:59" ht="51" hidden="1" customHeight="1" x14ac:dyDescent="0.25">
      <c r="A59" s="45">
        <v>11</v>
      </c>
      <c r="B59" s="39" t="s">
        <v>162</v>
      </c>
      <c r="C59" s="46" t="s">
        <v>163</v>
      </c>
      <c r="D59" s="40"/>
      <c r="E59" s="39"/>
      <c r="F59" s="47"/>
      <c r="G59" s="21"/>
      <c r="H59" s="22"/>
      <c r="I59" s="22"/>
      <c r="J59" s="22"/>
      <c r="K59" s="22"/>
      <c r="L59" s="23"/>
      <c r="M59" s="23"/>
      <c r="N59" s="23"/>
      <c r="O59" s="23"/>
      <c r="P59" s="24"/>
      <c r="Q59" s="24"/>
      <c r="R59" s="24"/>
      <c r="S59" s="25"/>
      <c r="T59" s="24"/>
      <c r="U59" s="24"/>
      <c r="V59" s="24"/>
      <c r="W59" s="24"/>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row>
    <row r="60" spans="1:59" ht="51" hidden="1" customHeight="1" x14ac:dyDescent="0.25">
      <c r="A60" s="45">
        <v>11</v>
      </c>
      <c r="B60" s="39" t="s">
        <v>162</v>
      </c>
      <c r="C60" s="46" t="s">
        <v>164</v>
      </c>
      <c r="D60" s="40"/>
      <c r="E60" s="39"/>
      <c r="F60" s="47"/>
      <c r="G60" s="21"/>
      <c r="H60" s="22"/>
      <c r="I60" s="22"/>
      <c r="J60" s="22"/>
      <c r="K60" s="22"/>
      <c r="L60" s="23"/>
      <c r="M60" s="23"/>
      <c r="N60" s="23"/>
      <c r="O60" s="23"/>
      <c r="P60" s="24"/>
      <c r="Q60" s="24"/>
      <c r="R60" s="24"/>
      <c r="S60" s="25"/>
      <c r="T60" s="24"/>
      <c r="U60" s="24"/>
      <c r="V60" s="24"/>
      <c r="W60" s="24"/>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row>
    <row r="61" spans="1:59" ht="51" hidden="1" customHeight="1" x14ac:dyDescent="0.25">
      <c r="A61" s="45">
        <v>11</v>
      </c>
      <c r="B61" s="39" t="s">
        <v>162</v>
      </c>
      <c r="C61" s="46" t="s">
        <v>165</v>
      </c>
      <c r="D61" s="40"/>
      <c r="E61" s="39"/>
      <c r="F61" s="47"/>
      <c r="G61" s="21"/>
      <c r="H61" s="22"/>
      <c r="I61" s="22"/>
      <c r="J61" s="22"/>
      <c r="K61" s="22"/>
      <c r="L61" s="23"/>
      <c r="M61" s="23"/>
      <c r="N61" s="23"/>
      <c r="O61" s="23"/>
      <c r="P61" s="24"/>
      <c r="Q61" s="24"/>
      <c r="R61" s="24"/>
      <c r="S61" s="25"/>
      <c r="T61" s="24"/>
      <c r="U61" s="24"/>
      <c r="V61" s="24"/>
      <c r="W61" s="24"/>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row>
    <row r="62" spans="1:59" ht="51" hidden="1" customHeight="1" x14ac:dyDescent="0.25">
      <c r="A62" s="45">
        <v>11</v>
      </c>
      <c r="B62" s="39" t="s">
        <v>162</v>
      </c>
      <c r="C62" s="46" t="s">
        <v>166</v>
      </c>
      <c r="D62" s="40"/>
      <c r="E62" s="39"/>
      <c r="F62" s="47"/>
      <c r="G62" s="21"/>
      <c r="H62" s="22"/>
      <c r="I62" s="22"/>
      <c r="J62" s="22"/>
      <c r="K62" s="22"/>
      <c r="L62" s="23"/>
      <c r="M62" s="23"/>
      <c r="N62" s="23"/>
      <c r="O62" s="23"/>
      <c r="P62" s="24"/>
      <c r="Q62" s="24"/>
      <c r="R62" s="24"/>
      <c r="S62" s="25"/>
      <c r="T62" s="24"/>
      <c r="U62" s="24"/>
      <c r="V62" s="24"/>
      <c r="W62" s="24"/>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row>
    <row r="63" spans="1:59" ht="51" hidden="1" customHeight="1" x14ac:dyDescent="0.25">
      <c r="A63" s="45">
        <v>11</v>
      </c>
      <c r="B63" s="39" t="s">
        <v>162</v>
      </c>
      <c r="C63" s="46" t="s">
        <v>167</v>
      </c>
      <c r="D63" s="40"/>
      <c r="E63" s="39"/>
      <c r="F63" s="47"/>
      <c r="G63" s="21"/>
      <c r="H63" s="22"/>
      <c r="I63" s="22"/>
      <c r="J63" s="22"/>
      <c r="K63" s="22"/>
      <c r="L63" s="23"/>
      <c r="M63" s="23"/>
      <c r="N63" s="23"/>
      <c r="O63" s="23"/>
      <c r="P63" s="24"/>
      <c r="Q63" s="24"/>
      <c r="R63" s="24"/>
      <c r="S63" s="25"/>
      <c r="T63" s="24"/>
      <c r="U63" s="24"/>
      <c r="V63" s="24"/>
      <c r="W63" s="24"/>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row>
    <row r="64" spans="1:59" ht="51" hidden="1" customHeight="1" x14ac:dyDescent="0.25">
      <c r="A64" s="27">
        <v>12</v>
      </c>
      <c r="B64" s="41" t="s">
        <v>168</v>
      </c>
      <c r="C64" s="48" t="s">
        <v>169</v>
      </c>
      <c r="D64" s="42"/>
      <c r="E64" s="41"/>
      <c r="F64" s="47"/>
      <c r="G64" s="21"/>
      <c r="H64" s="22"/>
      <c r="I64" s="22"/>
      <c r="J64" s="22"/>
      <c r="K64" s="22"/>
      <c r="L64" s="23"/>
      <c r="M64" s="23"/>
      <c r="N64" s="23"/>
      <c r="O64" s="23"/>
      <c r="P64" s="24"/>
      <c r="Q64" s="24"/>
      <c r="R64" s="24"/>
      <c r="S64" s="25"/>
      <c r="T64" s="24"/>
      <c r="U64" s="24"/>
      <c r="V64" s="24"/>
      <c r="W64" s="24"/>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row>
    <row r="65" spans="1:59" ht="51" hidden="1" customHeight="1" x14ac:dyDescent="0.25">
      <c r="A65" s="27">
        <v>12</v>
      </c>
      <c r="B65" s="41" t="s">
        <v>168</v>
      </c>
      <c r="C65" s="48" t="s">
        <v>170</v>
      </c>
      <c r="D65" s="42"/>
      <c r="E65" s="41"/>
      <c r="F65" s="47"/>
      <c r="G65" s="21"/>
      <c r="H65" s="22"/>
      <c r="I65" s="22"/>
      <c r="J65" s="22"/>
      <c r="K65" s="22"/>
      <c r="L65" s="23"/>
      <c r="M65" s="23"/>
      <c r="N65" s="23"/>
      <c r="O65" s="23"/>
      <c r="P65" s="24"/>
      <c r="Q65" s="24"/>
      <c r="R65" s="24"/>
      <c r="S65" s="25"/>
      <c r="T65" s="24"/>
      <c r="U65" s="24"/>
      <c r="V65" s="24"/>
      <c r="W65" s="24"/>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row>
    <row r="66" spans="1:59" ht="51" hidden="1" customHeight="1" x14ac:dyDescent="0.25">
      <c r="A66" s="27">
        <v>12</v>
      </c>
      <c r="B66" s="41" t="s">
        <v>168</v>
      </c>
      <c r="C66" s="48" t="s">
        <v>171</v>
      </c>
      <c r="D66" s="42"/>
      <c r="E66" s="41"/>
      <c r="F66" s="47"/>
      <c r="G66" s="21"/>
      <c r="H66" s="22"/>
      <c r="I66" s="22"/>
      <c r="J66" s="22"/>
      <c r="K66" s="22"/>
      <c r="L66" s="23"/>
      <c r="M66" s="23"/>
      <c r="N66" s="23"/>
      <c r="O66" s="23"/>
      <c r="P66" s="24"/>
      <c r="Q66" s="24"/>
      <c r="R66" s="24"/>
      <c r="S66" s="25"/>
      <c r="T66" s="24"/>
      <c r="U66" s="24"/>
      <c r="V66" s="24"/>
      <c r="W66" s="24" t="s">
        <v>172</v>
      </c>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row>
    <row r="67" spans="1:59" ht="51" hidden="1" customHeight="1" x14ac:dyDescent="0.25">
      <c r="A67" s="45">
        <v>13</v>
      </c>
      <c r="B67" s="39" t="s">
        <v>173</v>
      </c>
      <c r="C67" s="46" t="s">
        <v>174</v>
      </c>
      <c r="D67" s="40"/>
      <c r="E67" s="39"/>
      <c r="F67" s="47"/>
      <c r="G67" s="21"/>
      <c r="H67" s="22"/>
      <c r="I67" s="22"/>
      <c r="J67" s="22"/>
      <c r="K67" s="22"/>
      <c r="L67" s="23"/>
      <c r="M67" s="23"/>
      <c r="N67" s="23"/>
      <c r="O67" s="23"/>
      <c r="P67" s="24"/>
      <c r="Q67" s="24"/>
      <c r="R67" s="24"/>
      <c r="S67" s="25"/>
      <c r="T67" s="24"/>
      <c r="U67" s="24"/>
      <c r="V67" s="24"/>
      <c r="W67" s="24"/>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row>
    <row r="68" spans="1:59" ht="51" hidden="1" customHeight="1" x14ac:dyDescent="0.25">
      <c r="A68" s="45">
        <v>13</v>
      </c>
      <c r="B68" s="39" t="s">
        <v>173</v>
      </c>
      <c r="C68" s="46" t="s">
        <v>175</v>
      </c>
      <c r="D68" s="40"/>
      <c r="E68" s="39"/>
      <c r="F68" s="47"/>
      <c r="G68" s="21"/>
      <c r="H68" s="22"/>
      <c r="I68" s="22"/>
      <c r="J68" s="22"/>
      <c r="K68" s="22"/>
      <c r="L68" s="23"/>
      <c r="M68" s="23"/>
      <c r="N68" s="23"/>
      <c r="O68" s="23"/>
      <c r="P68" s="24"/>
      <c r="Q68" s="24"/>
      <c r="R68" s="24"/>
      <c r="S68" s="25"/>
      <c r="T68" s="24"/>
      <c r="U68" s="24"/>
      <c r="V68" s="24"/>
      <c r="W68" s="24"/>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row>
    <row r="69" spans="1:59" ht="51" hidden="1" customHeight="1" x14ac:dyDescent="0.25">
      <c r="A69" s="45">
        <v>13</v>
      </c>
      <c r="B69" s="39" t="s">
        <v>173</v>
      </c>
      <c r="C69" s="46" t="s">
        <v>176</v>
      </c>
      <c r="D69" s="40"/>
      <c r="E69" s="39"/>
      <c r="F69" s="47"/>
      <c r="G69" s="21"/>
      <c r="H69" s="22"/>
      <c r="I69" s="22"/>
      <c r="J69" s="22"/>
      <c r="K69" s="22"/>
      <c r="L69" s="23"/>
      <c r="M69" s="23"/>
      <c r="N69" s="23"/>
      <c r="O69" s="23"/>
      <c r="P69" s="24"/>
      <c r="Q69" s="24"/>
      <c r="R69" s="24"/>
      <c r="S69" s="25"/>
      <c r="T69" s="24"/>
      <c r="U69" s="24"/>
      <c r="V69" s="24"/>
      <c r="W69" s="24"/>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row>
    <row r="70" spans="1:59" ht="51" hidden="1" customHeight="1" x14ac:dyDescent="0.25">
      <c r="A70" s="45">
        <v>13</v>
      </c>
      <c r="B70" s="39" t="s">
        <v>173</v>
      </c>
      <c r="C70" s="46" t="s">
        <v>177</v>
      </c>
      <c r="D70" s="40"/>
      <c r="E70" s="39"/>
      <c r="F70" s="47"/>
      <c r="G70" s="21"/>
      <c r="H70" s="22"/>
      <c r="I70" s="22"/>
      <c r="J70" s="22"/>
      <c r="K70" s="22"/>
      <c r="L70" s="23"/>
      <c r="M70" s="23"/>
      <c r="N70" s="23"/>
      <c r="O70" s="23"/>
      <c r="P70" s="24"/>
      <c r="Q70" s="24"/>
      <c r="R70" s="24"/>
      <c r="S70" s="25"/>
      <c r="T70" s="24"/>
      <c r="U70" s="24"/>
      <c r="V70" s="24"/>
      <c r="W70" s="24"/>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row>
    <row r="71" spans="1:59" ht="51" hidden="1" customHeight="1" x14ac:dyDescent="0.25">
      <c r="A71" s="45">
        <v>13</v>
      </c>
      <c r="B71" s="39" t="s">
        <v>173</v>
      </c>
      <c r="C71" s="46" t="s">
        <v>178</v>
      </c>
      <c r="D71" s="40"/>
      <c r="E71" s="39"/>
      <c r="F71" s="47"/>
      <c r="G71" s="21"/>
      <c r="H71" s="22"/>
      <c r="I71" s="22"/>
      <c r="J71" s="22"/>
      <c r="K71" s="22"/>
      <c r="L71" s="23"/>
      <c r="M71" s="23"/>
      <c r="N71" s="23"/>
      <c r="O71" s="23"/>
      <c r="P71" s="24"/>
      <c r="Q71" s="24"/>
      <c r="R71" s="24"/>
      <c r="S71" s="25"/>
      <c r="T71" s="24"/>
      <c r="U71" s="24"/>
      <c r="V71" s="24"/>
      <c r="W71" s="24"/>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row>
    <row r="72" spans="1:59" ht="109.5" hidden="1" customHeight="1" x14ac:dyDescent="0.25">
      <c r="A72" s="27">
        <v>14</v>
      </c>
      <c r="B72" s="41" t="s">
        <v>179</v>
      </c>
      <c r="C72" s="48" t="s">
        <v>180</v>
      </c>
      <c r="D72" s="42" t="s">
        <v>34</v>
      </c>
      <c r="E72" s="41" t="s">
        <v>181</v>
      </c>
      <c r="F72" s="47"/>
      <c r="G72" s="21"/>
      <c r="H72" s="22"/>
      <c r="I72" s="22"/>
      <c r="J72" s="22"/>
      <c r="K72" s="22"/>
      <c r="L72" s="23"/>
      <c r="M72" s="23"/>
      <c r="N72" s="23"/>
      <c r="O72" s="23"/>
      <c r="P72" s="24"/>
      <c r="Q72" s="24"/>
      <c r="R72" s="24"/>
      <c r="S72" s="25"/>
      <c r="T72" s="24"/>
      <c r="U72" s="24"/>
      <c r="V72" s="24"/>
      <c r="W72" s="24"/>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row>
    <row r="73" spans="1:59" ht="51" hidden="1" customHeight="1" x14ac:dyDescent="0.25">
      <c r="A73" s="45">
        <v>15</v>
      </c>
      <c r="B73" s="39" t="s">
        <v>182</v>
      </c>
      <c r="C73" s="46" t="s">
        <v>183</v>
      </c>
      <c r="D73" s="49" t="s">
        <v>35</v>
      </c>
      <c r="E73" s="49" t="s">
        <v>184</v>
      </c>
      <c r="F73" s="50"/>
      <c r="G73" s="21"/>
      <c r="H73" s="22"/>
      <c r="I73" s="22"/>
      <c r="J73" s="22"/>
      <c r="K73" s="22"/>
      <c r="L73" s="23"/>
      <c r="M73" s="23"/>
      <c r="N73" s="23"/>
      <c r="O73" s="23"/>
      <c r="P73" s="24"/>
      <c r="Q73" s="24"/>
      <c r="R73" s="24"/>
      <c r="S73" s="25"/>
      <c r="T73" s="24"/>
      <c r="U73" s="24"/>
      <c r="V73" s="24"/>
      <c r="W73" s="24"/>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row>
    <row r="74" spans="1:59" ht="51" hidden="1" customHeight="1" x14ac:dyDescent="0.25">
      <c r="A74" s="51">
        <v>16</v>
      </c>
      <c r="B74" s="52" t="s">
        <v>185</v>
      </c>
      <c r="C74" s="53"/>
      <c r="D74" s="54"/>
      <c r="E74" s="54"/>
      <c r="F74" s="50"/>
      <c r="G74" s="21"/>
      <c r="H74" s="22"/>
      <c r="I74" s="22"/>
      <c r="J74" s="22"/>
      <c r="K74" s="22"/>
      <c r="L74" s="23"/>
      <c r="M74" s="23"/>
      <c r="N74" s="23"/>
      <c r="O74" s="23"/>
      <c r="P74" s="24"/>
      <c r="Q74" s="24"/>
      <c r="R74" s="24"/>
      <c r="S74" s="25"/>
      <c r="T74" s="24"/>
      <c r="U74" s="24"/>
      <c r="V74" s="24"/>
      <c r="W74" s="24"/>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row>
    <row r="75" spans="1:59" ht="51" hidden="1" customHeight="1" x14ac:dyDescent="0.25">
      <c r="A75" s="51">
        <v>17</v>
      </c>
      <c r="B75" s="52" t="s">
        <v>186</v>
      </c>
      <c r="C75" s="53"/>
      <c r="D75" s="54"/>
      <c r="E75" s="54"/>
      <c r="F75" s="50"/>
      <c r="G75" s="21"/>
      <c r="H75" s="22"/>
      <c r="I75" s="22"/>
      <c r="J75" s="22"/>
      <c r="K75" s="22"/>
      <c r="L75" s="23"/>
      <c r="M75" s="23"/>
      <c r="N75" s="23"/>
      <c r="O75" s="23"/>
      <c r="P75" s="24"/>
      <c r="Q75" s="24"/>
      <c r="R75" s="24"/>
      <c r="S75" s="25"/>
      <c r="T75" s="24"/>
      <c r="U75" s="24"/>
      <c r="V75" s="24"/>
      <c r="W75" s="24"/>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row>
    <row r="76" spans="1:59" ht="51" hidden="1" customHeight="1" x14ac:dyDescent="0.25">
      <c r="A76" s="51">
        <v>18</v>
      </c>
      <c r="B76" s="52" t="s">
        <v>187</v>
      </c>
      <c r="C76" s="55"/>
      <c r="D76" s="54"/>
      <c r="E76" s="54"/>
      <c r="F76" s="50"/>
      <c r="G76" s="21"/>
      <c r="H76" s="22"/>
      <c r="I76" s="22"/>
      <c r="J76" s="22"/>
      <c r="K76" s="22"/>
      <c r="L76" s="23"/>
      <c r="M76" s="23"/>
      <c r="N76" s="23"/>
      <c r="O76" s="23"/>
      <c r="P76" s="24"/>
      <c r="Q76" s="24"/>
      <c r="R76" s="24"/>
      <c r="S76" s="25"/>
      <c r="T76" s="24"/>
      <c r="U76" s="24"/>
      <c r="V76" s="24"/>
      <c r="W76" s="24"/>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row>
    <row r="77" spans="1:59" ht="51" customHeight="1" x14ac:dyDescent="0.25">
      <c r="A77" s="45">
        <v>19</v>
      </c>
      <c r="B77" s="39" t="s">
        <v>188</v>
      </c>
      <c r="C77" s="29" t="s">
        <v>189</v>
      </c>
      <c r="D77" s="56" t="s">
        <v>190</v>
      </c>
      <c r="E77" s="56" t="s">
        <v>191</v>
      </c>
      <c r="F77" s="50" t="s">
        <v>192</v>
      </c>
      <c r="G77" s="57">
        <f>G78*0.5+G79*0.5</f>
        <v>1</v>
      </c>
      <c r="H77" s="22" t="s">
        <v>193</v>
      </c>
      <c r="I77" s="22" t="s">
        <v>194</v>
      </c>
      <c r="J77" s="22" t="s">
        <v>195</v>
      </c>
      <c r="K77" s="25" t="s">
        <v>196</v>
      </c>
      <c r="L77" s="58"/>
      <c r="M77" s="58"/>
      <c r="N77" s="59">
        <f>N78*0.5+N79*0.5</f>
        <v>6.25E-2</v>
      </c>
      <c r="O77" s="4"/>
      <c r="P77" s="60"/>
      <c r="Q77" s="60"/>
      <c r="R77" s="61">
        <f>R78*0.5+R79*0.5</f>
        <v>0.13400000000000001</v>
      </c>
      <c r="S77" s="62"/>
      <c r="T77" s="60"/>
      <c r="U77" s="60"/>
      <c r="V77" s="61">
        <f>V78*0.5+V79*0.5</f>
        <v>0.1875</v>
      </c>
      <c r="W77" s="60"/>
      <c r="X77" s="60"/>
      <c r="Y77" s="60"/>
      <c r="Z77" s="61">
        <f>Z78*0.5+Z79*0.5</f>
        <v>0.20100000000000001</v>
      </c>
      <c r="AA77" s="60"/>
      <c r="AB77" s="60"/>
      <c r="AC77" s="60"/>
      <c r="AD77" s="61">
        <f>AD78*0.5+AD79*0.5</f>
        <v>6.6000000000000003E-2</v>
      </c>
      <c r="AE77" s="60"/>
      <c r="AF77" s="60"/>
      <c r="AG77" s="60"/>
      <c r="AH77" s="61">
        <f>AH78*0.5+AH79*0.5</f>
        <v>6.25E-2</v>
      </c>
      <c r="AI77" s="60"/>
      <c r="AJ77" s="60"/>
      <c r="AK77" s="60"/>
      <c r="AL77" s="61">
        <f>AL78*0.5+AL79*0.5</f>
        <v>9.9000000000000005E-2</v>
      </c>
      <c r="AM77" s="60"/>
      <c r="AN77" s="60"/>
      <c r="AO77" s="60"/>
      <c r="AP77" s="61">
        <f>AP78*0.5+AP79*0.5</f>
        <v>0.1875</v>
      </c>
      <c r="AQ77" s="60"/>
      <c r="AR77" s="60"/>
      <c r="AS77" s="60"/>
      <c r="AT77" s="61">
        <f>AT78*0.5+AT79*0.5</f>
        <v>0</v>
      </c>
      <c r="AU77" s="60"/>
      <c r="AV77" s="60"/>
      <c r="AW77" s="60"/>
      <c r="AX77" s="61">
        <f>AX78*0.5+AX79*0.5</f>
        <v>0</v>
      </c>
      <c r="AY77" s="60"/>
      <c r="AZ77" s="63"/>
      <c r="BA77" s="63"/>
      <c r="BB77" s="57">
        <f>BB78*0.5+BB79*0.5</f>
        <v>0</v>
      </c>
      <c r="BC77" s="63"/>
      <c r="BD77" s="63"/>
      <c r="BE77" s="63"/>
      <c r="BF77" s="57">
        <f>BF78*0.5+BF79*0.5</f>
        <v>0</v>
      </c>
      <c r="BG77" s="63"/>
    </row>
    <row r="78" spans="1:59" ht="87" customHeight="1" x14ac:dyDescent="0.25">
      <c r="A78" s="45">
        <v>19</v>
      </c>
      <c r="B78" s="39" t="s">
        <v>188</v>
      </c>
      <c r="C78" s="33" t="s">
        <v>197</v>
      </c>
      <c r="D78" s="28" t="s">
        <v>198</v>
      </c>
      <c r="E78" s="28" t="s">
        <v>199</v>
      </c>
      <c r="F78" s="64" t="s">
        <v>200</v>
      </c>
      <c r="G78" s="65">
        <v>1</v>
      </c>
      <c r="H78" s="22" t="s">
        <v>193</v>
      </c>
      <c r="I78" s="22" t="s">
        <v>194</v>
      </c>
      <c r="J78" s="22" t="s">
        <v>195</v>
      </c>
      <c r="K78" s="25" t="s">
        <v>201</v>
      </c>
      <c r="L78" s="4"/>
      <c r="M78" s="4"/>
      <c r="N78" s="66"/>
      <c r="O78" s="66"/>
      <c r="P78" s="60"/>
      <c r="Q78" s="60"/>
      <c r="R78" s="67">
        <v>0.26800000000000002</v>
      </c>
      <c r="S78" s="62" t="s">
        <v>202</v>
      </c>
      <c r="T78" s="60"/>
      <c r="U78" s="60"/>
      <c r="V78" s="60"/>
      <c r="W78" s="68"/>
      <c r="X78" s="60"/>
      <c r="Y78" s="60"/>
      <c r="Z78" s="69">
        <v>0.40200000000000002</v>
      </c>
      <c r="AA78" s="68" t="s">
        <v>203</v>
      </c>
      <c r="AB78" s="60"/>
      <c r="AC78" s="60"/>
      <c r="AD78" s="69">
        <v>0.13200000000000001</v>
      </c>
      <c r="AE78" s="67" t="s">
        <v>204</v>
      </c>
      <c r="AF78" s="60"/>
      <c r="AG78" s="60"/>
      <c r="AH78" s="60"/>
      <c r="AI78" s="68"/>
      <c r="AJ78" s="60"/>
      <c r="AK78" s="60"/>
      <c r="AL78" s="69">
        <v>0.19800000000000001</v>
      </c>
      <c r="AM78" s="68" t="s">
        <v>205</v>
      </c>
      <c r="AN78" s="70"/>
      <c r="AO78" s="70"/>
      <c r="AP78" s="70"/>
      <c r="AQ78" s="71"/>
      <c r="AR78" s="70"/>
      <c r="AS78" s="70"/>
      <c r="AT78" s="70"/>
      <c r="AU78" s="71"/>
      <c r="AV78" s="70"/>
      <c r="AW78" s="70"/>
      <c r="AX78" s="70"/>
      <c r="AY78" s="71"/>
      <c r="AZ78" s="63"/>
      <c r="BA78" s="63"/>
      <c r="BB78" s="63"/>
      <c r="BC78" s="72"/>
      <c r="BD78" s="63"/>
      <c r="BE78" s="63"/>
      <c r="BF78" s="63"/>
      <c r="BG78" s="72"/>
    </row>
    <row r="79" spans="1:59" ht="89.25" x14ac:dyDescent="0.25">
      <c r="A79" s="45">
        <v>19</v>
      </c>
      <c r="B79" s="39" t="s">
        <v>188</v>
      </c>
      <c r="C79" s="40" t="s">
        <v>206</v>
      </c>
      <c r="D79" s="73" t="s">
        <v>207</v>
      </c>
      <c r="E79" s="73" t="s">
        <v>208</v>
      </c>
      <c r="F79" s="74" t="s">
        <v>209</v>
      </c>
      <c r="G79" s="75">
        <v>1</v>
      </c>
      <c r="H79" s="75" t="s">
        <v>193</v>
      </c>
      <c r="I79" s="24" t="s">
        <v>194</v>
      </c>
      <c r="J79" s="24" t="s">
        <v>195</v>
      </c>
      <c r="K79" s="25" t="s">
        <v>201</v>
      </c>
      <c r="L79" s="4"/>
      <c r="M79" s="4"/>
      <c r="N79" s="76">
        <v>0.125</v>
      </c>
      <c r="O79" s="4" t="s">
        <v>210</v>
      </c>
      <c r="P79" s="60"/>
      <c r="Q79" s="60"/>
      <c r="R79" s="60"/>
      <c r="S79" s="77"/>
      <c r="T79" s="78"/>
      <c r="U79" s="60"/>
      <c r="V79" s="69">
        <v>0.375</v>
      </c>
      <c r="W79" s="60" t="s">
        <v>211</v>
      </c>
      <c r="X79" s="60"/>
      <c r="Y79" s="60"/>
      <c r="Z79" s="60"/>
      <c r="AA79" s="60"/>
      <c r="AB79" s="60"/>
      <c r="AC79" s="60"/>
      <c r="AD79" s="60"/>
      <c r="AE79" s="60"/>
      <c r="AF79" s="60"/>
      <c r="AG79" s="60"/>
      <c r="AH79" s="69">
        <v>0.125</v>
      </c>
      <c r="AI79" s="60" t="s">
        <v>212</v>
      </c>
      <c r="AJ79" s="60"/>
      <c r="AK79" s="60"/>
      <c r="AL79" s="60"/>
      <c r="AM79" s="60"/>
      <c r="AN79" s="60"/>
      <c r="AO79" s="60"/>
      <c r="AP79" s="69">
        <v>0.375</v>
      </c>
      <c r="AQ79" s="60" t="s">
        <v>213</v>
      </c>
      <c r="AR79" s="60"/>
      <c r="AS79" s="60"/>
      <c r="AT79" s="60"/>
      <c r="AU79" s="60"/>
      <c r="AV79" s="60"/>
      <c r="AW79" s="60"/>
      <c r="AX79" s="60"/>
      <c r="AY79" s="60"/>
      <c r="AZ79" s="60"/>
      <c r="BA79" s="60"/>
      <c r="BB79" s="60"/>
      <c r="BC79" s="60"/>
      <c r="BD79" s="60"/>
      <c r="BE79" s="60"/>
      <c r="BF79" s="60"/>
      <c r="BG79" s="60"/>
    </row>
    <row r="80" spans="1:59" ht="132.75" customHeight="1" x14ac:dyDescent="0.25">
      <c r="A80" s="79">
        <v>20</v>
      </c>
      <c r="B80" s="80" t="s">
        <v>214</v>
      </c>
      <c r="C80" s="81"/>
      <c r="D80" s="82" t="s">
        <v>215</v>
      </c>
      <c r="E80" s="83" t="s">
        <v>216</v>
      </c>
      <c r="F80" s="84" t="s">
        <v>217</v>
      </c>
      <c r="G80" s="85">
        <v>1</v>
      </c>
      <c r="H80" s="65" t="s">
        <v>193</v>
      </c>
      <c r="I80" s="86" t="s">
        <v>194</v>
      </c>
      <c r="J80" s="86" t="s">
        <v>218</v>
      </c>
      <c r="K80" s="87" t="s">
        <v>219</v>
      </c>
      <c r="L80" s="88"/>
      <c r="M80" s="78"/>
      <c r="N80" s="89">
        <v>0.05</v>
      </c>
      <c r="O80" s="90" t="s">
        <v>220</v>
      </c>
      <c r="P80" s="78"/>
      <c r="Q80" s="78"/>
      <c r="R80" s="91">
        <v>0.1</v>
      </c>
      <c r="S80" s="77" t="s">
        <v>221</v>
      </c>
      <c r="T80" s="78"/>
      <c r="U80" s="78"/>
      <c r="V80" s="92">
        <v>0.1</v>
      </c>
      <c r="W80" s="60" t="s">
        <v>222</v>
      </c>
      <c r="X80" s="78"/>
      <c r="Y80" s="78"/>
      <c r="Z80" s="92">
        <v>0.1</v>
      </c>
      <c r="AA80" s="60" t="s">
        <v>222</v>
      </c>
      <c r="AB80" s="78"/>
      <c r="AC80" s="78"/>
      <c r="AD80" s="92">
        <v>0.1</v>
      </c>
      <c r="AE80" s="60" t="s">
        <v>222</v>
      </c>
      <c r="AF80" s="78"/>
      <c r="AG80" s="78"/>
      <c r="AH80" s="93">
        <v>0.1</v>
      </c>
      <c r="AI80" s="94" t="s">
        <v>223</v>
      </c>
      <c r="AJ80" s="78"/>
      <c r="AK80" s="78"/>
      <c r="AL80" s="93">
        <v>0.1</v>
      </c>
      <c r="AM80" s="94" t="s">
        <v>224</v>
      </c>
      <c r="AN80" s="78"/>
      <c r="AO80" s="78"/>
      <c r="AP80" s="93">
        <v>0.1</v>
      </c>
      <c r="AQ80" s="94" t="s">
        <v>225</v>
      </c>
      <c r="AR80" s="78"/>
      <c r="AS80" s="78"/>
      <c r="AT80" s="93">
        <v>0.1</v>
      </c>
      <c r="AU80" s="94" t="s">
        <v>226</v>
      </c>
      <c r="AV80" s="78"/>
      <c r="AW80" s="78"/>
      <c r="AX80" s="93">
        <v>0.1</v>
      </c>
      <c r="AY80" s="94" t="s">
        <v>227</v>
      </c>
      <c r="AZ80" s="78"/>
      <c r="BA80" s="78"/>
      <c r="BB80" s="93">
        <v>0.1</v>
      </c>
      <c r="BC80" s="94" t="s">
        <v>228</v>
      </c>
      <c r="BD80" s="78"/>
      <c r="BE80" s="78"/>
      <c r="BF80" s="78"/>
      <c r="BG80" s="78"/>
    </row>
    <row r="81" spans="1:59" ht="62.25" customHeight="1" x14ac:dyDescent="0.25">
      <c r="A81" s="95">
        <v>21</v>
      </c>
      <c r="B81" s="95" t="s">
        <v>229</v>
      </c>
      <c r="C81" s="96"/>
      <c r="D81" s="97" t="s">
        <v>230</v>
      </c>
      <c r="E81" s="97" t="s">
        <v>231</v>
      </c>
      <c r="F81" s="23" t="s">
        <v>232</v>
      </c>
      <c r="G81" s="98">
        <v>1</v>
      </c>
      <c r="H81" s="75" t="s">
        <v>193</v>
      </c>
      <c r="I81" s="24" t="s">
        <v>194</v>
      </c>
      <c r="J81" s="24" t="s">
        <v>233</v>
      </c>
      <c r="K81" s="24" t="s">
        <v>234</v>
      </c>
      <c r="L81" s="78"/>
      <c r="M81" s="78"/>
      <c r="N81" s="78"/>
      <c r="O81" s="78"/>
      <c r="P81" s="78"/>
      <c r="Q81" s="78"/>
      <c r="R81" s="99">
        <f>93/1002</f>
        <v>9.2814371257485026E-2</v>
      </c>
      <c r="S81" s="78" t="s">
        <v>235</v>
      </c>
      <c r="T81" s="78"/>
      <c r="U81" s="78"/>
      <c r="V81" s="99">
        <f>84/1002</f>
        <v>8.3832335329341312E-2</v>
      </c>
      <c r="W81" s="99" t="s">
        <v>236</v>
      </c>
      <c r="X81" s="78"/>
      <c r="Y81" s="78"/>
      <c r="Z81" s="99">
        <f>(270-177)/1002</f>
        <v>9.2814371257485026E-2</v>
      </c>
      <c r="AA81" s="100" t="s">
        <v>235</v>
      </c>
      <c r="AB81" s="78"/>
      <c r="AC81" s="78"/>
      <c r="AD81" s="99">
        <f>(360-270)/1002</f>
        <v>8.9820359281437126E-2</v>
      </c>
      <c r="AE81" s="100" t="s">
        <v>237</v>
      </c>
      <c r="AF81" s="78"/>
      <c r="AG81" s="78"/>
      <c r="AH81" s="99">
        <f>(453-360)/1002</f>
        <v>9.2814371257485026E-2</v>
      </c>
      <c r="AI81" s="100" t="s">
        <v>235</v>
      </c>
      <c r="AJ81" s="78"/>
      <c r="AK81" s="78"/>
      <c r="AL81" s="99">
        <f>(543-453)/1002</f>
        <v>8.9820359281437126E-2</v>
      </c>
      <c r="AM81" s="100" t="s">
        <v>237</v>
      </c>
      <c r="AN81" s="78"/>
      <c r="AO81" s="78"/>
      <c r="AP81" s="99">
        <f>(636-543)/1002</f>
        <v>9.2814371257485026E-2</v>
      </c>
      <c r="AQ81" s="100" t="s">
        <v>235</v>
      </c>
      <c r="AR81" s="78"/>
      <c r="AS81" s="78"/>
      <c r="AT81" s="99">
        <f>(729-636)/1002</f>
        <v>9.2814371257485026E-2</v>
      </c>
      <c r="AU81" s="100" t="s">
        <v>235</v>
      </c>
      <c r="AX81" s="99">
        <f>(819-729)/1002</f>
        <v>8.9820359281437126E-2</v>
      </c>
      <c r="AY81" s="100" t="s">
        <v>237</v>
      </c>
      <c r="AZ81" s="78"/>
      <c r="BA81" s="78"/>
      <c r="BB81" s="99">
        <f>(912-819)/1002</f>
        <v>9.2814371257485026E-2</v>
      </c>
      <c r="BC81" s="100" t="s">
        <v>235</v>
      </c>
      <c r="BD81" s="78"/>
      <c r="BE81" s="78"/>
      <c r="BF81" s="99">
        <f>(1002-912)/1002</f>
        <v>8.9820359281437126E-2</v>
      </c>
      <c r="BG81" s="100" t="s">
        <v>237</v>
      </c>
    </row>
  </sheetData>
  <autoFilter ref="A3:K81">
    <filterColumn colId="8">
      <filters>
        <filter val="Secretaria general"/>
      </filters>
    </filterColumn>
  </autoFilter>
  <mergeCells count="12">
    <mergeCell ref="AZ2:BC2"/>
    <mergeCell ref="A2:E2"/>
    <mergeCell ref="F2:H2"/>
    <mergeCell ref="I2:K2"/>
    <mergeCell ref="L2:O2"/>
    <mergeCell ref="P2:S2"/>
    <mergeCell ref="T2:W2"/>
    <mergeCell ref="X2:AA2"/>
    <mergeCell ref="AB2:AE2"/>
    <mergeCell ref="AF2:AI2"/>
    <mergeCell ref="AJ2:AM2"/>
    <mergeCell ref="AN2:A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election activeCell="D17" sqref="D17"/>
    </sheetView>
  </sheetViews>
  <sheetFormatPr baseColWidth="10" defaultColWidth="0" defaultRowHeight="15" zeroHeight="1" x14ac:dyDescent="0.25"/>
  <cols>
    <col min="1" max="10" width="11.42578125" customWidth="1"/>
    <col min="11" max="16384" width="11.42578125" hidden="1"/>
  </cols>
  <sheetData>
    <row r="1" spans="1:10" x14ac:dyDescent="0.25"/>
    <row r="2" spans="1:10" x14ac:dyDescent="0.25"/>
    <row r="3" spans="1:10" x14ac:dyDescent="0.25"/>
    <row r="4" spans="1:10" x14ac:dyDescent="0.25"/>
    <row r="5" spans="1:10" x14ac:dyDescent="0.25"/>
    <row r="6" spans="1:10" x14ac:dyDescent="0.25"/>
    <row r="7" spans="1:10" x14ac:dyDescent="0.25"/>
    <row r="8" spans="1:10" x14ac:dyDescent="0.25"/>
    <row r="9" spans="1:10" x14ac:dyDescent="0.25"/>
    <row r="10" spans="1:10" ht="28.5" x14ac:dyDescent="0.45">
      <c r="A10" s="550" t="s">
        <v>1030</v>
      </c>
      <c r="B10" s="550"/>
      <c r="C10" s="550"/>
      <c r="D10" s="550"/>
      <c r="E10" s="550"/>
      <c r="F10" s="550"/>
      <c r="G10" s="550"/>
      <c r="H10" s="550"/>
      <c r="I10" s="550"/>
      <c r="J10" s="550"/>
    </row>
    <row r="11" spans="1:10" ht="23.25" customHeight="1" x14ac:dyDescent="0.45">
      <c r="A11" s="297"/>
      <c r="B11" s="297"/>
      <c r="C11" s="297"/>
      <c r="D11" s="297"/>
      <c r="E11" s="297"/>
      <c r="F11" s="297"/>
      <c r="G11" s="297"/>
      <c r="H11" s="297"/>
      <c r="I11" s="297"/>
      <c r="J11" s="297"/>
    </row>
    <row r="12" spans="1:10" ht="23.25" customHeight="1" x14ac:dyDescent="0.45">
      <c r="A12" s="297"/>
      <c r="B12" s="297"/>
      <c r="C12" s="297"/>
      <c r="D12" s="297"/>
      <c r="E12" s="297"/>
      <c r="F12" s="297"/>
      <c r="G12" s="297"/>
      <c r="H12" s="297"/>
      <c r="I12" s="297"/>
      <c r="J12" s="297"/>
    </row>
    <row r="13" spans="1:10" ht="23.25" customHeight="1" x14ac:dyDescent="0.45">
      <c r="A13" s="297"/>
      <c r="B13" s="297"/>
      <c r="C13" s="297"/>
      <c r="D13" s="297"/>
      <c r="E13" s="297"/>
      <c r="F13" s="297"/>
      <c r="G13" s="297"/>
      <c r="H13" s="297"/>
      <c r="I13" s="297"/>
      <c r="J13" s="297"/>
    </row>
    <row r="14" spans="1:10" ht="23.25" customHeight="1" x14ac:dyDescent="0.25"/>
    <row r="15" spans="1:10" ht="28.5" x14ac:dyDescent="0.45">
      <c r="A15" s="550" t="s">
        <v>1057</v>
      </c>
      <c r="B15" s="550"/>
      <c r="C15" s="550"/>
      <c r="D15" s="550"/>
      <c r="E15" s="550"/>
      <c r="F15" s="550"/>
      <c r="G15" s="550"/>
      <c r="H15" s="550"/>
      <c r="I15" s="550"/>
      <c r="J15" s="550"/>
    </row>
    <row r="16" spans="1:10" ht="33.75" customHeight="1" x14ac:dyDescent="0.45">
      <c r="A16" s="297"/>
      <c r="B16" s="297"/>
      <c r="C16" s="297"/>
      <c r="D16" s="297"/>
      <c r="E16" s="297"/>
      <c r="F16" s="297"/>
      <c r="G16" s="297"/>
      <c r="H16" s="297"/>
      <c r="I16" s="297"/>
      <c r="J16" s="297"/>
    </row>
    <row r="17" spans="1:10" ht="33.75" customHeight="1" x14ac:dyDescent="0.25"/>
    <row r="18" spans="1:10" ht="33.75" customHeight="1" x14ac:dyDescent="0.45">
      <c r="A18" s="297"/>
      <c r="B18" s="297"/>
      <c r="C18" s="297"/>
      <c r="D18" s="297"/>
      <c r="E18" s="297"/>
      <c r="F18" s="297"/>
      <c r="G18" s="297"/>
      <c r="H18" s="297"/>
      <c r="I18" s="297"/>
      <c r="J18" s="297"/>
    </row>
    <row r="19" spans="1:10" ht="33.75" customHeight="1" x14ac:dyDescent="0.45">
      <c r="A19" s="297"/>
      <c r="B19" s="297"/>
      <c r="C19" s="297"/>
      <c r="D19" s="297"/>
      <c r="E19" s="297"/>
      <c r="F19" s="297"/>
      <c r="G19" s="297"/>
      <c r="H19" s="297"/>
      <c r="I19" s="297"/>
      <c r="J19" s="297"/>
    </row>
    <row r="20" spans="1:10" ht="28.5" x14ac:dyDescent="0.45">
      <c r="A20" s="297"/>
      <c r="B20" s="297"/>
      <c r="C20" s="297"/>
      <c r="D20" s="297"/>
      <c r="E20" s="297"/>
      <c r="F20" s="297"/>
      <c r="G20" s="297"/>
      <c r="H20" s="297"/>
      <c r="I20" s="297"/>
      <c r="J20" s="297"/>
    </row>
    <row r="21" spans="1:10" ht="23.25" x14ac:dyDescent="0.35">
      <c r="A21" s="551" t="s">
        <v>757</v>
      </c>
      <c r="B21" s="551"/>
      <c r="C21" s="551"/>
      <c r="D21" s="551"/>
      <c r="E21" s="551"/>
      <c r="F21" s="551"/>
      <c r="G21" s="551"/>
      <c r="H21" s="551"/>
      <c r="I21" s="551"/>
      <c r="J21" s="551"/>
    </row>
    <row r="22" spans="1:10" ht="28.5" x14ac:dyDescent="0.45">
      <c r="A22" s="297"/>
      <c r="B22" s="297"/>
      <c r="C22" s="297"/>
      <c r="D22" s="297"/>
      <c r="E22" s="297"/>
      <c r="F22" s="297"/>
      <c r="G22" s="297"/>
      <c r="H22" s="297"/>
      <c r="I22" s="297"/>
      <c r="J22" s="297"/>
    </row>
    <row r="23" spans="1:10" ht="28.5" hidden="1" x14ac:dyDescent="0.45">
      <c r="A23" s="297"/>
      <c r="B23" s="297"/>
      <c r="C23" s="297"/>
      <c r="D23" s="297"/>
      <c r="E23" s="297"/>
      <c r="F23" s="297"/>
      <c r="G23" s="297"/>
      <c r="H23" s="297"/>
      <c r="I23" s="297"/>
      <c r="J23" s="297"/>
    </row>
    <row r="24" spans="1:10" ht="28.5" hidden="1" x14ac:dyDescent="0.45">
      <c r="A24" s="297"/>
      <c r="B24" s="297"/>
      <c r="C24" s="297"/>
      <c r="D24" s="297"/>
      <c r="E24" s="297"/>
      <c r="F24" s="297"/>
      <c r="G24" s="297"/>
      <c r="H24" s="297"/>
      <c r="I24" s="297"/>
      <c r="J24" s="297"/>
    </row>
    <row r="25" spans="1:10" ht="28.5" hidden="1" x14ac:dyDescent="0.45">
      <c r="A25" s="297"/>
      <c r="B25" s="297"/>
      <c r="C25" s="297"/>
      <c r="D25" s="297"/>
      <c r="E25" s="297"/>
      <c r="F25" s="297"/>
      <c r="G25" s="297"/>
      <c r="H25" s="297"/>
      <c r="I25" s="297"/>
      <c r="J25" s="297"/>
    </row>
    <row r="26" spans="1:10" ht="28.5" hidden="1" x14ac:dyDescent="0.45">
      <c r="A26" s="297"/>
      <c r="B26" s="297"/>
      <c r="C26" s="297"/>
      <c r="D26" s="297"/>
      <c r="E26" s="297"/>
      <c r="F26" s="297"/>
      <c r="G26" s="297"/>
      <c r="H26" s="297"/>
      <c r="I26" s="297"/>
      <c r="J26" s="297"/>
    </row>
    <row r="27" spans="1:10" ht="28.5" hidden="1" x14ac:dyDescent="0.45">
      <c r="A27" s="297"/>
      <c r="B27" s="297"/>
      <c r="C27" s="297"/>
      <c r="D27" s="297"/>
      <c r="E27" s="297"/>
      <c r="F27" s="297"/>
      <c r="G27" s="297"/>
      <c r="H27" s="297"/>
      <c r="I27" s="297"/>
      <c r="J27" s="297"/>
    </row>
    <row r="29" spans="1:10" ht="28.5" hidden="1" x14ac:dyDescent="0.45">
      <c r="A29" s="297"/>
      <c r="B29" s="297"/>
      <c r="C29" s="297"/>
      <c r="D29" s="297"/>
      <c r="E29" s="297"/>
      <c r="F29" s="297"/>
      <c r="G29" s="297"/>
      <c r="H29" s="297"/>
      <c r="I29" s="297"/>
      <c r="J29" s="297"/>
    </row>
  </sheetData>
  <mergeCells count="3">
    <mergeCell ref="A10:J10"/>
    <mergeCell ref="A15:J15"/>
    <mergeCell ref="A21:J21"/>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topLeftCell="A32" zoomScale="85" zoomScaleNormal="85" workbookViewId="0">
      <selection sqref="A1:K1"/>
    </sheetView>
  </sheetViews>
  <sheetFormatPr baseColWidth="10" defaultRowHeight="15" x14ac:dyDescent="0.25"/>
  <cols>
    <col min="1" max="1" width="28" style="444" customWidth="1"/>
    <col min="2" max="2" width="24.7109375" style="444" customWidth="1"/>
    <col min="3" max="5" width="49.85546875" style="445" customWidth="1"/>
    <col min="6" max="6" width="40.42578125" style="445" customWidth="1"/>
    <col min="7" max="7" width="72.140625" style="445" hidden="1" customWidth="1"/>
    <col min="8" max="8" width="65.42578125" style="445" hidden="1" customWidth="1"/>
    <col min="9" max="9" width="16.42578125" style="445" hidden="1" customWidth="1"/>
    <col min="10" max="10" width="16.140625" style="445" hidden="1" customWidth="1"/>
    <col min="11" max="11" width="26.85546875" style="445" hidden="1" customWidth="1"/>
    <col min="12" max="12" width="22.7109375" style="444" hidden="1" customWidth="1"/>
    <col min="13" max="13" width="22.42578125" style="444" hidden="1" customWidth="1"/>
    <col min="14" max="18" width="13" style="444" hidden="1" customWidth="1"/>
    <col min="19" max="16384" width="11.42578125" style="444"/>
  </cols>
  <sheetData>
    <row r="1" spans="1:18" ht="18.75" x14ac:dyDescent="0.3">
      <c r="A1" s="554" t="s">
        <v>1445</v>
      </c>
      <c r="B1" s="554"/>
      <c r="C1" s="554"/>
      <c r="D1" s="554"/>
      <c r="E1" s="554"/>
      <c r="F1" s="554"/>
      <c r="G1" s="554"/>
      <c r="H1" s="554"/>
      <c r="I1" s="554"/>
      <c r="J1" s="554"/>
      <c r="K1" s="554"/>
    </row>
    <row r="2" spans="1:18" ht="15.75" thickBot="1" x14ac:dyDescent="0.3"/>
    <row r="3" spans="1:18" ht="30" customHeight="1" x14ac:dyDescent="0.25">
      <c r="A3" s="555" t="s">
        <v>1296</v>
      </c>
      <c r="B3" s="556"/>
      <c r="C3" s="557"/>
      <c r="D3" s="558" t="s">
        <v>1297</v>
      </c>
      <c r="E3" s="558"/>
      <c r="F3" s="558"/>
      <c r="G3" s="559"/>
      <c r="H3" s="560" t="s">
        <v>1298</v>
      </c>
      <c r="I3" s="560" t="s">
        <v>1299</v>
      </c>
      <c r="J3" s="560"/>
      <c r="K3" s="560" t="s">
        <v>1300</v>
      </c>
      <c r="L3" s="560" t="s">
        <v>1301</v>
      </c>
      <c r="M3" s="560" t="s">
        <v>1302</v>
      </c>
      <c r="N3" s="564" t="s">
        <v>1303</v>
      </c>
      <c r="O3" s="556"/>
      <c r="P3" s="556"/>
      <c r="Q3" s="556"/>
      <c r="R3" s="565"/>
    </row>
    <row r="4" spans="1:18" s="273" customFormat="1" ht="54.75" customHeight="1" thickBot="1" x14ac:dyDescent="0.3">
      <c r="A4" s="446" t="s">
        <v>1304</v>
      </c>
      <c r="B4" s="447" t="s">
        <v>1305</v>
      </c>
      <c r="C4" s="447" t="s">
        <v>1306</v>
      </c>
      <c r="D4" s="448" t="s">
        <v>1307</v>
      </c>
      <c r="E4" s="449" t="s">
        <v>1308</v>
      </c>
      <c r="F4" s="449" t="s">
        <v>489</v>
      </c>
      <c r="G4" s="449" t="s">
        <v>1309</v>
      </c>
      <c r="H4" s="561"/>
      <c r="I4" s="447" t="s">
        <v>1310</v>
      </c>
      <c r="J4" s="447" t="s">
        <v>1311</v>
      </c>
      <c r="K4" s="561"/>
      <c r="L4" s="561"/>
      <c r="M4" s="561"/>
      <c r="N4" s="450" t="s">
        <v>1312</v>
      </c>
      <c r="O4" s="450" t="s">
        <v>1313</v>
      </c>
      <c r="P4" s="450" t="s">
        <v>1314</v>
      </c>
      <c r="Q4" s="450" t="s">
        <v>1315</v>
      </c>
      <c r="R4" s="451" t="s">
        <v>1316</v>
      </c>
    </row>
    <row r="5" spans="1:18" s="462" customFormat="1" ht="113.25" customHeight="1" x14ac:dyDescent="0.25">
      <c r="A5" s="566" t="s">
        <v>1317</v>
      </c>
      <c r="B5" s="568" t="s">
        <v>1318</v>
      </c>
      <c r="C5" s="452" t="s">
        <v>1319</v>
      </c>
      <c r="D5" s="452" t="s">
        <v>1320</v>
      </c>
      <c r="E5" s="452" t="s">
        <v>1321</v>
      </c>
      <c r="F5" s="452" t="s">
        <v>1322</v>
      </c>
      <c r="G5" s="453" t="s">
        <v>1323</v>
      </c>
      <c r="H5" s="454"/>
      <c r="I5" s="455"/>
      <c r="J5" s="456" t="s">
        <v>1324</v>
      </c>
      <c r="K5" s="457" t="s">
        <v>1325</v>
      </c>
      <c r="L5" s="458"/>
      <c r="M5" s="459"/>
      <c r="N5" s="460"/>
      <c r="O5" s="459"/>
      <c r="P5" s="460"/>
      <c r="Q5" s="459"/>
      <c r="R5" s="461"/>
    </row>
    <row r="6" spans="1:18" s="462" customFormat="1" ht="45" x14ac:dyDescent="0.25">
      <c r="A6" s="566"/>
      <c r="B6" s="569"/>
      <c r="C6" s="463" t="s">
        <v>1326</v>
      </c>
      <c r="D6" s="463" t="s">
        <v>1320</v>
      </c>
      <c r="E6" s="463" t="s">
        <v>1321</v>
      </c>
      <c r="F6" s="463" t="s">
        <v>1322</v>
      </c>
      <c r="G6" s="464" t="s">
        <v>1323</v>
      </c>
      <c r="H6" s="465"/>
      <c r="I6" s="466"/>
      <c r="J6" s="467" t="s">
        <v>1324</v>
      </c>
      <c r="K6" s="468" t="s">
        <v>1325</v>
      </c>
      <c r="L6" s="469"/>
      <c r="M6" s="470"/>
      <c r="N6" s="471"/>
      <c r="O6" s="470"/>
      <c r="P6" s="471"/>
      <c r="Q6" s="470"/>
      <c r="R6" s="472"/>
    </row>
    <row r="7" spans="1:18" s="462" customFormat="1" ht="45" x14ac:dyDescent="0.25">
      <c r="A7" s="566"/>
      <c r="B7" s="569"/>
      <c r="C7" s="463" t="s">
        <v>1327</v>
      </c>
      <c r="D7" s="463" t="s">
        <v>1320</v>
      </c>
      <c r="E7" s="463" t="s">
        <v>1321</v>
      </c>
      <c r="F7" s="463" t="s">
        <v>1322</v>
      </c>
      <c r="G7" s="464" t="s">
        <v>1323</v>
      </c>
      <c r="H7" s="465"/>
      <c r="I7" s="466"/>
      <c r="J7" s="467" t="s">
        <v>1324</v>
      </c>
      <c r="K7" s="468" t="s">
        <v>1325</v>
      </c>
      <c r="L7" s="469"/>
      <c r="M7" s="470"/>
      <c r="N7" s="471"/>
      <c r="O7" s="470"/>
      <c r="P7" s="471"/>
      <c r="Q7" s="470"/>
      <c r="R7" s="472"/>
    </row>
    <row r="8" spans="1:18" s="462" customFormat="1" ht="45" x14ac:dyDescent="0.25">
      <c r="A8" s="566"/>
      <c r="B8" s="563"/>
      <c r="C8" s="473" t="s">
        <v>1328</v>
      </c>
      <c r="D8" s="473" t="s">
        <v>1320</v>
      </c>
      <c r="E8" s="473" t="s">
        <v>1321</v>
      </c>
      <c r="F8" s="473" t="s">
        <v>1322</v>
      </c>
      <c r="G8" s="474" t="s">
        <v>1323</v>
      </c>
      <c r="H8" s="475"/>
      <c r="I8" s="476"/>
      <c r="J8" s="477" t="s">
        <v>1324</v>
      </c>
      <c r="K8" s="478" t="s">
        <v>1325</v>
      </c>
      <c r="L8" s="469"/>
      <c r="M8" s="470"/>
      <c r="N8" s="471"/>
      <c r="O8" s="470"/>
      <c r="P8" s="471"/>
      <c r="Q8" s="470"/>
      <c r="R8" s="472"/>
    </row>
    <row r="9" spans="1:18" s="462" customFormat="1" ht="75" x14ac:dyDescent="0.25">
      <c r="A9" s="566"/>
      <c r="B9" s="562" t="s">
        <v>1329</v>
      </c>
      <c r="C9" s="479" t="s">
        <v>1330</v>
      </c>
      <c r="D9" s="479" t="s">
        <v>1331</v>
      </c>
      <c r="E9" s="479" t="s">
        <v>1332</v>
      </c>
      <c r="F9" s="479" t="s">
        <v>1333</v>
      </c>
      <c r="G9" s="480" t="s">
        <v>1334</v>
      </c>
      <c r="H9" s="481"/>
      <c r="I9" s="482" t="s">
        <v>1335</v>
      </c>
      <c r="J9" s="483"/>
      <c r="K9" s="484" t="s">
        <v>990</v>
      </c>
      <c r="L9" s="469"/>
      <c r="M9" s="470"/>
      <c r="N9" s="471"/>
      <c r="O9" s="470"/>
      <c r="P9" s="471"/>
      <c r="Q9" s="470"/>
      <c r="R9" s="472"/>
    </row>
    <row r="10" spans="1:18" s="462" customFormat="1" ht="60" customHeight="1" x14ac:dyDescent="0.25">
      <c r="A10" s="566"/>
      <c r="B10" s="569"/>
      <c r="C10" s="463" t="s">
        <v>1336</v>
      </c>
      <c r="D10" s="463"/>
      <c r="E10" s="463"/>
      <c r="F10" s="463"/>
      <c r="G10" s="470"/>
      <c r="H10" s="469"/>
      <c r="I10" s="466"/>
      <c r="J10" s="467"/>
      <c r="K10" s="468"/>
      <c r="L10" s="469"/>
      <c r="M10" s="470"/>
      <c r="N10" s="471"/>
      <c r="O10" s="470"/>
      <c r="P10" s="471"/>
      <c r="Q10" s="470"/>
      <c r="R10" s="472"/>
    </row>
    <row r="11" spans="1:18" s="462" customFormat="1" ht="30.75" customHeight="1" x14ac:dyDescent="0.25">
      <c r="A11" s="566"/>
      <c r="B11" s="569"/>
      <c r="C11" s="463" t="s">
        <v>1337</v>
      </c>
      <c r="D11" s="463"/>
      <c r="E11" s="463"/>
      <c r="F11" s="463"/>
      <c r="G11" s="464"/>
      <c r="H11" s="465"/>
      <c r="I11" s="466"/>
      <c r="J11" s="467"/>
      <c r="K11" s="468"/>
      <c r="L11" s="469"/>
      <c r="M11" s="470"/>
      <c r="N11" s="471"/>
      <c r="O11" s="470"/>
      <c r="P11" s="471"/>
      <c r="Q11" s="470"/>
      <c r="R11" s="472"/>
    </row>
    <row r="12" spans="1:18" s="462" customFormat="1" ht="60" x14ac:dyDescent="0.25">
      <c r="A12" s="566"/>
      <c r="B12" s="569"/>
      <c r="C12" s="570" t="s">
        <v>1338</v>
      </c>
      <c r="D12" s="463" t="s">
        <v>1320</v>
      </c>
      <c r="E12" s="463" t="s">
        <v>1339</v>
      </c>
      <c r="F12" s="463" t="s">
        <v>1340</v>
      </c>
      <c r="G12" s="464" t="s">
        <v>1341</v>
      </c>
      <c r="H12" s="465"/>
      <c r="I12" s="466" t="s">
        <v>1342</v>
      </c>
      <c r="J12" s="467"/>
      <c r="K12" s="485"/>
      <c r="L12" s="469"/>
      <c r="M12" s="470"/>
      <c r="N12" s="471"/>
      <c r="O12" s="470"/>
      <c r="P12" s="471"/>
      <c r="Q12" s="470"/>
      <c r="R12" s="472"/>
    </row>
    <row r="13" spans="1:18" s="462" customFormat="1" ht="90.75" customHeight="1" x14ac:dyDescent="0.25">
      <c r="A13" s="566"/>
      <c r="B13" s="569"/>
      <c r="C13" s="570"/>
      <c r="D13" s="463" t="s">
        <v>1320</v>
      </c>
      <c r="E13" s="463" t="s">
        <v>1339</v>
      </c>
      <c r="F13" s="463" t="s">
        <v>1343</v>
      </c>
      <c r="G13" s="464" t="s">
        <v>1344</v>
      </c>
      <c r="H13" s="465"/>
      <c r="I13" s="466"/>
      <c r="J13" s="467" t="s">
        <v>1345</v>
      </c>
      <c r="K13" s="468" t="s">
        <v>989</v>
      </c>
      <c r="L13" s="469"/>
      <c r="M13" s="470"/>
      <c r="N13" s="471"/>
      <c r="O13" s="470"/>
      <c r="P13" s="471"/>
      <c r="Q13" s="470"/>
      <c r="R13" s="472"/>
    </row>
    <row r="14" spans="1:18" s="462" customFormat="1" ht="72.75" customHeight="1" x14ac:dyDescent="0.25">
      <c r="A14" s="566"/>
      <c r="B14" s="569"/>
      <c r="C14" s="570"/>
      <c r="D14" s="463" t="s">
        <v>1346</v>
      </c>
      <c r="E14" s="463" t="s">
        <v>1347</v>
      </c>
      <c r="F14" s="463" t="s">
        <v>1348</v>
      </c>
      <c r="G14" s="464" t="s">
        <v>1349</v>
      </c>
      <c r="H14" s="465"/>
      <c r="I14" s="466" t="s">
        <v>1350</v>
      </c>
      <c r="J14" s="467"/>
      <c r="K14" s="486"/>
      <c r="L14" s="469"/>
      <c r="M14" s="470"/>
      <c r="N14" s="471"/>
      <c r="O14" s="470"/>
      <c r="P14" s="471"/>
      <c r="Q14" s="470"/>
      <c r="R14" s="472"/>
    </row>
    <row r="15" spans="1:18" s="462" customFormat="1" ht="86.25" customHeight="1" x14ac:dyDescent="0.25">
      <c r="A15" s="566"/>
      <c r="B15" s="569"/>
      <c r="C15" s="570"/>
      <c r="D15" s="463" t="s">
        <v>1320</v>
      </c>
      <c r="E15" s="463" t="s">
        <v>1339</v>
      </c>
      <c r="F15" s="463" t="s">
        <v>1340</v>
      </c>
      <c r="G15" s="464" t="s">
        <v>1351</v>
      </c>
      <c r="H15" s="465"/>
      <c r="I15" s="466" t="s">
        <v>1335</v>
      </c>
      <c r="J15" s="467"/>
      <c r="K15" s="485"/>
      <c r="L15" s="469"/>
      <c r="M15" s="470"/>
      <c r="N15" s="471"/>
      <c r="O15" s="470"/>
      <c r="P15" s="471"/>
      <c r="Q15" s="470"/>
      <c r="R15" s="472"/>
    </row>
    <row r="16" spans="1:18" s="462" customFormat="1" ht="45.75" customHeight="1" x14ac:dyDescent="0.25">
      <c r="A16" s="566"/>
      <c r="B16" s="569"/>
      <c r="C16" s="570"/>
      <c r="D16" s="463" t="s">
        <v>1320</v>
      </c>
      <c r="E16" s="463" t="s">
        <v>1339</v>
      </c>
      <c r="F16" s="463" t="s">
        <v>1352</v>
      </c>
      <c r="G16" s="464" t="s">
        <v>1353</v>
      </c>
      <c r="H16" s="465"/>
      <c r="I16" s="466" t="s">
        <v>1350</v>
      </c>
      <c r="J16" s="467" t="s">
        <v>1354</v>
      </c>
      <c r="K16" s="468" t="s">
        <v>443</v>
      </c>
      <c r="L16" s="469"/>
      <c r="M16" s="470"/>
      <c r="N16" s="471"/>
      <c r="O16" s="470"/>
      <c r="P16" s="471"/>
      <c r="Q16" s="470"/>
      <c r="R16" s="472"/>
    </row>
    <row r="17" spans="1:18" s="462" customFormat="1" ht="93" customHeight="1" x14ac:dyDescent="0.25">
      <c r="A17" s="566"/>
      <c r="B17" s="569"/>
      <c r="C17" s="570"/>
      <c r="D17" s="463" t="s">
        <v>1331</v>
      </c>
      <c r="E17" s="463" t="s">
        <v>1332</v>
      </c>
      <c r="F17" s="463" t="s">
        <v>1355</v>
      </c>
      <c r="G17" s="464" t="s">
        <v>1356</v>
      </c>
      <c r="H17" s="465"/>
      <c r="I17" s="466" t="s">
        <v>1335</v>
      </c>
      <c r="J17" s="467"/>
      <c r="K17" s="468" t="s">
        <v>443</v>
      </c>
      <c r="L17" s="469"/>
      <c r="M17" s="470"/>
      <c r="N17" s="471"/>
      <c r="O17" s="470"/>
      <c r="P17" s="471"/>
      <c r="Q17" s="470"/>
      <c r="R17" s="472"/>
    </row>
    <row r="18" spans="1:18" s="462" customFormat="1" ht="63" customHeight="1" x14ac:dyDescent="0.25">
      <c r="A18" s="566"/>
      <c r="B18" s="563"/>
      <c r="C18" s="571"/>
      <c r="D18" s="473" t="s">
        <v>1346</v>
      </c>
      <c r="E18" s="473" t="s">
        <v>1357</v>
      </c>
      <c r="F18" s="473" t="s">
        <v>1348</v>
      </c>
      <c r="G18" s="474" t="s">
        <v>1349</v>
      </c>
      <c r="H18" s="475"/>
      <c r="I18" s="476" t="s">
        <v>1350</v>
      </c>
      <c r="J18" s="477" t="s">
        <v>1358</v>
      </c>
      <c r="K18" s="478" t="s">
        <v>443</v>
      </c>
      <c r="L18" s="487"/>
      <c r="M18" s="488"/>
      <c r="N18" s="489"/>
      <c r="O18" s="488"/>
      <c r="P18" s="489"/>
      <c r="Q18" s="488"/>
      <c r="R18" s="490"/>
    </row>
    <row r="19" spans="1:18" s="462" customFormat="1" ht="45" customHeight="1" x14ac:dyDescent="0.25">
      <c r="A19" s="566"/>
      <c r="B19" s="562" t="s">
        <v>1359</v>
      </c>
      <c r="C19" s="572" t="s">
        <v>1360</v>
      </c>
      <c r="D19" s="479" t="s">
        <v>1331</v>
      </c>
      <c r="E19" s="479" t="s">
        <v>1361</v>
      </c>
      <c r="F19" s="479" t="s">
        <v>1362</v>
      </c>
      <c r="G19" s="480" t="s">
        <v>1363</v>
      </c>
      <c r="H19" s="481"/>
      <c r="I19" s="482"/>
      <c r="J19" s="483" t="s">
        <v>1364</v>
      </c>
      <c r="K19" s="484" t="s">
        <v>443</v>
      </c>
      <c r="L19" s="491"/>
      <c r="M19" s="492"/>
      <c r="N19" s="493"/>
      <c r="O19" s="492"/>
      <c r="P19" s="493"/>
      <c r="Q19" s="492"/>
      <c r="R19" s="494"/>
    </row>
    <row r="20" spans="1:18" s="462" customFormat="1" ht="75" x14ac:dyDescent="0.25">
      <c r="A20" s="566"/>
      <c r="B20" s="569"/>
      <c r="C20" s="570"/>
      <c r="D20" s="463" t="s">
        <v>1331</v>
      </c>
      <c r="E20" s="463" t="s">
        <v>1361</v>
      </c>
      <c r="F20" s="463" t="s">
        <v>1333</v>
      </c>
      <c r="G20" s="464" t="s">
        <v>1334</v>
      </c>
      <c r="H20" s="465"/>
      <c r="I20" s="466" t="s">
        <v>1335</v>
      </c>
      <c r="J20" s="467"/>
      <c r="K20" s="468" t="s">
        <v>990</v>
      </c>
      <c r="L20" s="469"/>
      <c r="M20" s="470"/>
      <c r="N20" s="471"/>
      <c r="O20" s="470"/>
      <c r="P20" s="471"/>
      <c r="Q20" s="470"/>
      <c r="R20" s="472"/>
    </row>
    <row r="21" spans="1:18" s="462" customFormat="1" ht="65.25" customHeight="1" x14ac:dyDescent="0.25">
      <c r="A21" s="566"/>
      <c r="B21" s="569"/>
      <c r="C21" s="570" t="s">
        <v>1365</v>
      </c>
      <c r="D21" s="463" t="s">
        <v>1346</v>
      </c>
      <c r="E21" s="463" t="s">
        <v>1366</v>
      </c>
      <c r="F21" s="463" t="s">
        <v>1367</v>
      </c>
      <c r="G21" s="464" t="s">
        <v>1368</v>
      </c>
      <c r="H21" s="465"/>
      <c r="I21" s="466"/>
      <c r="J21" s="467" t="s">
        <v>1369</v>
      </c>
      <c r="K21" s="468" t="s">
        <v>1370</v>
      </c>
      <c r="L21" s="469"/>
      <c r="M21" s="470"/>
      <c r="N21" s="471"/>
      <c r="O21" s="470"/>
      <c r="P21" s="471"/>
      <c r="Q21" s="470"/>
      <c r="R21" s="472"/>
    </row>
    <row r="22" spans="1:18" s="462" customFormat="1" ht="42" customHeight="1" x14ac:dyDescent="0.25">
      <c r="A22" s="566"/>
      <c r="B22" s="569"/>
      <c r="C22" s="570"/>
      <c r="D22" s="463" t="s">
        <v>1346</v>
      </c>
      <c r="E22" s="463" t="s">
        <v>1357</v>
      </c>
      <c r="F22" s="463" t="s">
        <v>1371</v>
      </c>
      <c r="G22" s="464" t="s">
        <v>1372</v>
      </c>
      <c r="H22" s="465"/>
      <c r="I22" s="466"/>
      <c r="J22" s="467" t="s">
        <v>1335</v>
      </c>
      <c r="K22" s="468" t="s">
        <v>1373</v>
      </c>
      <c r="L22" s="469"/>
      <c r="M22" s="470"/>
      <c r="N22" s="471"/>
      <c r="O22" s="470"/>
      <c r="P22" s="471"/>
      <c r="Q22" s="470"/>
      <c r="R22" s="472"/>
    </row>
    <row r="23" spans="1:18" s="462" customFormat="1" ht="65.25" customHeight="1" x14ac:dyDescent="0.25">
      <c r="A23" s="566"/>
      <c r="B23" s="569"/>
      <c r="C23" s="570"/>
      <c r="D23" s="463" t="s">
        <v>1374</v>
      </c>
      <c r="E23" s="463" t="s">
        <v>1375</v>
      </c>
      <c r="F23" s="463" t="s">
        <v>1376</v>
      </c>
      <c r="G23" s="464" t="s">
        <v>1377</v>
      </c>
      <c r="H23" s="465"/>
      <c r="I23" s="466"/>
      <c r="J23" s="467" t="s">
        <v>1378</v>
      </c>
      <c r="K23" s="468" t="s">
        <v>443</v>
      </c>
      <c r="L23" s="469"/>
      <c r="M23" s="470"/>
      <c r="N23" s="471"/>
      <c r="O23" s="470"/>
      <c r="P23" s="471"/>
      <c r="Q23" s="470"/>
      <c r="R23" s="472"/>
    </row>
    <row r="24" spans="1:18" s="462" customFormat="1" ht="36.75" customHeight="1" x14ac:dyDescent="0.25">
      <c r="A24" s="566"/>
      <c r="B24" s="569"/>
      <c r="C24" s="570"/>
      <c r="D24" s="463" t="s">
        <v>1374</v>
      </c>
      <c r="E24" s="463" t="s">
        <v>1375</v>
      </c>
      <c r="F24" s="463" t="s">
        <v>1376</v>
      </c>
      <c r="G24" s="464" t="s">
        <v>1379</v>
      </c>
      <c r="H24" s="465"/>
      <c r="I24" s="466"/>
      <c r="J24" s="467" t="s">
        <v>1380</v>
      </c>
      <c r="K24" s="468" t="s">
        <v>989</v>
      </c>
      <c r="L24" s="469"/>
      <c r="M24" s="470"/>
      <c r="N24" s="471"/>
      <c r="O24" s="470"/>
      <c r="P24" s="471"/>
      <c r="Q24" s="470"/>
      <c r="R24" s="472"/>
    </row>
    <row r="25" spans="1:18" s="462" customFormat="1" ht="36.75" customHeight="1" x14ac:dyDescent="0.25">
      <c r="A25" s="566"/>
      <c r="B25" s="569"/>
      <c r="C25" s="570"/>
      <c r="D25" s="463" t="s">
        <v>1346</v>
      </c>
      <c r="E25" s="463" t="s">
        <v>1357</v>
      </c>
      <c r="F25" s="463" t="s">
        <v>1381</v>
      </c>
      <c r="G25" s="464" t="s">
        <v>1382</v>
      </c>
      <c r="H25" s="465"/>
      <c r="I25" s="466"/>
      <c r="J25" s="467" t="s">
        <v>1383</v>
      </c>
      <c r="K25" s="468" t="s">
        <v>988</v>
      </c>
      <c r="L25" s="469"/>
      <c r="M25" s="470"/>
      <c r="N25" s="471"/>
      <c r="O25" s="470"/>
      <c r="P25" s="471"/>
      <c r="Q25" s="470"/>
      <c r="R25" s="472"/>
    </row>
    <row r="26" spans="1:18" s="462" customFormat="1" ht="57.75" customHeight="1" x14ac:dyDescent="0.25">
      <c r="A26" s="566"/>
      <c r="B26" s="569"/>
      <c r="C26" s="570"/>
      <c r="D26" s="463" t="s">
        <v>1331</v>
      </c>
      <c r="E26" s="463" t="s">
        <v>1361</v>
      </c>
      <c r="F26" s="463" t="s">
        <v>1333</v>
      </c>
      <c r="G26" s="464" t="s">
        <v>1384</v>
      </c>
      <c r="H26" s="465"/>
      <c r="I26" s="466"/>
      <c r="J26" s="467" t="s">
        <v>1385</v>
      </c>
      <c r="K26" s="468" t="s">
        <v>1386</v>
      </c>
      <c r="L26" s="469"/>
      <c r="M26" s="470"/>
      <c r="N26" s="471"/>
      <c r="O26" s="470"/>
      <c r="P26" s="471"/>
      <c r="Q26" s="470"/>
      <c r="R26" s="472"/>
    </row>
    <row r="27" spans="1:18" s="462" customFormat="1" ht="52.5" customHeight="1" x14ac:dyDescent="0.25">
      <c r="A27" s="566"/>
      <c r="B27" s="569"/>
      <c r="C27" s="570"/>
      <c r="D27" s="463" t="s">
        <v>1346</v>
      </c>
      <c r="E27" s="463" t="s">
        <v>1347</v>
      </c>
      <c r="F27" s="463" t="s">
        <v>1387</v>
      </c>
      <c r="G27" s="464" t="s">
        <v>1388</v>
      </c>
      <c r="H27" s="465"/>
      <c r="I27" s="466"/>
      <c r="J27" s="467" t="s">
        <v>1335</v>
      </c>
      <c r="K27" s="468" t="s">
        <v>988</v>
      </c>
      <c r="L27" s="469"/>
      <c r="M27" s="470"/>
      <c r="N27" s="471"/>
      <c r="O27" s="470"/>
      <c r="P27" s="471"/>
      <c r="Q27" s="470"/>
      <c r="R27" s="472"/>
    </row>
    <row r="28" spans="1:18" s="462" customFormat="1" x14ac:dyDescent="0.25">
      <c r="A28" s="566"/>
      <c r="B28" s="569"/>
      <c r="C28" s="463" t="s">
        <v>1389</v>
      </c>
      <c r="D28" s="463"/>
      <c r="E28" s="463"/>
      <c r="F28" s="463"/>
      <c r="G28" s="464"/>
      <c r="H28" s="465"/>
      <c r="I28" s="466"/>
      <c r="J28" s="467"/>
      <c r="K28" s="468"/>
      <c r="L28" s="469"/>
      <c r="M28" s="470"/>
      <c r="N28" s="471"/>
      <c r="O28" s="470"/>
      <c r="P28" s="471"/>
      <c r="Q28" s="470"/>
      <c r="R28" s="472"/>
    </row>
    <row r="29" spans="1:18" s="462" customFormat="1" ht="45" x14ac:dyDescent="0.25">
      <c r="A29" s="566"/>
      <c r="B29" s="563"/>
      <c r="C29" s="473" t="s">
        <v>1390</v>
      </c>
      <c r="D29" s="473"/>
      <c r="E29" s="473"/>
      <c r="F29" s="473"/>
      <c r="G29" s="474"/>
      <c r="H29" s="475"/>
      <c r="I29" s="476"/>
      <c r="J29" s="477"/>
      <c r="K29" s="478"/>
      <c r="L29" s="487"/>
      <c r="M29" s="488"/>
      <c r="N29" s="489"/>
      <c r="O29" s="488"/>
      <c r="P29" s="489"/>
      <c r="Q29" s="488"/>
      <c r="R29" s="490"/>
    </row>
    <row r="30" spans="1:18" s="462" customFormat="1" ht="74.25" customHeight="1" x14ac:dyDescent="0.25">
      <c r="A30" s="566"/>
      <c r="B30" s="562" t="s">
        <v>1391</v>
      </c>
      <c r="C30" s="479" t="s">
        <v>1392</v>
      </c>
      <c r="D30" s="479" t="s">
        <v>1320</v>
      </c>
      <c r="E30" s="479" t="s">
        <v>1339</v>
      </c>
      <c r="F30" s="479" t="s">
        <v>1352</v>
      </c>
      <c r="G30" s="480" t="s">
        <v>1393</v>
      </c>
      <c r="H30" s="481"/>
      <c r="I30" s="482"/>
      <c r="J30" s="483" t="s">
        <v>1354</v>
      </c>
      <c r="K30" s="484" t="s">
        <v>145</v>
      </c>
      <c r="L30" s="491"/>
      <c r="M30" s="492"/>
      <c r="N30" s="493"/>
      <c r="O30" s="492"/>
      <c r="P30" s="493"/>
      <c r="Q30" s="492"/>
      <c r="R30" s="494"/>
    </row>
    <row r="31" spans="1:18" s="462" customFormat="1" ht="79.5" customHeight="1" x14ac:dyDescent="0.25">
      <c r="A31" s="566"/>
      <c r="B31" s="569"/>
      <c r="C31" s="570" t="s">
        <v>1394</v>
      </c>
      <c r="D31" s="495" t="s">
        <v>1346</v>
      </c>
      <c r="E31" s="495" t="s">
        <v>1347</v>
      </c>
      <c r="F31" s="495" t="s">
        <v>1395</v>
      </c>
      <c r="G31" s="464" t="s">
        <v>1396</v>
      </c>
      <c r="H31" s="465"/>
      <c r="I31" s="466"/>
      <c r="J31" s="467" t="s">
        <v>1397</v>
      </c>
      <c r="K31" s="468" t="s">
        <v>443</v>
      </c>
      <c r="L31" s="469"/>
      <c r="M31" s="470"/>
      <c r="N31" s="471"/>
      <c r="O31" s="470"/>
      <c r="P31" s="471"/>
      <c r="Q31" s="470"/>
      <c r="R31" s="472"/>
    </row>
    <row r="32" spans="1:18" s="462" customFormat="1" ht="53.25" customHeight="1" x14ac:dyDescent="0.25">
      <c r="A32" s="566"/>
      <c r="B32" s="569"/>
      <c r="C32" s="570"/>
      <c r="D32" s="495" t="s">
        <v>1320</v>
      </c>
      <c r="E32" s="495" t="s">
        <v>1339</v>
      </c>
      <c r="F32" s="495" t="s">
        <v>1352</v>
      </c>
      <c r="G32" s="464" t="s">
        <v>1353</v>
      </c>
      <c r="H32" s="465"/>
      <c r="I32" s="466" t="s">
        <v>1350</v>
      </c>
      <c r="J32" s="467" t="s">
        <v>1354</v>
      </c>
      <c r="K32" s="468" t="s">
        <v>443</v>
      </c>
      <c r="L32" s="469"/>
      <c r="M32" s="470"/>
      <c r="N32" s="471"/>
      <c r="O32" s="470"/>
      <c r="P32" s="471"/>
      <c r="Q32" s="470"/>
      <c r="R32" s="472"/>
    </row>
    <row r="33" spans="1:18" s="462" customFormat="1" ht="70.5" customHeight="1" x14ac:dyDescent="0.25">
      <c r="A33" s="566"/>
      <c r="B33" s="563"/>
      <c r="C33" s="571"/>
      <c r="D33" s="496" t="s">
        <v>1346</v>
      </c>
      <c r="E33" s="496" t="s">
        <v>1347</v>
      </c>
      <c r="F33" s="496" t="s">
        <v>1395</v>
      </c>
      <c r="G33" s="474" t="s">
        <v>1398</v>
      </c>
      <c r="H33" s="475"/>
      <c r="I33" s="476"/>
      <c r="J33" s="477" t="s">
        <v>1397</v>
      </c>
      <c r="K33" s="478" t="s">
        <v>443</v>
      </c>
      <c r="L33" s="487"/>
      <c r="M33" s="488"/>
      <c r="N33" s="489"/>
      <c r="O33" s="488"/>
      <c r="P33" s="489"/>
      <c r="Q33" s="488"/>
      <c r="R33" s="490"/>
    </row>
    <row r="34" spans="1:18" s="462" customFormat="1" ht="105" x14ac:dyDescent="0.25">
      <c r="A34" s="566"/>
      <c r="B34" s="562" t="s">
        <v>1399</v>
      </c>
      <c r="C34" s="574" t="s">
        <v>1400</v>
      </c>
      <c r="D34" s="497" t="s">
        <v>1346</v>
      </c>
      <c r="E34" s="497" t="s">
        <v>1357</v>
      </c>
      <c r="F34" s="497" t="s">
        <v>1401</v>
      </c>
      <c r="G34" s="480" t="s">
        <v>1402</v>
      </c>
      <c r="H34" s="481"/>
      <c r="I34" s="482" t="s">
        <v>1350</v>
      </c>
      <c r="J34" s="483" t="s">
        <v>1358</v>
      </c>
      <c r="K34" s="484" t="s">
        <v>443</v>
      </c>
      <c r="L34" s="491"/>
      <c r="M34" s="492"/>
      <c r="N34" s="493"/>
      <c r="O34" s="492"/>
      <c r="P34" s="493"/>
      <c r="Q34" s="492"/>
      <c r="R34" s="494"/>
    </row>
    <row r="35" spans="1:18" s="462" customFormat="1" ht="60" x14ac:dyDescent="0.25">
      <c r="A35" s="566"/>
      <c r="B35" s="569"/>
      <c r="C35" s="552"/>
      <c r="D35" s="495" t="s">
        <v>1346</v>
      </c>
      <c r="E35" s="495" t="s">
        <v>1357</v>
      </c>
      <c r="F35" s="495" t="s">
        <v>1403</v>
      </c>
      <c r="G35" s="464" t="s">
        <v>1404</v>
      </c>
      <c r="H35" s="465"/>
      <c r="I35" s="466"/>
      <c r="J35" s="467" t="s">
        <v>1405</v>
      </c>
      <c r="K35" s="468" t="s">
        <v>988</v>
      </c>
      <c r="L35" s="469"/>
      <c r="M35" s="470"/>
      <c r="N35" s="471"/>
      <c r="O35" s="470"/>
      <c r="P35" s="471"/>
      <c r="Q35" s="470"/>
      <c r="R35" s="472"/>
    </row>
    <row r="36" spans="1:18" s="462" customFormat="1" ht="90" x14ac:dyDescent="0.25">
      <c r="A36" s="566"/>
      <c r="B36" s="569"/>
      <c r="C36" s="552"/>
      <c r="D36" s="495" t="s">
        <v>1331</v>
      </c>
      <c r="E36" s="495" t="s">
        <v>1332</v>
      </c>
      <c r="F36" s="495" t="s">
        <v>1355</v>
      </c>
      <c r="G36" s="464" t="s">
        <v>1406</v>
      </c>
      <c r="H36" s="465"/>
      <c r="I36" s="466"/>
      <c r="J36" s="467" t="s">
        <v>1335</v>
      </c>
      <c r="K36" s="468" t="s">
        <v>443</v>
      </c>
      <c r="L36" s="469"/>
      <c r="M36" s="470"/>
      <c r="N36" s="471"/>
      <c r="O36" s="470"/>
      <c r="P36" s="471"/>
      <c r="Q36" s="470"/>
      <c r="R36" s="472"/>
    </row>
    <row r="37" spans="1:18" s="462" customFormat="1" ht="90" x14ac:dyDescent="0.25">
      <c r="A37" s="566"/>
      <c r="B37" s="569"/>
      <c r="C37" s="552"/>
      <c r="D37" s="495" t="s">
        <v>1331</v>
      </c>
      <c r="E37" s="495" t="s">
        <v>1332</v>
      </c>
      <c r="F37" s="495" t="s">
        <v>1355</v>
      </c>
      <c r="G37" s="464" t="s">
        <v>1356</v>
      </c>
      <c r="H37" s="465"/>
      <c r="I37" s="466" t="s">
        <v>1335</v>
      </c>
      <c r="J37" s="467"/>
      <c r="K37" s="468" t="s">
        <v>443</v>
      </c>
      <c r="L37" s="469"/>
      <c r="M37" s="470"/>
      <c r="N37" s="471"/>
      <c r="O37" s="470"/>
      <c r="P37" s="471"/>
      <c r="Q37" s="470"/>
      <c r="R37" s="472"/>
    </row>
    <row r="38" spans="1:18" s="462" customFormat="1" ht="75" customHeight="1" x14ac:dyDescent="0.25">
      <c r="A38" s="566"/>
      <c r="B38" s="569"/>
      <c r="C38" s="552"/>
      <c r="D38" s="495" t="s">
        <v>1346</v>
      </c>
      <c r="E38" s="495" t="s">
        <v>1357</v>
      </c>
      <c r="F38" s="495" t="s">
        <v>1403</v>
      </c>
      <c r="G38" s="464" t="s">
        <v>1382</v>
      </c>
      <c r="H38" s="465"/>
      <c r="I38" s="466"/>
      <c r="J38" s="467" t="s">
        <v>1383</v>
      </c>
      <c r="K38" s="468" t="s">
        <v>988</v>
      </c>
      <c r="L38" s="469"/>
      <c r="M38" s="470"/>
      <c r="N38" s="471"/>
      <c r="O38" s="470"/>
      <c r="P38" s="471"/>
      <c r="Q38" s="470"/>
      <c r="R38" s="472"/>
    </row>
    <row r="39" spans="1:18" s="462" customFormat="1" ht="75" customHeight="1" x14ac:dyDescent="0.25">
      <c r="A39" s="566"/>
      <c r="B39" s="569"/>
      <c r="C39" s="552" t="s">
        <v>1407</v>
      </c>
      <c r="D39" s="495" t="s">
        <v>1346</v>
      </c>
      <c r="E39" s="495" t="s">
        <v>1357</v>
      </c>
      <c r="F39" s="495" t="s">
        <v>1348</v>
      </c>
      <c r="G39" s="464" t="s">
        <v>1349</v>
      </c>
      <c r="H39" s="465"/>
      <c r="I39" s="466" t="s">
        <v>1350</v>
      </c>
      <c r="J39" s="467"/>
      <c r="K39" s="468" t="s">
        <v>443</v>
      </c>
      <c r="L39" s="469"/>
      <c r="M39" s="470"/>
      <c r="N39" s="471"/>
      <c r="O39" s="470"/>
      <c r="P39" s="471"/>
      <c r="Q39" s="470"/>
      <c r="R39" s="472"/>
    </row>
    <row r="40" spans="1:18" s="462" customFormat="1" ht="75" customHeight="1" x14ac:dyDescent="0.25">
      <c r="A40" s="566"/>
      <c r="B40" s="569"/>
      <c r="C40" s="552"/>
      <c r="D40" s="495" t="s">
        <v>1346</v>
      </c>
      <c r="E40" s="495" t="s">
        <v>1357</v>
      </c>
      <c r="F40" s="495" t="s">
        <v>1403</v>
      </c>
      <c r="G40" s="464" t="s">
        <v>1404</v>
      </c>
      <c r="H40" s="465"/>
      <c r="I40" s="466"/>
      <c r="J40" s="467" t="s">
        <v>1405</v>
      </c>
      <c r="K40" s="468" t="s">
        <v>988</v>
      </c>
      <c r="L40" s="469"/>
      <c r="M40" s="470"/>
      <c r="N40" s="471"/>
      <c r="O40" s="470"/>
      <c r="P40" s="471"/>
      <c r="Q40" s="470"/>
      <c r="R40" s="472"/>
    </row>
    <row r="41" spans="1:18" s="462" customFormat="1" ht="75" customHeight="1" x14ac:dyDescent="0.25">
      <c r="A41" s="566"/>
      <c r="B41" s="569"/>
      <c r="C41" s="552"/>
      <c r="D41" s="495" t="s">
        <v>1346</v>
      </c>
      <c r="E41" s="495" t="s">
        <v>1357</v>
      </c>
      <c r="F41" s="495" t="s">
        <v>1381</v>
      </c>
      <c r="G41" s="464" t="s">
        <v>1382</v>
      </c>
      <c r="H41" s="465"/>
      <c r="I41" s="466"/>
      <c r="J41" s="467" t="s">
        <v>1383</v>
      </c>
      <c r="K41" s="468" t="s">
        <v>988</v>
      </c>
      <c r="L41" s="469"/>
      <c r="M41" s="470"/>
      <c r="N41" s="471"/>
      <c r="O41" s="470"/>
      <c r="P41" s="471"/>
      <c r="Q41" s="470"/>
      <c r="R41" s="472"/>
    </row>
    <row r="42" spans="1:18" s="462" customFormat="1" ht="75" customHeight="1" x14ac:dyDescent="0.25">
      <c r="A42" s="566"/>
      <c r="B42" s="569"/>
      <c r="C42" s="552"/>
      <c r="D42" s="495" t="s">
        <v>1346</v>
      </c>
      <c r="E42" s="495" t="s">
        <v>1357</v>
      </c>
      <c r="F42" s="495" t="s">
        <v>1348</v>
      </c>
      <c r="G42" s="464" t="s">
        <v>1349</v>
      </c>
      <c r="H42" s="465"/>
      <c r="I42" s="466" t="s">
        <v>1350</v>
      </c>
      <c r="J42" s="467" t="s">
        <v>1358</v>
      </c>
      <c r="K42" s="468" t="s">
        <v>443</v>
      </c>
      <c r="L42" s="469"/>
      <c r="M42" s="470"/>
      <c r="N42" s="471"/>
      <c r="O42" s="470"/>
      <c r="P42" s="471"/>
      <c r="Q42" s="470"/>
      <c r="R42" s="472"/>
    </row>
    <row r="43" spans="1:18" s="462" customFormat="1" ht="45.75" customHeight="1" x14ac:dyDescent="0.25">
      <c r="A43" s="566"/>
      <c r="B43" s="569"/>
      <c r="C43" s="552"/>
      <c r="D43" s="495" t="s">
        <v>1320</v>
      </c>
      <c r="E43" s="495" t="s">
        <v>1339</v>
      </c>
      <c r="F43" s="495" t="s">
        <v>1352</v>
      </c>
      <c r="G43" s="464" t="s">
        <v>1353</v>
      </c>
      <c r="H43" s="465"/>
      <c r="I43" s="466" t="s">
        <v>1350</v>
      </c>
      <c r="J43" s="467" t="s">
        <v>1354</v>
      </c>
      <c r="K43" s="468" t="s">
        <v>443</v>
      </c>
      <c r="L43" s="469"/>
      <c r="M43" s="470"/>
      <c r="N43" s="471"/>
      <c r="O43" s="470"/>
      <c r="P43" s="471"/>
      <c r="Q43" s="470"/>
      <c r="R43" s="472"/>
    </row>
    <row r="44" spans="1:18" s="462" customFormat="1" ht="69" customHeight="1" x14ac:dyDescent="0.25">
      <c r="A44" s="566"/>
      <c r="B44" s="563"/>
      <c r="C44" s="553"/>
      <c r="D44" s="496" t="s">
        <v>1320</v>
      </c>
      <c r="E44" s="496" t="s">
        <v>1339</v>
      </c>
      <c r="F44" s="496" t="s">
        <v>1340</v>
      </c>
      <c r="G44" s="474" t="s">
        <v>1351</v>
      </c>
      <c r="H44" s="475"/>
      <c r="I44" s="476" t="s">
        <v>1335</v>
      </c>
      <c r="J44" s="477"/>
      <c r="K44" s="478"/>
      <c r="L44" s="487"/>
      <c r="M44" s="488"/>
      <c r="N44" s="489"/>
      <c r="O44" s="488"/>
      <c r="P44" s="489"/>
      <c r="Q44" s="488"/>
      <c r="R44" s="490"/>
    </row>
    <row r="45" spans="1:18" s="462" customFormat="1" ht="78.75" customHeight="1" x14ac:dyDescent="0.25">
      <c r="A45" s="566"/>
      <c r="B45" s="562" t="s">
        <v>1408</v>
      </c>
      <c r="C45" s="479" t="s">
        <v>1409</v>
      </c>
      <c r="D45" s="479" t="s">
        <v>1346</v>
      </c>
      <c r="E45" s="479" t="s">
        <v>1366</v>
      </c>
      <c r="F45" s="479" t="s">
        <v>1410</v>
      </c>
      <c r="G45" s="480" t="s">
        <v>1411</v>
      </c>
      <c r="H45" s="481"/>
      <c r="I45" s="482"/>
      <c r="J45" s="483" t="s">
        <v>1385</v>
      </c>
      <c r="K45" s="484" t="s">
        <v>443</v>
      </c>
      <c r="L45" s="491"/>
      <c r="M45" s="492"/>
      <c r="N45" s="493"/>
      <c r="O45" s="492"/>
      <c r="P45" s="493"/>
      <c r="Q45" s="492"/>
      <c r="R45" s="494"/>
    </row>
    <row r="46" spans="1:18" s="462" customFormat="1" ht="68.25" customHeight="1" x14ac:dyDescent="0.25">
      <c r="A46" s="566"/>
      <c r="B46" s="563"/>
      <c r="C46" s="473" t="s">
        <v>1412</v>
      </c>
      <c r="D46" s="473"/>
      <c r="E46" s="473"/>
      <c r="F46" s="473"/>
      <c r="G46" s="474"/>
      <c r="H46" s="475"/>
      <c r="I46" s="476"/>
      <c r="J46" s="477"/>
      <c r="K46" s="478"/>
      <c r="L46" s="487"/>
      <c r="M46" s="488"/>
      <c r="N46" s="489"/>
      <c r="O46" s="488"/>
      <c r="P46" s="489"/>
      <c r="Q46" s="488"/>
      <c r="R46" s="490"/>
    </row>
    <row r="47" spans="1:18" s="462" customFormat="1" ht="75" x14ac:dyDescent="0.25">
      <c r="A47" s="566"/>
      <c r="B47" s="498" t="s">
        <v>1413</v>
      </c>
      <c r="C47" s="498"/>
      <c r="D47" s="498" t="s">
        <v>1320</v>
      </c>
      <c r="E47" s="498" t="s">
        <v>1339</v>
      </c>
      <c r="F47" s="498" t="s">
        <v>1352</v>
      </c>
      <c r="G47" s="498" t="s">
        <v>1393</v>
      </c>
      <c r="H47" s="499"/>
      <c r="I47" s="500"/>
      <c r="J47" s="501" t="s">
        <v>1354</v>
      </c>
      <c r="K47" s="502" t="s">
        <v>145</v>
      </c>
      <c r="L47" s="503"/>
      <c r="M47" s="504"/>
      <c r="N47" s="505"/>
      <c r="O47" s="504"/>
      <c r="P47" s="505"/>
      <c r="Q47" s="504"/>
      <c r="R47" s="506"/>
    </row>
    <row r="48" spans="1:18" s="462" customFormat="1" ht="45" customHeight="1" x14ac:dyDescent="0.25">
      <c r="A48" s="566"/>
      <c r="B48" s="568" t="s">
        <v>1414</v>
      </c>
      <c r="C48" s="453"/>
      <c r="D48" s="453" t="s">
        <v>1331</v>
      </c>
      <c r="E48" s="453" t="s">
        <v>1332</v>
      </c>
      <c r="F48" s="453" t="s">
        <v>1362</v>
      </c>
      <c r="G48" s="453" t="s">
        <v>1363</v>
      </c>
      <c r="H48" s="454"/>
      <c r="I48" s="455"/>
      <c r="J48" s="456" t="s">
        <v>1364</v>
      </c>
      <c r="K48" s="457" t="s">
        <v>443</v>
      </c>
      <c r="L48" s="507"/>
      <c r="M48" s="508"/>
      <c r="N48" s="509"/>
      <c r="O48" s="508"/>
      <c r="P48" s="509"/>
      <c r="Q48" s="508"/>
      <c r="R48" s="510"/>
    </row>
    <row r="49" spans="1:18" s="462" customFormat="1" ht="48" customHeight="1" x14ac:dyDescent="0.25">
      <c r="A49" s="566"/>
      <c r="B49" s="569"/>
      <c r="C49" s="464"/>
      <c r="D49" s="464" t="s">
        <v>1331</v>
      </c>
      <c r="E49" s="464" t="s">
        <v>1415</v>
      </c>
      <c r="F49" s="464" t="s">
        <v>1416</v>
      </c>
      <c r="G49" s="464" t="s">
        <v>1417</v>
      </c>
      <c r="H49" s="465"/>
      <c r="I49" s="466"/>
      <c r="J49" s="467" t="s">
        <v>1418</v>
      </c>
      <c r="K49" s="468"/>
      <c r="L49" s="469"/>
      <c r="M49" s="470"/>
      <c r="N49" s="471"/>
      <c r="O49" s="470"/>
      <c r="P49" s="471"/>
      <c r="Q49" s="470"/>
      <c r="R49" s="472"/>
    </row>
    <row r="50" spans="1:18" s="462" customFormat="1" ht="89.25" customHeight="1" x14ac:dyDescent="0.25">
      <c r="A50" s="566"/>
      <c r="B50" s="569"/>
      <c r="C50" s="464"/>
      <c r="D50" s="464" t="s">
        <v>1331</v>
      </c>
      <c r="E50" s="464" t="s">
        <v>1332</v>
      </c>
      <c r="F50" s="464" t="s">
        <v>1333</v>
      </c>
      <c r="G50" s="464" t="s">
        <v>1334</v>
      </c>
      <c r="H50" s="465"/>
      <c r="I50" s="466" t="s">
        <v>1335</v>
      </c>
      <c r="J50" s="467"/>
      <c r="K50" s="468" t="s">
        <v>990</v>
      </c>
      <c r="L50" s="469"/>
      <c r="M50" s="470"/>
      <c r="N50" s="471"/>
      <c r="O50" s="470"/>
      <c r="P50" s="471"/>
      <c r="Q50" s="470"/>
      <c r="R50" s="472"/>
    </row>
    <row r="51" spans="1:18" s="462" customFormat="1" ht="75.75" customHeight="1" x14ac:dyDescent="0.25">
      <c r="A51" s="566"/>
      <c r="B51" s="569"/>
      <c r="C51" s="464"/>
      <c r="D51" s="464" t="s">
        <v>1331</v>
      </c>
      <c r="E51" s="464" t="s">
        <v>1332</v>
      </c>
      <c r="F51" s="464" t="s">
        <v>1333</v>
      </c>
      <c r="G51" s="464" t="s">
        <v>1419</v>
      </c>
      <c r="H51" s="465"/>
      <c r="I51" s="466"/>
      <c r="J51" s="467" t="s">
        <v>1385</v>
      </c>
      <c r="K51" s="468" t="s">
        <v>989</v>
      </c>
      <c r="L51" s="469"/>
      <c r="M51" s="470"/>
      <c r="N51" s="471"/>
      <c r="O51" s="470"/>
      <c r="P51" s="471"/>
      <c r="Q51" s="470"/>
      <c r="R51" s="472"/>
    </row>
    <row r="52" spans="1:18" s="462" customFormat="1" ht="47.25" customHeight="1" x14ac:dyDescent="0.25">
      <c r="A52" s="566"/>
      <c r="B52" s="569"/>
      <c r="C52" s="464"/>
      <c r="D52" s="464" t="s">
        <v>1331</v>
      </c>
      <c r="E52" s="464" t="s">
        <v>1332</v>
      </c>
      <c r="F52" s="464" t="s">
        <v>1333</v>
      </c>
      <c r="G52" s="464" t="s">
        <v>1384</v>
      </c>
      <c r="H52" s="465"/>
      <c r="I52" s="466"/>
      <c r="J52" s="467" t="s">
        <v>1385</v>
      </c>
      <c r="K52" s="468" t="s">
        <v>1386</v>
      </c>
      <c r="L52" s="469"/>
      <c r="M52" s="470"/>
      <c r="N52" s="471"/>
      <c r="O52" s="470"/>
      <c r="P52" s="471"/>
      <c r="Q52" s="470"/>
      <c r="R52" s="472"/>
    </row>
    <row r="53" spans="1:18" s="462" customFormat="1" ht="71.25" customHeight="1" thickBot="1" x14ac:dyDescent="0.3">
      <c r="A53" s="567"/>
      <c r="B53" s="573"/>
      <c r="C53" s="511"/>
      <c r="D53" s="511" t="s">
        <v>1331</v>
      </c>
      <c r="E53" s="511" t="s">
        <v>1420</v>
      </c>
      <c r="F53" s="511" t="s">
        <v>1421</v>
      </c>
      <c r="G53" s="511" t="s">
        <v>1422</v>
      </c>
      <c r="H53" s="512"/>
      <c r="I53" s="513"/>
      <c r="J53" s="514" t="s">
        <v>1335</v>
      </c>
      <c r="K53" s="515"/>
      <c r="L53" s="516"/>
      <c r="M53" s="517"/>
      <c r="N53" s="518"/>
      <c r="O53" s="517"/>
      <c r="P53" s="518"/>
      <c r="Q53" s="517"/>
      <c r="R53" s="519"/>
    </row>
    <row r="54" spans="1:18" s="462" customFormat="1" x14ac:dyDescent="0.25">
      <c r="C54" s="520"/>
      <c r="D54" s="520"/>
      <c r="E54" s="520"/>
      <c r="F54" s="520"/>
      <c r="G54" s="520"/>
      <c r="H54" s="520"/>
      <c r="I54" s="520"/>
      <c r="J54" s="520"/>
      <c r="K54" s="520"/>
    </row>
    <row r="55" spans="1:18" s="462" customFormat="1" x14ac:dyDescent="0.25">
      <c r="C55" s="520"/>
      <c r="D55" s="520"/>
      <c r="E55" s="520"/>
      <c r="F55" s="520"/>
      <c r="G55" s="520"/>
      <c r="H55" s="520"/>
      <c r="I55" s="520"/>
      <c r="J55" s="520"/>
      <c r="K55" s="520"/>
    </row>
    <row r="56" spans="1:18" s="462" customFormat="1" x14ac:dyDescent="0.25">
      <c r="C56" s="520"/>
      <c r="D56" s="520"/>
      <c r="E56" s="520"/>
      <c r="F56" s="520"/>
      <c r="G56" s="520"/>
      <c r="H56" s="520"/>
      <c r="I56" s="520"/>
      <c r="J56" s="520"/>
      <c r="K56" s="520"/>
    </row>
    <row r="57" spans="1:18" s="462" customFormat="1" x14ac:dyDescent="0.25">
      <c r="C57" s="520"/>
      <c r="D57" s="520"/>
      <c r="E57" s="520"/>
      <c r="F57" s="520"/>
      <c r="G57" s="520"/>
      <c r="H57" s="520"/>
      <c r="I57" s="520"/>
      <c r="J57" s="520"/>
      <c r="K57" s="520"/>
    </row>
    <row r="58" spans="1:18" s="462" customFormat="1" x14ac:dyDescent="0.25">
      <c r="C58" s="520"/>
      <c r="D58" s="520"/>
      <c r="E58" s="520"/>
      <c r="F58" s="520"/>
      <c r="G58" s="520"/>
      <c r="H58" s="520"/>
      <c r="I58" s="520"/>
      <c r="J58" s="520"/>
      <c r="K58" s="520"/>
    </row>
    <row r="59" spans="1:18" s="462" customFormat="1" x14ac:dyDescent="0.25">
      <c r="C59" s="520"/>
      <c r="D59" s="520"/>
      <c r="E59" s="520"/>
      <c r="F59" s="520"/>
      <c r="G59" s="520"/>
      <c r="H59" s="520"/>
      <c r="I59" s="520"/>
      <c r="J59" s="520"/>
      <c r="K59" s="520"/>
    </row>
    <row r="60" spans="1:18" s="462" customFormat="1" x14ac:dyDescent="0.25">
      <c r="C60" s="520"/>
      <c r="D60" s="520"/>
      <c r="E60" s="520"/>
      <c r="F60" s="520"/>
      <c r="G60" s="520"/>
      <c r="H60" s="520"/>
      <c r="I60" s="520"/>
      <c r="J60" s="520"/>
      <c r="K60" s="520"/>
    </row>
    <row r="61" spans="1:18" s="462" customFormat="1" x14ac:dyDescent="0.25">
      <c r="C61" s="520"/>
      <c r="D61" s="520"/>
      <c r="E61" s="520"/>
      <c r="F61" s="520"/>
      <c r="G61" s="520"/>
      <c r="H61" s="520"/>
      <c r="I61" s="520"/>
      <c r="J61" s="520"/>
      <c r="K61" s="520"/>
    </row>
    <row r="62" spans="1:18" s="462" customFormat="1" x14ac:dyDescent="0.25">
      <c r="C62" s="520"/>
      <c r="D62" s="520"/>
      <c r="E62" s="520"/>
      <c r="F62" s="520"/>
      <c r="G62" s="520"/>
      <c r="H62" s="520"/>
      <c r="I62" s="520"/>
      <c r="J62" s="520"/>
      <c r="K62" s="520"/>
    </row>
    <row r="63" spans="1:18" s="462" customFormat="1" x14ac:dyDescent="0.25">
      <c r="C63" s="520"/>
      <c r="D63" s="520"/>
      <c r="E63" s="520"/>
      <c r="F63" s="520"/>
      <c r="G63" s="520"/>
      <c r="H63" s="520"/>
      <c r="I63" s="520"/>
      <c r="J63" s="520"/>
      <c r="K63" s="520"/>
    </row>
    <row r="64" spans="1:18" s="462" customFormat="1" x14ac:dyDescent="0.25">
      <c r="C64" s="520"/>
      <c r="D64" s="520"/>
      <c r="E64" s="520"/>
      <c r="F64" s="520"/>
      <c r="G64" s="520"/>
      <c r="H64" s="520"/>
      <c r="I64" s="520"/>
      <c r="J64" s="520"/>
      <c r="K64" s="520"/>
    </row>
    <row r="65" spans="3:11" s="462" customFormat="1" x14ac:dyDescent="0.25">
      <c r="C65" s="520"/>
      <c r="D65" s="520"/>
      <c r="E65" s="520"/>
      <c r="F65" s="520"/>
      <c r="G65" s="520"/>
      <c r="H65" s="520"/>
      <c r="I65" s="520"/>
      <c r="J65" s="520"/>
      <c r="K65" s="520"/>
    </row>
    <row r="66" spans="3:11" s="462" customFormat="1" x14ac:dyDescent="0.25">
      <c r="C66" s="520"/>
      <c r="D66" s="445"/>
      <c r="E66" s="445"/>
      <c r="F66" s="445"/>
      <c r="G66" s="520"/>
      <c r="H66" s="520"/>
      <c r="I66" s="520"/>
      <c r="J66" s="520"/>
      <c r="K66" s="520"/>
    </row>
    <row r="67" spans="3:11" s="462" customFormat="1" x14ac:dyDescent="0.25">
      <c r="C67" s="520"/>
      <c r="D67" s="445"/>
      <c r="E67" s="445"/>
      <c r="F67" s="445"/>
      <c r="G67" s="520"/>
      <c r="H67" s="520"/>
      <c r="I67" s="520"/>
      <c r="J67" s="520"/>
      <c r="K67" s="520"/>
    </row>
  </sheetData>
  <mergeCells count="23">
    <mergeCell ref="B45:B46"/>
    <mergeCell ref="L3:L4"/>
    <mergeCell ref="M3:M4"/>
    <mergeCell ref="N3:R3"/>
    <mergeCell ref="A5:A53"/>
    <mergeCell ref="B5:B8"/>
    <mergeCell ref="B9:B18"/>
    <mergeCell ref="C12:C18"/>
    <mergeCell ref="B19:B29"/>
    <mergeCell ref="C19:C20"/>
    <mergeCell ref="C21:C27"/>
    <mergeCell ref="B48:B53"/>
    <mergeCell ref="B30:B33"/>
    <mergeCell ref="C31:C33"/>
    <mergeCell ref="B34:B44"/>
    <mergeCell ref="C34:C38"/>
    <mergeCell ref="C39:C44"/>
    <mergeCell ref="A1:K1"/>
    <mergeCell ref="A3:C3"/>
    <mergeCell ref="D3:G3"/>
    <mergeCell ref="H3:H4"/>
    <mergeCell ref="I3:J3"/>
    <mergeCell ref="K3:K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4"/>
  <sheetViews>
    <sheetView showGridLines="0" tabSelected="1" zoomScale="80" zoomScaleNormal="80" workbookViewId="0">
      <pane xSplit="1" ySplit="2" topLeftCell="B3" activePane="bottomRight" state="frozen"/>
      <selection pane="topRight" activeCell="B1" sqref="B1"/>
      <selection pane="bottomLeft" activeCell="A3" sqref="A3"/>
      <selection pane="bottomRight" activeCell="F4" sqref="F4"/>
    </sheetView>
  </sheetViews>
  <sheetFormatPr baseColWidth="10" defaultColWidth="10.85546875" defaultRowHeight="0" customHeight="1" zeroHeight="1" x14ac:dyDescent="0.25"/>
  <cols>
    <col min="1" max="1" width="11.7109375" style="299" customWidth="1"/>
    <col min="2" max="2" width="45.7109375" style="299" customWidth="1"/>
    <col min="3" max="3" width="25.7109375" style="299" customWidth="1"/>
    <col min="4" max="4" width="40.7109375" style="299" customWidth="1"/>
    <col min="5" max="5" width="25.7109375" style="298" customWidth="1"/>
    <col min="6" max="6" width="20.85546875" style="300" bestFit="1" customWidth="1"/>
    <col min="7" max="7" width="16.5703125" style="300" customWidth="1"/>
    <col min="8" max="8" width="16.7109375" style="300" customWidth="1"/>
    <col min="9" max="9" width="17.42578125" style="300" bestFit="1" customWidth="1"/>
    <col min="10" max="16372" width="10.85546875" style="299"/>
    <col min="16373" max="16384" width="9.85546875" style="299" customWidth="1"/>
  </cols>
  <sheetData>
    <row r="1" spans="1:9" ht="30" customHeight="1" thickBot="1" x14ac:dyDescent="0.3">
      <c r="B1" s="323"/>
      <c r="C1" s="323"/>
      <c r="D1" s="323"/>
      <c r="E1" s="398" t="s">
        <v>766</v>
      </c>
      <c r="F1" s="399">
        <f>SUM(F3:F4)</f>
        <v>1220649</v>
      </c>
      <c r="G1" s="399">
        <f>SUM(G3:G4)</f>
        <v>85800000</v>
      </c>
      <c r="H1" s="399">
        <f t="shared" ref="H1:I1" si="0">SUM(H3:H4)</f>
        <v>0</v>
      </c>
      <c r="I1" s="400">
        <f t="shared" si="0"/>
        <v>87020649</v>
      </c>
    </row>
    <row r="2" spans="1:9" s="301" customFormat="1" ht="41.25" customHeight="1" x14ac:dyDescent="0.25">
      <c r="A2" s="409" t="s">
        <v>1029</v>
      </c>
      <c r="B2" s="412" t="s">
        <v>1031</v>
      </c>
      <c r="C2" s="307" t="s">
        <v>111</v>
      </c>
      <c r="D2" s="307" t="s">
        <v>112</v>
      </c>
      <c r="E2" s="307" t="s">
        <v>113</v>
      </c>
      <c r="F2" s="315" t="s">
        <v>1265</v>
      </c>
      <c r="G2" s="315" t="s">
        <v>1126</v>
      </c>
      <c r="H2" s="315" t="s">
        <v>1266</v>
      </c>
      <c r="I2" s="380" t="s">
        <v>1111</v>
      </c>
    </row>
    <row r="3" spans="1:9" s="312" customFormat="1" ht="99" customHeight="1" x14ac:dyDescent="0.25">
      <c r="A3" s="410" t="s">
        <v>1429</v>
      </c>
      <c r="B3" s="413" t="s">
        <v>1237</v>
      </c>
      <c r="C3" s="375" t="s">
        <v>1238</v>
      </c>
      <c r="D3" s="375" t="s">
        <v>1239</v>
      </c>
      <c r="E3" s="364">
        <v>1</v>
      </c>
      <c r="F3" s="330">
        <v>1220649</v>
      </c>
      <c r="G3" s="330"/>
      <c r="H3" s="330"/>
      <c r="I3" s="350">
        <f>SUM(F3:H3)</f>
        <v>1220649</v>
      </c>
    </row>
    <row r="4" spans="1:9" s="312" customFormat="1" ht="128.25" customHeight="1" thickBot="1" x14ac:dyDescent="0.3">
      <c r="A4" s="411" t="s">
        <v>1430</v>
      </c>
      <c r="B4" s="414" t="s">
        <v>1441</v>
      </c>
      <c r="C4" s="372" t="s">
        <v>1442</v>
      </c>
      <c r="D4" s="372" t="s">
        <v>1443</v>
      </c>
      <c r="E4" s="354">
        <v>2</v>
      </c>
      <c r="F4" s="381"/>
      <c r="G4" s="355">
        <v>85800000</v>
      </c>
      <c r="H4" s="355"/>
      <c r="I4" s="356">
        <f>SUM(G4:H4)</f>
        <v>85800000</v>
      </c>
    </row>
    <row r="5" spans="1:9" s="323" customFormat="1" ht="135.75" hidden="1" customHeight="1" x14ac:dyDescent="0.25">
      <c r="A5" s="377"/>
      <c r="B5" s="378"/>
      <c r="C5" s="336"/>
      <c r="D5" s="377"/>
      <c r="E5" s="379"/>
      <c r="F5" s="333"/>
      <c r="G5" s="333"/>
      <c r="H5" s="333"/>
      <c r="I5" s="333"/>
    </row>
    <row r="6" spans="1:9" s="323" customFormat="1" ht="66" hidden="1" customHeight="1" x14ac:dyDescent="0.25">
      <c r="A6" s="334"/>
      <c r="B6" s="335"/>
      <c r="C6" s="336"/>
      <c r="D6" s="334"/>
      <c r="E6" s="337"/>
      <c r="F6" s="333"/>
      <c r="G6" s="333"/>
      <c r="H6" s="333"/>
      <c r="I6" s="333"/>
    </row>
    <row r="7" spans="1:9" ht="12" hidden="1" x14ac:dyDescent="0.25">
      <c r="A7" s="338"/>
      <c r="E7" s="299"/>
    </row>
    <row r="8" spans="1:9" ht="12" hidden="1" x14ac:dyDescent="0.25"/>
    <row r="9" spans="1:9" ht="12" hidden="1" x14ac:dyDescent="0.25"/>
    <row r="10" spans="1:9" ht="12" hidden="1" x14ac:dyDescent="0.25"/>
    <row r="11" spans="1:9" ht="12" hidden="1" x14ac:dyDescent="0.25"/>
    <row r="12" spans="1:9" ht="12" hidden="1" x14ac:dyDescent="0.25"/>
    <row r="13" spans="1:9" ht="12" hidden="1" x14ac:dyDescent="0.25"/>
    <row r="14" spans="1:9" ht="12.75" hidden="1" customHeight="1" x14ac:dyDescent="0.2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2"/>
  <sheetViews>
    <sheetView showGridLines="0" zoomScale="80" zoomScaleNormal="80" workbookViewId="0">
      <pane xSplit="1" ySplit="2" topLeftCell="B3" activePane="bottomRight" state="frozen"/>
      <selection pane="topRight" activeCell="B1" sqref="B1"/>
      <selection pane="bottomLeft" activeCell="A3" sqref="A3"/>
      <selection pane="bottomRight" activeCell="B4" sqref="B4"/>
    </sheetView>
  </sheetViews>
  <sheetFormatPr baseColWidth="10" defaultColWidth="10.85546875" defaultRowHeight="22.5" customHeight="1" x14ac:dyDescent="0.25"/>
  <cols>
    <col min="1" max="1" width="16.140625" style="298" customWidth="1"/>
    <col min="2" max="2" width="53.42578125" style="299" customWidth="1"/>
    <col min="3" max="4" width="36.85546875" style="299" customWidth="1"/>
    <col min="5" max="5" width="21.85546875" style="298" customWidth="1"/>
    <col min="6" max="6" width="17.42578125" style="342" customWidth="1"/>
    <col min="7" max="7" width="16.5703125" style="342" customWidth="1"/>
    <col min="8" max="8" width="18.42578125" style="342" customWidth="1"/>
    <col min="9" max="9" width="19" style="342" customWidth="1"/>
    <col min="10" max="16384" width="10.85546875" style="323"/>
  </cols>
  <sheetData>
    <row r="1" spans="1:9" ht="29.25" customHeight="1" thickBot="1" x14ac:dyDescent="0.3">
      <c r="D1" s="298"/>
      <c r="E1" s="303" t="s">
        <v>766</v>
      </c>
      <c r="F1" s="304">
        <f>SUM(F3:F12)</f>
        <v>809251364</v>
      </c>
      <c r="G1" s="304">
        <f t="shared" ref="G1:I1" si="0">SUM(G3:G12)</f>
        <v>0</v>
      </c>
      <c r="H1" s="304">
        <f t="shared" si="0"/>
        <v>1070093791</v>
      </c>
      <c r="I1" s="305">
        <f t="shared" si="0"/>
        <v>1879345155</v>
      </c>
    </row>
    <row r="2" spans="1:9" s="332" customFormat="1" ht="51" customHeight="1" x14ac:dyDescent="0.25">
      <c r="A2" s="409" t="s">
        <v>7</v>
      </c>
      <c r="B2" s="412" t="s">
        <v>1031</v>
      </c>
      <c r="C2" s="331" t="s">
        <v>111</v>
      </c>
      <c r="D2" s="331" t="s">
        <v>112</v>
      </c>
      <c r="E2" s="331" t="s">
        <v>113</v>
      </c>
      <c r="F2" s="308" t="s">
        <v>1125</v>
      </c>
      <c r="G2" s="308" t="s">
        <v>1126</v>
      </c>
      <c r="H2" s="308" t="s">
        <v>1127</v>
      </c>
      <c r="I2" s="309" t="s">
        <v>1111</v>
      </c>
    </row>
    <row r="3" spans="1:9" s="312" customFormat="1" ht="73.5" customHeight="1" x14ac:dyDescent="0.25">
      <c r="A3" s="415" t="s">
        <v>1092</v>
      </c>
      <c r="B3" s="413" t="s">
        <v>1240</v>
      </c>
      <c r="C3" s="322" t="s">
        <v>1241</v>
      </c>
      <c r="D3" s="322" t="s">
        <v>1433</v>
      </c>
      <c r="E3" s="326" t="s">
        <v>1432</v>
      </c>
      <c r="F3" s="330"/>
      <c r="G3" s="330"/>
      <c r="H3" s="330">
        <v>533980078</v>
      </c>
      <c r="I3" s="402">
        <f>SUM(F3:H3)</f>
        <v>533980078</v>
      </c>
    </row>
    <row r="4" spans="1:9" s="312" customFormat="1" ht="84.75" customHeight="1" x14ac:dyDescent="0.25">
      <c r="A4" s="415" t="s">
        <v>1092</v>
      </c>
      <c r="B4" s="413" t="s">
        <v>1434</v>
      </c>
      <c r="C4" s="322" t="s">
        <v>1431</v>
      </c>
      <c r="D4" s="322" t="s">
        <v>1431</v>
      </c>
      <c r="E4" s="365">
        <v>1</v>
      </c>
      <c r="F4" s="575">
        <v>355868901</v>
      </c>
      <c r="G4" s="347"/>
      <c r="H4" s="575"/>
      <c r="I4" s="578">
        <f t="shared" ref="I4" si="1">SUM(F4:H4)</f>
        <v>355868901</v>
      </c>
    </row>
    <row r="5" spans="1:9" s="312" customFormat="1" ht="80.25" customHeight="1" x14ac:dyDescent="0.25">
      <c r="A5" s="415" t="s">
        <v>1092</v>
      </c>
      <c r="B5" s="413" t="s">
        <v>1434</v>
      </c>
      <c r="C5" s="322" t="s">
        <v>1436</v>
      </c>
      <c r="D5" s="322" t="s">
        <v>1435</v>
      </c>
      <c r="E5" s="366">
        <v>1</v>
      </c>
      <c r="F5" s="576"/>
      <c r="G5" s="367"/>
      <c r="H5" s="576"/>
      <c r="I5" s="579"/>
    </row>
    <row r="6" spans="1:9" s="312" customFormat="1" ht="93" customHeight="1" x14ac:dyDescent="0.25">
      <c r="A6" s="415" t="s">
        <v>1092</v>
      </c>
      <c r="B6" s="413" t="s">
        <v>1437</v>
      </c>
      <c r="C6" s="322" t="s">
        <v>1439</v>
      </c>
      <c r="D6" s="322" t="s">
        <v>1242</v>
      </c>
      <c r="E6" s="313">
        <v>1</v>
      </c>
      <c r="F6" s="576"/>
      <c r="G6" s="367"/>
      <c r="H6" s="576"/>
      <c r="I6" s="579"/>
    </row>
    <row r="7" spans="1:9" s="312" customFormat="1" ht="80.25" customHeight="1" thickBot="1" x14ac:dyDescent="0.3">
      <c r="A7" s="415" t="s">
        <v>1092</v>
      </c>
      <c r="B7" s="413" t="s">
        <v>1280</v>
      </c>
      <c r="C7" s="322" t="s">
        <v>1438</v>
      </c>
      <c r="D7" s="322" t="s">
        <v>1440</v>
      </c>
      <c r="E7" s="313">
        <v>1</v>
      </c>
      <c r="F7" s="577"/>
      <c r="G7" s="348"/>
      <c r="H7" s="577"/>
      <c r="I7" s="580"/>
    </row>
    <row r="8" spans="1:9" ht="43.5" customHeight="1" x14ac:dyDescent="0.25">
      <c r="A8" s="409" t="s">
        <v>7</v>
      </c>
      <c r="B8" s="412" t="s">
        <v>1031</v>
      </c>
      <c r="C8" s="331" t="s">
        <v>111</v>
      </c>
      <c r="D8" s="331" t="s">
        <v>112</v>
      </c>
      <c r="E8" s="331" t="s">
        <v>113</v>
      </c>
      <c r="F8" s="308" t="s">
        <v>1125</v>
      </c>
      <c r="G8" s="308" t="s">
        <v>1126</v>
      </c>
      <c r="H8" s="308" t="s">
        <v>1127</v>
      </c>
      <c r="I8" s="309" t="s">
        <v>1111</v>
      </c>
    </row>
    <row r="9" spans="1:9" s="312" customFormat="1" ht="58.5" customHeight="1" x14ac:dyDescent="0.25">
      <c r="A9" s="415">
        <v>3299011</v>
      </c>
      <c r="B9" s="417" t="s">
        <v>1108</v>
      </c>
      <c r="C9" s="368" t="s">
        <v>1243</v>
      </c>
      <c r="D9" s="368" t="s">
        <v>1244</v>
      </c>
      <c r="E9" s="344">
        <v>2</v>
      </c>
      <c r="F9" s="346"/>
      <c r="G9" s="346"/>
      <c r="H9" s="346">
        <v>357165145</v>
      </c>
      <c r="I9" s="403">
        <f>SUM(F9:H9)</f>
        <v>357165145</v>
      </c>
    </row>
    <row r="10" spans="1:9" s="312" customFormat="1" ht="45.75" customHeight="1" x14ac:dyDescent="0.25">
      <c r="A10" s="415">
        <v>3299011</v>
      </c>
      <c r="B10" s="417" t="s">
        <v>1245</v>
      </c>
      <c r="C10" s="368" t="s">
        <v>1246</v>
      </c>
      <c r="D10" s="368" t="s">
        <v>1247</v>
      </c>
      <c r="E10" s="344">
        <v>1</v>
      </c>
      <c r="F10" s="346"/>
      <c r="G10" s="346"/>
      <c r="H10" s="346">
        <v>112000000</v>
      </c>
      <c r="I10" s="403">
        <f>SUM(F10:H10)</f>
        <v>112000000</v>
      </c>
    </row>
    <row r="11" spans="1:9" s="312" customFormat="1" ht="57.75" customHeight="1" x14ac:dyDescent="0.25">
      <c r="A11" s="415">
        <v>3299007</v>
      </c>
      <c r="B11" s="417" t="s">
        <v>1248</v>
      </c>
      <c r="C11" s="368" t="s">
        <v>1249</v>
      </c>
      <c r="D11" s="376" t="s">
        <v>1250</v>
      </c>
      <c r="E11" s="345" t="s">
        <v>1252</v>
      </c>
      <c r="F11" s="330"/>
      <c r="G11" s="330"/>
      <c r="H11" s="330">
        <f>52605000+14343568</f>
        <v>66948568</v>
      </c>
      <c r="I11" s="402">
        <f t="shared" ref="I11:I12" si="2">SUM(F11:H11)</f>
        <v>66948568</v>
      </c>
    </row>
    <row r="12" spans="1:9" s="312" customFormat="1" ht="85.5" customHeight="1" thickBot="1" x14ac:dyDescent="0.3">
      <c r="A12" s="416">
        <v>3204048</v>
      </c>
      <c r="B12" s="418" t="s">
        <v>1279</v>
      </c>
      <c r="C12" s="404" t="s">
        <v>1251</v>
      </c>
      <c r="D12" s="404" t="s">
        <v>1274</v>
      </c>
      <c r="E12" s="405">
        <v>300000</v>
      </c>
      <c r="F12" s="406">
        <f>49650000+403732463</f>
        <v>453382463</v>
      </c>
      <c r="G12" s="406"/>
      <c r="H12" s="406"/>
      <c r="I12" s="407">
        <f t="shared" si="2"/>
        <v>453382463</v>
      </c>
    </row>
  </sheetData>
  <mergeCells count="3">
    <mergeCell ref="F4:F7"/>
    <mergeCell ref="H4:H7"/>
    <mergeCell ref="I4:I7"/>
  </mergeCells>
  <pageMargins left="0.25" right="0.25" top="0.75" bottom="0.75" header="0.3" footer="0.3"/>
  <pageSetup scale="77"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29"/>
  <sheetViews>
    <sheetView showGridLines="0" zoomScale="80" zoomScaleNormal="80" workbookViewId="0">
      <pane xSplit="1" ySplit="3" topLeftCell="B5" activePane="bottomRight" state="frozen"/>
      <selection pane="topRight" activeCell="B1" sqref="B1"/>
      <selection pane="bottomLeft" activeCell="A4" sqref="A4"/>
      <selection pane="bottomRight" activeCell="A30" sqref="A30"/>
    </sheetView>
  </sheetViews>
  <sheetFormatPr baseColWidth="10" defaultColWidth="12.5703125" defaultRowHeight="12" x14ac:dyDescent="0.25"/>
  <cols>
    <col min="1" max="1" width="11.5703125" style="298" customWidth="1"/>
    <col min="2" max="2" width="39" style="299" customWidth="1"/>
    <col min="3" max="3" width="30.28515625" style="299" customWidth="1"/>
    <col min="4" max="4" width="60.85546875" style="299" customWidth="1"/>
    <col min="5" max="5" width="26.28515625" style="298" customWidth="1"/>
    <col min="6" max="6" width="20.7109375" style="340" customWidth="1"/>
    <col min="7" max="7" width="19.140625" style="340" customWidth="1"/>
    <col min="8" max="8" width="16.7109375" style="340" customWidth="1"/>
    <col min="9" max="9" width="19.85546875" style="340" customWidth="1"/>
    <col min="10" max="16384" width="12.5703125" style="299"/>
  </cols>
  <sheetData>
    <row r="1" spans="1:9" ht="12.75" thickBot="1" x14ac:dyDescent="0.3"/>
    <row r="2" spans="1:9" ht="30.75" customHeight="1" thickBot="1" x14ac:dyDescent="0.3">
      <c r="A2" s="301"/>
      <c r="B2" s="302"/>
      <c r="C2" s="302"/>
      <c r="E2" s="303" t="s">
        <v>766</v>
      </c>
      <c r="F2" s="304">
        <f>SUM(F4:F29)</f>
        <v>9297642672</v>
      </c>
      <c r="G2" s="304">
        <f t="shared" ref="G2:I2" si="0">SUM(G4:G29)</f>
        <v>700000000</v>
      </c>
      <c r="H2" s="304">
        <f t="shared" si="0"/>
        <v>0</v>
      </c>
      <c r="I2" s="305">
        <f t="shared" si="0"/>
        <v>9997642672</v>
      </c>
    </row>
    <row r="3" spans="1:9" s="301" customFormat="1" ht="60" customHeight="1" x14ac:dyDescent="0.25">
      <c r="A3" s="306" t="s">
        <v>1029</v>
      </c>
      <c r="B3" s="419" t="s">
        <v>1031</v>
      </c>
      <c r="C3" s="388" t="s">
        <v>111</v>
      </c>
      <c r="D3" s="307" t="s">
        <v>112</v>
      </c>
      <c r="E3" s="307" t="s">
        <v>113</v>
      </c>
      <c r="F3" s="308" t="s">
        <v>1125</v>
      </c>
      <c r="G3" s="308" t="s">
        <v>1126</v>
      </c>
      <c r="H3" s="308" t="s">
        <v>1127</v>
      </c>
      <c r="I3" s="309" t="s">
        <v>1111</v>
      </c>
    </row>
    <row r="4" spans="1:9" s="312" customFormat="1" ht="105.75" customHeight="1" x14ac:dyDescent="0.25">
      <c r="A4" s="310" t="s">
        <v>1032</v>
      </c>
      <c r="B4" s="420" t="s">
        <v>1129</v>
      </c>
      <c r="C4" s="413" t="s">
        <v>1130</v>
      </c>
      <c r="D4" s="322" t="s">
        <v>1131</v>
      </c>
      <c r="E4" s="311" t="s">
        <v>1140</v>
      </c>
      <c r="F4" s="330">
        <v>208000000</v>
      </c>
      <c r="G4" s="330"/>
      <c r="H4" s="330"/>
      <c r="I4" s="350">
        <f>F4+G4+H4</f>
        <v>208000000</v>
      </c>
    </row>
    <row r="5" spans="1:9" s="312" customFormat="1" ht="150" customHeight="1" x14ac:dyDescent="0.25">
      <c r="A5" s="310" t="s">
        <v>1033</v>
      </c>
      <c r="B5" s="420" t="s">
        <v>1132</v>
      </c>
      <c r="C5" s="413" t="s">
        <v>1133</v>
      </c>
      <c r="D5" s="322" t="s">
        <v>1259</v>
      </c>
      <c r="E5" s="311">
        <v>4</v>
      </c>
      <c r="F5" s="330">
        <v>99616404</v>
      </c>
      <c r="G5" s="330"/>
      <c r="H5" s="330"/>
      <c r="I5" s="350">
        <f t="shared" ref="I5:I8" si="1">F5+G5+H5</f>
        <v>99616404</v>
      </c>
    </row>
    <row r="6" spans="1:9" s="312" customFormat="1" ht="129.75" customHeight="1" x14ac:dyDescent="0.25">
      <c r="A6" s="310" t="s">
        <v>1034</v>
      </c>
      <c r="B6" s="420" t="s">
        <v>1134</v>
      </c>
      <c r="C6" s="413" t="s">
        <v>1133</v>
      </c>
      <c r="D6" s="322" t="s">
        <v>1135</v>
      </c>
      <c r="E6" s="311">
        <v>5</v>
      </c>
      <c r="F6" s="330">
        <v>79200000</v>
      </c>
      <c r="G6" s="330"/>
      <c r="H6" s="330"/>
      <c r="I6" s="350">
        <f t="shared" si="1"/>
        <v>79200000</v>
      </c>
    </row>
    <row r="7" spans="1:9" s="312" customFormat="1" ht="150" customHeight="1" x14ac:dyDescent="0.25">
      <c r="A7" s="310" t="s">
        <v>1035</v>
      </c>
      <c r="B7" s="420" t="s">
        <v>1136</v>
      </c>
      <c r="C7" s="413" t="s">
        <v>1133</v>
      </c>
      <c r="D7" s="322" t="s">
        <v>1137</v>
      </c>
      <c r="E7" s="311">
        <v>3</v>
      </c>
      <c r="F7" s="330">
        <v>151042500</v>
      </c>
      <c r="G7" s="330"/>
      <c r="H7" s="330"/>
      <c r="I7" s="350">
        <f t="shared" si="1"/>
        <v>151042500</v>
      </c>
    </row>
    <row r="8" spans="1:9" s="312" customFormat="1" ht="63" customHeight="1" thickBot="1" x14ac:dyDescent="0.3">
      <c r="A8" s="310" t="s">
        <v>1036</v>
      </c>
      <c r="B8" s="420" t="s">
        <v>1138</v>
      </c>
      <c r="C8" s="413" t="s">
        <v>1133</v>
      </c>
      <c r="D8" s="322" t="s">
        <v>1139</v>
      </c>
      <c r="E8" s="311">
        <v>1</v>
      </c>
      <c r="F8" s="330">
        <v>154800000</v>
      </c>
      <c r="G8" s="330"/>
      <c r="H8" s="330"/>
      <c r="I8" s="350">
        <f t="shared" si="1"/>
        <v>154800000</v>
      </c>
    </row>
    <row r="9" spans="1:9" s="301" customFormat="1" ht="60" customHeight="1" x14ac:dyDescent="0.25">
      <c r="A9" s="306" t="s">
        <v>1029</v>
      </c>
      <c r="B9" s="419" t="s">
        <v>1031</v>
      </c>
      <c r="C9" s="388" t="s">
        <v>111</v>
      </c>
      <c r="D9" s="307" t="s">
        <v>112</v>
      </c>
      <c r="E9" s="307" t="s">
        <v>113</v>
      </c>
      <c r="F9" s="308" t="s">
        <v>1125</v>
      </c>
      <c r="G9" s="308" t="s">
        <v>1126</v>
      </c>
      <c r="H9" s="308" t="s">
        <v>1127</v>
      </c>
      <c r="I9" s="309" t="s">
        <v>1111</v>
      </c>
    </row>
    <row r="10" spans="1:9" s="312" customFormat="1" ht="99" customHeight="1" x14ac:dyDescent="0.25">
      <c r="A10" s="310" t="s">
        <v>1037</v>
      </c>
      <c r="B10" s="421" t="s">
        <v>1039</v>
      </c>
      <c r="C10" s="427" t="s">
        <v>1141</v>
      </c>
      <c r="D10" s="369" t="s">
        <v>1142</v>
      </c>
      <c r="E10" s="358">
        <v>3</v>
      </c>
      <c r="F10" s="330">
        <v>388000000</v>
      </c>
      <c r="G10" s="330"/>
      <c r="H10" s="330"/>
      <c r="I10" s="350">
        <f t="shared" ref="I10:I16" si="2">F10+G10+H10</f>
        <v>388000000</v>
      </c>
    </row>
    <row r="11" spans="1:9" s="312" customFormat="1" ht="117.75" customHeight="1" x14ac:dyDescent="0.25">
      <c r="A11" s="310" t="s">
        <v>1038</v>
      </c>
      <c r="B11" s="422" t="s">
        <v>1143</v>
      </c>
      <c r="C11" s="349" t="s">
        <v>1144</v>
      </c>
      <c r="D11" s="369" t="s">
        <v>1145</v>
      </c>
      <c r="E11" s="359" t="s">
        <v>1146</v>
      </c>
      <c r="F11" s="330">
        <v>141900000</v>
      </c>
      <c r="G11" s="330"/>
      <c r="H11" s="330"/>
      <c r="I11" s="350">
        <f t="shared" si="2"/>
        <v>141900000</v>
      </c>
    </row>
    <row r="12" spans="1:9" s="312" customFormat="1" ht="91.5" customHeight="1" x14ac:dyDescent="0.25">
      <c r="A12" s="310" t="s">
        <v>1040</v>
      </c>
      <c r="B12" s="422" t="s">
        <v>1147</v>
      </c>
      <c r="C12" s="428" t="s">
        <v>1148</v>
      </c>
      <c r="D12" s="369" t="s">
        <v>1149</v>
      </c>
      <c r="E12" s="359">
        <v>1</v>
      </c>
      <c r="F12" s="330">
        <v>190985425</v>
      </c>
      <c r="G12" s="330"/>
      <c r="H12" s="330"/>
      <c r="I12" s="350">
        <f t="shared" si="2"/>
        <v>190985425</v>
      </c>
    </row>
    <row r="13" spans="1:9" s="312" customFormat="1" ht="74.25" customHeight="1" x14ac:dyDescent="0.25">
      <c r="A13" s="310" t="s">
        <v>1041</v>
      </c>
      <c r="B13" s="422" t="s">
        <v>668</v>
      </c>
      <c r="C13" s="413" t="s">
        <v>1103</v>
      </c>
      <c r="D13" s="322" t="s">
        <v>1150</v>
      </c>
      <c r="E13" s="311">
        <v>5</v>
      </c>
      <c r="F13" s="330">
        <v>128400000</v>
      </c>
      <c r="G13" s="330"/>
      <c r="H13" s="330"/>
      <c r="I13" s="350">
        <f t="shared" si="2"/>
        <v>128400000</v>
      </c>
    </row>
    <row r="14" spans="1:9" s="312" customFormat="1" ht="82.5" customHeight="1" x14ac:dyDescent="0.25">
      <c r="A14" s="310" t="s">
        <v>1044</v>
      </c>
      <c r="B14" s="420" t="s">
        <v>1042</v>
      </c>
      <c r="C14" s="413" t="s">
        <v>1423</v>
      </c>
      <c r="D14" s="322" t="s">
        <v>1043</v>
      </c>
      <c r="E14" s="313">
        <v>0.35</v>
      </c>
      <c r="F14" s="330">
        <v>3264229900</v>
      </c>
      <c r="G14" s="330">
        <v>322000000</v>
      </c>
      <c r="H14" s="330"/>
      <c r="I14" s="350">
        <f t="shared" si="2"/>
        <v>3586229900</v>
      </c>
    </row>
    <row r="15" spans="1:9" s="312" customFormat="1" ht="63" customHeight="1" x14ac:dyDescent="0.25">
      <c r="A15" s="360" t="s">
        <v>1045</v>
      </c>
      <c r="B15" s="423" t="s">
        <v>1151</v>
      </c>
      <c r="C15" s="413" t="s">
        <v>1152</v>
      </c>
      <c r="D15" s="322" t="s">
        <v>1153</v>
      </c>
      <c r="E15" s="311">
        <v>8</v>
      </c>
      <c r="F15" s="584">
        <v>1168699430</v>
      </c>
      <c r="G15" s="584">
        <v>34000000</v>
      </c>
      <c r="H15" s="575"/>
      <c r="I15" s="585">
        <f t="shared" si="2"/>
        <v>1202699430</v>
      </c>
    </row>
    <row r="16" spans="1:9" s="312" customFormat="1" ht="97.5" customHeight="1" thickBot="1" x14ac:dyDescent="0.3">
      <c r="A16" s="361"/>
      <c r="B16" s="424"/>
      <c r="C16" s="413" t="s">
        <v>1154</v>
      </c>
      <c r="D16" s="322" t="s">
        <v>1047</v>
      </c>
      <c r="E16" s="313">
        <v>0.65</v>
      </c>
      <c r="F16" s="584"/>
      <c r="G16" s="584"/>
      <c r="H16" s="577"/>
      <c r="I16" s="585">
        <f t="shared" si="2"/>
        <v>0</v>
      </c>
    </row>
    <row r="17" spans="1:9" s="301" customFormat="1" ht="60" customHeight="1" x14ac:dyDescent="0.25">
      <c r="A17" s="306" t="s">
        <v>1029</v>
      </c>
      <c r="B17" s="419" t="s">
        <v>1031</v>
      </c>
      <c r="C17" s="388" t="s">
        <v>111</v>
      </c>
      <c r="D17" s="307" t="s">
        <v>112</v>
      </c>
      <c r="E17" s="307" t="s">
        <v>113</v>
      </c>
      <c r="F17" s="308" t="s">
        <v>1125</v>
      </c>
      <c r="G17" s="308" t="s">
        <v>1126</v>
      </c>
      <c r="H17" s="308" t="s">
        <v>1127</v>
      </c>
      <c r="I17" s="309" t="s">
        <v>1111</v>
      </c>
    </row>
    <row r="18" spans="1:9" s="312" customFormat="1" ht="83.25" customHeight="1" x14ac:dyDescent="0.25">
      <c r="A18" s="360" t="s">
        <v>1046</v>
      </c>
      <c r="B18" s="420" t="s">
        <v>1155</v>
      </c>
      <c r="C18" s="413" t="s">
        <v>1156</v>
      </c>
      <c r="D18" s="322" t="s">
        <v>1157</v>
      </c>
      <c r="E18" s="311" t="s">
        <v>1424</v>
      </c>
      <c r="F18" s="330">
        <v>2109220100</v>
      </c>
      <c r="G18" s="330">
        <v>157000000</v>
      </c>
      <c r="H18" s="330"/>
      <c r="I18" s="350">
        <f t="shared" ref="I18:I23" si="3">F18+G18+H18</f>
        <v>2266220100</v>
      </c>
    </row>
    <row r="19" spans="1:9" s="312" customFormat="1" ht="99.75" customHeight="1" x14ac:dyDescent="0.25">
      <c r="A19" s="581" t="s">
        <v>1048</v>
      </c>
      <c r="B19" s="425" t="s">
        <v>1162</v>
      </c>
      <c r="C19" s="413" t="s">
        <v>1158</v>
      </c>
      <c r="D19" s="370" t="s">
        <v>1075</v>
      </c>
      <c r="E19" s="362" t="s">
        <v>1426</v>
      </c>
      <c r="F19" s="584">
        <v>325000000</v>
      </c>
      <c r="G19" s="584">
        <v>187000000</v>
      </c>
      <c r="H19" s="584"/>
      <c r="I19" s="586">
        <f t="shared" si="3"/>
        <v>512000000</v>
      </c>
    </row>
    <row r="20" spans="1:9" s="312" customFormat="1" ht="90" customHeight="1" x14ac:dyDescent="0.25">
      <c r="A20" s="582"/>
      <c r="B20" s="420" t="s">
        <v>1159</v>
      </c>
      <c r="C20" s="413" t="s">
        <v>1160</v>
      </c>
      <c r="D20" s="322" t="s">
        <v>1049</v>
      </c>
      <c r="E20" s="362" t="s">
        <v>1425</v>
      </c>
      <c r="F20" s="584"/>
      <c r="G20" s="584"/>
      <c r="H20" s="584"/>
      <c r="I20" s="587">
        <f t="shared" si="3"/>
        <v>0</v>
      </c>
    </row>
    <row r="21" spans="1:9" s="312" customFormat="1" ht="88.5" customHeight="1" x14ac:dyDescent="0.25">
      <c r="A21" s="583"/>
      <c r="B21" s="420" t="s">
        <v>1159</v>
      </c>
      <c r="C21" s="413" t="s">
        <v>1161</v>
      </c>
      <c r="D21" s="322" t="s">
        <v>1049</v>
      </c>
      <c r="E21" s="314" t="s">
        <v>1163</v>
      </c>
      <c r="F21" s="584"/>
      <c r="G21" s="584"/>
      <c r="H21" s="584"/>
      <c r="I21" s="588">
        <f t="shared" si="3"/>
        <v>0</v>
      </c>
    </row>
    <row r="22" spans="1:9" s="312" customFormat="1" ht="90.75" customHeight="1" x14ac:dyDescent="0.25">
      <c r="A22" s="310" t="s">
        <v>1051</v>
      </c>
      <c r="B22" s="420" t="s">
        <v>1050</v>
      </c>
      <c r="C22" s="413" t="s">
        <v>1164</v>
      </c>
      <c r="D22" s="310" t="s">
        <v>1165</v>
      </c>
      <c r="E22" s="314" t="s">
        <v>1166</v>
      </c>
      <c r="F22" s="330">
        <v>10000000</v>
      </c>
      <c r="G22" s="330"/>
      <c r="H22" s="330"/>
      <c r="I22" s="350">
        <f t="shared" si="3"/>
        <v>10000000</v>
      </c>
    </row>
    <row r="23" spans="1:9" s="312" customFormat="1" ht="117.75" customHeight="1" thickBot="1" x14ac:dyDescent="0.3">
      <c r="A23" s="310" t="s">
        <v>1052</v>
      </c>
      <c r="B23" s="420" t="s">
        <v>1100</v>
      </c>
      <c r="C23" s="413" t="s">
        <v>1106</v>
      </c>
      <c r="D23" s="371" t="s">
        <v>1267</v>
      </c>
      <c r="E23" s="357" t="s">
        <v>1167</v>
      </c>
      <c r="F23" s="330">
        <v>80000000</v>
      </c>
      <c r="G23" s="330"/>
      <c r="H23" s="330"/>
      <c r="I23" s="350">
        <f t="shared" si="3"/>
        <v>80000000</v>
      </c>
    </row>
    <row r="24" spans="1:9" s="301" customFormat="1" ht="60" customHeight="1" x14ac:dyDescent="0.25">
      <c r="A24" s="306" t="s">
        <v>1029</v>
      </c>
      <c r="B24" s="419" t="s">
        <v>1031</v>
      </c>
      <c r="C24" s="388" t="s">
        <v>111</v>
      </c>
      <c r="D24" s="307" t="s">
        <v>112</v>
      </c>
      <c r="E24" s="307" t="s">
        <v>113</v>
      </c>
      <c r="F24" s="308" t="s">
        <v>1125</v>
      </c>
      <c r="G24" s="308" t="s">
        <v>1126</v>
      </c>
      <c r="H24" s="308" t="s">
        <v>1127</v>
      </c>
      <c r="I24" s="309" t="s">
        <v>1111</v>
      </c>
    </row>
    <row r="25" spans="1:9" s="312" customFormat="1" ht="90" customHeight="1" x14ac:dyDescent="0.25">
      <c r="A25" s="349" t="s">
        <v>1053</v>
      </c>
      <c r="B25" s="420" t="s">
        <v>1168</v>
      </c>
      <c r="C25" s="413" t="s">
        <v>1169</v>
      </c>
      <c r="D25" s="322" t="s">
        <v>1170</v>
      </c>
      <c r="E25" s="311" t="s">
        <v>1171</v>
      </c>
      <c r="F25" s="330">
        <v>281383913</v>
      </c>
      <c r="G25" s="330"/>
      <c r="H25" s="330"/>
      <c r="I25" s="350">
        <f t="shared" ref="I25:I29" si="4">F25+G25+H25</f>
        <v>281383913</v>
      </c>
    </row>
    <row r="26" spans="1:9" s="312" customFormat="1" ht="107.25" customHeight="1" x14ac:dyDescent="0.25">
      <c r="A26" s="349" t="s">
        <v>1055</v>
      </c>
      <c r="B26" s="420" t="s">
        <v>1071</v>
      </c>
      <c r="C26" s="413" t="s">
        <v>1054</v>
      </c>
      <c r="D26" s="322" t="s">
        <v>1172</v>
      </c>
      <c r="E26" s="311" t="s">
        <v>1173</v>
      </c>
      <c r="F26" s="330">
        <v>76700000</v>
      </c>
      <c r="G26" s="330"/>
      <c r="H26" s="330"/>
      <c r="I26" s="350">
        <f t="shared" si="4"/>
        <v>76700000</v>
      </c>
    </row>
    <row r="27" spans="1:9" s="312" customFormat="1" ht="107.25" customHeight="1" x14ac:dyDescent="0.25">
      <c r="A27" s="351" t="s">
        <v>1056</v>
      </c>
      <c r="B27" s="420" t="s">
        <v>1174</v>
      </c>
      <c r="C27" s="413" t="s">
        <v>1175</v>
      </c>
      <c r="D27" s="322" t="s">
        <v>1176</v>
      </c>
      <c r="E27" s="311" t="s">
        <v>1177</v>
      </c>
      <c r="F27" s="330">
        <v>341165000</v>
      </c>
      <c r="G27" s="330"/>
      <c r="H27" s="330"/>
      <c r="I27" s="350">
        <f t="shared" si="4"/>
        <v>341165000</v>
      </c>
    </row>
    <row r="28" spans="1:9" s="352" customFormat="1" ht="107.25" customHeight="1" x14ac:dyDescent="0.25">
      <c r="A28" s="351" t="s">
        <v>1059</v>
      </c>
      <c r="B28" s="420" t="s">
        <v>1178</v>
      </c>
      <c r="C28" s="413" t="s">
        <v>1058</v>
      </c>
      <c r="D28" s="322" t="s">
        <v>1179</v>
      </c>
      <c r="E28" s="311" t="s">
        <v>1180</v>
      </c>
      <c r="F28" s="330">
        <v>80000000</v>
      </c>
      <c r="G28" s="330"/>
      <c r="H28" s="330"/>
      <c r="I28" s="350">
        <f t="shared" si="4"/>
        <v>80000000</v>
      </c>
    </row>
    <row r="29" spans="1:9" s="352" customFormat="1" ht="107.25" customHeight="1" thickBot="1" x14ac:dyDescent="0.3">
      <c r="A29" s="353" t="s">
        <v>1060</v>
      </c>
      <c r="B29" s="426" t="s">
        <v>1072</v>
      </c>
      <c r="C29" s="414" t="s">
        <v>1101</v>
      </c>
      <c r="D29" s="372" t="s">
        <v>1061</v>
      </c>
      <c r="E29" s="354" t="s">
        <v>1181</v>
      </c>
      <c r="F29" s="355">
        <v>19300000</v>
      </c>
      <c r="G29" s="355"/>
      <c r="H29" s="355"/>
      <c r="I29" s="356">
        <f t="shared" si="4"/>
        <v>19300000</v>
      </c>
    </row>
  </sheetData>
  <mergeCells count="9">
    <mergeCell ref="A19:A21"/>
    <mergeCell ref="F15:F16"/>
    <mergeCell ref="G15:G16"/>
    <mergeCell ref="I15:I16"/>
    <mergeCell ref="F19:F21"/>
    <mergeCell ref="G19:G21"/>
    <mergeCell ref="H15:H16"/>
    <mergeCell ref="H19:H21"/>
    <mergeCell ref="I19:I21"/>
  </mergeCells>
  <pageMargins left="0.25" right="0.25" top="0.75" bottom="0.75" header="0.3" footer="0.3"/>
  <pageSetup scale="41"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5"/>
  <sheetViews>
    <sheetView showGridLines="0" zoomScale="80" zoomScaleNormal="80" workbookViewId="0">
      <pane xSplit="1" ySplit="2" topLeftCell="B3" activePane="bottomRight" state="frozen"/>
      <selection pane="topRight" activeCell="B1" sqref="B1"/>
      <selection pane="bottomLeft" activeCell="A3" sqref="A3"/>
      <selection pane="bottomRight" activeCell="K3" sqref="K3"/>
    </sheetView>
  </sheetViews>
  <sheetFormatPr baseColWidth="10" defaultColWidth="10.85546875" defaultRowHeight="12" zeroHeight="1" x14ac:dyDescent="0.25"/>
  <cols>
    <col min="1" max="1" width="10.5703125" style="299" customWidth="1"/>
    <col min="2" max="2" width="39.42578125" style="299" customWidth="1"/>
    <col min="3" max="3" width="28.5703125" style="299" customWidth="1"/>
    <col min="4" max="4" width="33.42578125" style="299" customWidth="1"/>
    <col min="5" max="5" width="44.7109375" style="298" customWidth="1"/>
    <col min="6" max="7" width="18.85546875" style="300" customWidth="1"/>
    <col min="8" max="8" width="18.7109375" style="300" customWidth="1"/>
    <col min="9" max="9" width="21.42578125" style="300" customWidth="1"/>
    <col min="10" max="16384" width="10.85546875" style="299"/>
  </cols>
  <sheetData>
    <row r="1" spans="1:9" ht="26.25" customHeight="1" thickBot="1" x14ac:dyDescent="0.3">
      <c r="A1" s="321"/>
      <c r="B1" s="321"/>
      <c r="C1" s="321"/>
      <c r="D1" s="323"/>
      <c r="E1" s="303" t="s">
        <v>766</v>
      </c>
      <c r="F1" s="304">
        <f>SUM(F3:F7)</f>
        <v>1347590974</v>
      </c>
      <c r="G1" s="304">
        <f t="shared" ref="G1:I1" si="0">SUM(G3:G7)</f>
        <v>1649798000</v>
      </c>
      <c r="H1" s="304">
        <f t="shared" si="0"/>
        <v>0</v>
      </c>
      <c r="I1" s="304">
        <f t="shared" si="0"/>
        <v>2997388974</v>
      </c>
    </row>
    <row r="2" spans="1:9" s="302" customFormat="1" ht="47.25" customHeight="1" x14ac:dyDescent="0.25">
      <c r="A2" s="429" t="s">
        <v>1029</v>
      </c>
      <c r="B2" s="412" t="s">
        <v>1062</v>
      </c>
      <c r="C2" s="331" t="s">
        <v>111</v>
      </c>
      <c r="D2" s="331" t="s">
        <v>112</v>
      </c>
      <c r="E2" s="331" t="s">
        <v>113</v>
      </c>
      <c r="F2" s="308" t="s">
        <v>1109</v>
      </c>
      <c r="G2" s="308" t="s">
        <v>1124</v>
      </c>
      <c r="H2" s="308" t="s">
        <v>1110</v>
      </c>
      <c r="I2" s="309" t="s">
        <v>1111</v>
      </c>
    </row>
    <row r="3" spans="1:9" s="312" customFormat="1" ht="75" customHeight="1" x14ac:dyDescent="0.25">
      <c r="A3" s="415" t="s">
        <v>1269</v>
      </c>
      <c r="B3" s="430" t="s">
        <v>1188</v>
      </c>
      <c r="C3" s="383" t="s">
        <v>1189</v>
      </c>
      <c r="D3" s="383" t="s">
        <v>1190</v>
      </c>
      <c r="E3" s="384">
        <v>24</v>
      </c>
      <c r="F3" s="330">
        <v>88490000</v>
      </c>
      <c r="G3" s="330">
        <v>1400000000</v>
      </c>
      <c r="H3" s="330"/>
      <c r="I3" s="350">
        <f>SUM(F3:G3)</f>
        <v>1488490000</v>
      </c>
    </row>
    <row r="4" spans="1:9" s="312" customFormat="1" ht="93" customHeight="1" x14ac:dyDescent="0.25">
      <c r="A4" s="590" t="s">
        <v>1268</v>
      </c>
      <c r="B4" s="589" t="s">
        <v>1182</v>
      </c>
      <c r="C4" s="368" t="s">
        <v>1183</v>
      </c>
      <c r="D4" s="368" t="s">
        <v>1184</v>
      </c>
      <c r="E4" s="344" t="s">
        <v>1185</v>
      </c>
      <c r="F4" s="584">
        <v>568714659</v>
      </c>
      <c r="G4" s="584">
        <v>249798000</v>
      </c>
      <c r="H4" s="584"/>
      <c r="I4" s="585">
        <f>SUM(F4:G5)</f>
        <v>818512659</v>
      </c>
    </row>
    <row r="5" spans="1:9" s="312" customFormat="1" ht="48.75" customHeight="1" x14ac:dyDescent="0.25">
      <c r="A5" s="590"/>
      <c r="B5" s="589"/>
      <c r="C5" s="368" t="s">
        <v>1186</v>
      </c>
      <c r="D5" s="368" t="s">
        <v>1187</v>
      </c>
      <c r="E5" s="344">
        <v>0</v>
      </c>
      <c r="F5" s="584"/>
      <c r="G5" s="584"/>
      <c r="H5" s="584"/>
      <c r="I5" s="585"/>
    </row>
    <row r="6" spans="1:9" s="312" customFormat="1" ht="85.5" customHeight="1" x14ac:dyDescent="0.25">
      <c r="A6" s="415" t="s">
        <v>1270</v>
      </c>
      <c r="B6" s="430" t="s">
        <v>1191</v>
      </c>
      <c r="C6" s="383" t="s">
        <v>1192</v>
      </c>
      <c r="D6" s="383" t="s">
        <v>1193</v>
      </c>
      <c r="E6" s="384">
        <v>0</v>
      </c>
      <c r="F6" s="330">
        <f>54700000+45951315</f>
        <v>100651315</v>
      </c>
      <c r="G6" s="330"/>
      <c r="H6" s="330"/>
      <c r="I6" s="350">
        <f>SUM(F6:G6)</f>
        <v>100651315</v>
      </c>
    </row>
    <row r="7" spans="1:9" s="312" customFormat="1" ht="51.75" customHeight="1" thickBot="1" x14ac:dyDescent="0.3">
      <c r="A7" s="416" t="s">
        <v>1271</v>
      </c>
      <c r="B7" s="431" t="s">
        <v>1194</v>
      </c>
      <c r="C7" s="386" t="s">
        <v>1195</v>
      </c>
      <c r="D7" s="386" t="s">
        <v>1196</v>
      </c>
      <c r="E7" s="387" t="s">
        <v>1197</v>
      </c>
      <c r="F7" s="355">
        <v>589735000</v>
      </c>
      <c r="G7" s="355"/>
      <c r="H7" s="355"/>
      <c r="I7" s="356">
        <f t="shared" ref="I7" si="1">SUM(F7:G8)</f>
        <v>589735000</v>
      </c>
    </row>
    <row r="8" spans="1:9" x14ac:dyDescent="0.25"/>
    <row r="9" spans="1:9" x14ac:dyDescent="0.25">
      <c r="F9" s="343"/>
    </row>
    <row r="10" spans="1:9" x14ac:dyDescent="0.25"/>
    <row r="11" spans="1:9" x14ac:dyDescent="0.25"/>
    <row r="12" spans="1:9" x14ac:dyDescent="0.25"/>
    <row r="13" spans="1:9" x14ac:dyDescent="0.25"/>
    <row r="14" spans="1:9" x14ac:dyDescent="0.25"/>
    <row r="15" spans="1:9" x14ac:dyDescent="0.25"/>
    <row r="16" spans="1:9" x14ac:dyDescent="0.25"/>
    <row r="17" x14ac:dyDescent="0.25"/>
    <row r="18" x14ac:dyDescent="0.25"/>
    <row r="19" x14ac:dyDescent="0.25"/>
    <row r="20" x14ac:dyDescent="0.25"/>
    <row r="21" x14ac:dyDescent="0.25"/>
    <row r="32" x14ac:dyDescent="0.25"/>
    <row r="48" x14ac:dyDescent="0.25"/>
    <row r="50" x14ac:dyDescent="0.25"/>
    <row r="51" x14ac:dyDescent="0.25"/>
    <row r="52" x14ac:dyDescent="0.25"/>
    <row r="53" x14ac:dyDescent="0.25"/>
    <row r="54" x14ac:dyDescent="0.25"/>
    <row r="55" x14ac:dyDescent="0.25"/>
  </sheetData>
  <mergeCells count="6">
    <mergeCell ref="H4:H5"/>
    <mergeCell ref="I4:I5"/>
    <mergeCell ref="B4:B5"/>
    <mergeCell ref="A4:A5"/>
    <mergeCell ref="F4:F5"/>
    <mergeCell ref="G4:G5"/>
  </mergeCells>
  <pageMargins left="0.25" right="0.25" top="0.75" bottom="0.75" header="0.3" footer="0.3"/>
  <pageSetup scale="41"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34"/>
  <sheetViews>
    <sheetView topLeftCell="AA1" zoomScale="85" zoomScaleNormal="85" workbookViewId="0">
      <selection activeCell="AQ15" sqref="AQ15"/>
    </sheetView>
  </sheetViews>
  <sheetFormatPr baseColWidth="10" defaultColWidth="10.85546875" defaultRowHeight="15" x14ac:dyDescent="0.25"/>
  <cols>
    <col min="1" max="3" width="19.5703125" style="1" customWidth="1"/>
    <col min="4" max="4" width="29.85546875" style="1" customWidth="1"/>
    <col min="5" max="5" width="19.7109375" style="1" customWidth="1"/>
    <col min="6" max="6" width="9.7109375" style="1" customWidth="1"/>
    <col min="7" max="7" width="53" style="1" customWidth="1"/>
    <col min="8" max="8" width="16.140625" style="1" customWidth="1"/>
    <col min="9" max="9" width="38.85546875" style="1" customWidth="1"/>
    <col min="10" max="10" width="52.42578125" style="1" customWidth="1"/>
    <col min="11" max="12" width="13.28515625" style="1" customWidth="1"/>
    <col min="13" max="15" width="18.5703125" style="1" customWidth="1"/>
    <col min="16" max="16" width="24.42578125" style="1" customWidth="1"/>
    <col min="17" max="17" width="21.85546875" style="1" customWidth="1"/>
    <col min="18" max="18" width="23.425781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7" width="17.7109375" style="1" customWidth="1"/>
    <col min="68" max="68" width="10.85546875" style="1"/>
    <col min="69" max="69" width="10.85546875" style="145"/>
    <col min="70" max="70" width="21.140625" style="1" customWidth="1"/>
    <col min="71" max="71" width="10.85546875" style="1"/>
    <col min="72" max="72" width="38" style="1" hidden="1" customWidth="1"/>
    <col min="73" max="75" width="23.42578125" style="1" hidden="1" customWidth="1"/>
    <col min="76" max="16384" width="10.85546875" style="1"/>
  </cols>
  <sheetData>
    <row r="1" spans="1:76" ht="15.75" thickBot="1" x14ac:dyDescent="0.3"/>
    <row r="2" spans="1:76" ht="14.45" customHeight="1" thickBot="1" x14ac:dyDescent="0.3">
      <c r="B2" s="105"/>
      <c r="C2" s="105"/>
      <c r="D2" s="105"/>
      <c r="E2" s="177" t="s">
        <v>0</v>
      </c>
      <c r="F2" s="105"/>
      <c r="G2" s="105"/>
      <c r="H2" s="105"/>
      <c r="I2" s="105"/>
      <c r="J2" s="105"/>
      <c r="K2" s="105"/>
      <c r="L2" s="106"/>
      <c r="M2" s="14"/>
      <c r="N2" s="14"/>
      <c r="O2" s="14"/>
      <c r="P2" s="15"/>
    </row>
    <row r="3" spans="1:76" ht="14.45" customHeight="1" x14ac:dyDescent="0.25">
      <c r="A3" s="107"/>
      <c r="B3" s="108"/>
      <c r="C3" s="108"/>
      <c r="D3" s="108"/>
      <c r="E3" s="108"/>
      <c r="F3" s="108"/>
      <c r="G3" s="108"/>
      <c r="H3" s="108"/>
      <c r="I3" s="108"/>
      <c r="J3" s="108"/>
      <c r="K3" s="108"/>
      <c r="L3" s="109"/>
      <c r="M3" s="16"/>
      <c r="N3" s="16"/>
      <c r="O3" s="16"/>
      <c r="P3" s="15"/>
      <c r="S3" s="19"/>
    </row>
    <row r="4" spans="1:76" ht="14.45" customHeight="1" x14ac:dyDescent="0.25">
      <c r="A4" s="107"/>
      <c r="B4" s="108"/>
      <c r="C4" s="108"/>
      <c r="D4" s="108"/>
      <c r="E4" s="108"/>
      <c r="F4" s="108"/>
      <c r="G4" s="108"/>
      <c r="H4" s="108"/>
      <c r="I4" s="108"/>
      <c r="J4" s="108"/>
      <c r="K4" s="108"/>
      <c r="L4" s="109"/>
      <c r="M4" s="16"/>
      <c r="N4" s="16"/>
      <c r="O4" s="16"/>
      <c r="P4" s="15"/>
    </row>
    <row r="5" spans="1:76" ht="15" customHeight="1" thickBot="1" x14ac:dyDescent="0.3">
      <c r="A5" s="110"/>
      <c r="B5" s="111"/>
      <c r="C5" s="111"/>
      <c r="D5" s="111"/>
      <c r="E5" s="111"/>
      <c r="F5" s="111"/>
      <c r="G5" s="111"/>
      <c r="H5" s="111"/>
      <c r="I5" s="111"/>
      <c r="J5" s="111"/>
      <c r="K5" s="111"/>
      <c r="L5" s="112"/>
      <c r="M5" s="17"/>
      <c r="N5" s="17"/>
      <c r="O5" s="17"/>
      <c r="P5" s="15"/>
    </row>
    <row r="6" spans="1:76" ht="20.100000000000001" customHeight="1" thickBot="1" x14ac:dyDescent="0.3">
      <c r="A6" s="113" t="s">
        <v>1</v>
      </c>
      <c r="B6" s="114"/>
      <c r="C6" s="114"/>
      <c r="D6" s="114"/>
      <c r="E6" s="115">
        <v>2019</v>
      </c>
      <c r="F6" s="114"/>
      <c r="G6" s="114"/>
      <c r="H6" s="115"/>
      <c r="I6" s="114"/>
      <c r="J6" s="114"/>
      <c r="K6" s="114"/>
      <c r="L6" s="116"/>
      <c r="M6" s="273"/>
      <c r="N6" s="273"/>
      <c r="O6" s="273"/>
      <c r="P6" s="273"/>
    </row>
    <row r="7" spans="1:76" ht="20.100000000000001" customHeight="1" thickBot="1" x14ac:dyDescent="0.3">
      <c r="A7" s="117" t="s">
        <v>2</v>
      </c>
      <c r="B7" s="118"/>
      <c r="C7" s="118"/>
      <c r="D7" s="118"/>
      <c r="E7" s="119">
        <v>1</v>
      </c>
      <c r="F7" s="118"/>
      <c r="G7" s="118"/>
      <c r="H7" s="119"/>
      <c r="I7" s="118"/>
      <c r="J7" s="118"/>
      <c r="K7" s="118"/>
      <c r="L7" s="120"/>
      <c r="M7" s="273"/>
      <c r="N7" s="273"/>
      <c r="O7" s="273"/>
      <c r="P7" s="273"/>
    </row>
    <row r="8" spans="1:76" ht="20.100000000000001" customHeight="1" thickBot="1" x14ac:dyDescent="0.3">
      <c r="A8" s="121" t="s">
        <v>3</v>
      </c>
      <c r="B8" s="122"/>
      <c r="C8" s="122"/>
      <c r="D8" s="122"/>
      <c r="E8" s="123">
        <v>43466</v>
      </c>
      <c r="F8" s="124"/>
      <c r="G8" s="124"/>
      <c r="H8" s="123"/>
      <c r="I8" s="124"/>
      <c r="J8" s="124"/>
      <c r="K8" s="124"/>
      <c r="L8" s="125"/>
      <c r="M8" s="8"/>
      <c r="N8" s="8"/>
      <c r="O8" s="8"/>
      <c r="P8" s="8"/>
    </row>
    <row r="9" spans="1:76" ht="15.75" thickBot="1" x14ac:dyDescent="0.3">
      <c r="A9" s="3"/>
      <c r="B9" s="3"/>
      <c r="C9" s="3"/>
      <c r="D9" s="3"/>
      <c r="E9" s="3"/>
      <c r="F9" s="3"/>
      <c r="G9" s="3"/>
      <c r="H9" s="3"/>
      <c r="I9" s="3"/>
      <c r="J9" s="3"/>
      <c r="K9" s="3"/>
      <c r="L9" s="3"/>
      <c r="M9" s="3"/>
      <c r="N9" s="3"/>
      <c r="O9" s="3"/>
      <c r="P9" s="3"/>
    </row>
    <row r="10" spans="1:76" s="3" customFormat="1" ht="30" customHeight="1" thickBot="1" x14ac:dyDescent="0.3">
      <c r="D10" s="101" t="s">
        <v>4</v>
      </c>
      <c r="E10" s="102"/>
      <c r="F10" s="102"/>
      <c r="G10" s="102"/>
      <c r="H10" s="102"/>
      <c r="I10" s="102"/>
      <c r="J10" s="102"/>
      <c r="K10" s="102"/>
      <c r="L10" s="102"/>
      <c r="M10" s="102"/>
      <c r="N10" s="102"/>
      <c r="O10" s="102"/>
      <c r="P10" s="539" t="s">
        <v>94</v>
      </c>
      <c r="Q10" s="539"/>
      <c r="R10" s="539"/>
      <c r="S10" s="540"/>
      <c r="T10" s="538" t="s">
        <v>95</v>
      </c>
      <c r="U10" s="539"/>
      <c r="V10" s="539"/>
      <c r="W10" s="538" t="s">
        <v>243</v>
      </c>
      <c r="X10" s="539"/>
      <c r="Y10" s="547"/>
      <c r="Z10" s="539"/>
      <c r="AA10" s="539"/>
      <c r="AB10" s="539"/>
      <c r="AC10" s="547"/>
      <c r="AD10" s="539"/>
      <c r="AE10" s="539"/>
      <c r="AF10" s="539"/>
      <c r="AG10" s="547"/>
      <c r="AH10" s="539"/>
      <c r="AI10" s="539"/>
      <c r="AJ10" s="539"/>
      <c r="AK10" s="547"/>
      <c r="AL10" s="539"/>
      <c r="AM10" s="539"/>
      <c r="AN10" s="539"/>
      <c r="AO10" s="547"/>
      <c r="AP10" s="539"/>
      <c r="AQ10" s="539"/>
      <c r="AR10" s="539"/>
      <c r="AS10" s="547"/>
      <c r="AT10" s="539"/>
      <c r="AU10" s="539"/>
      <c r="AV10" s="539"/>
      <c r="AW10" s="547"/>
      <c r="AX10" s="539"/>
      <c r="AY10" s="539"/>
      <c r="AZ10" s="539"/>
      <c r="BA10" s="547"/>
      <c r="BB10" s="539"/>
      <c r="BC10" s="539"/>
      <c r="BD10" s="539"/>
      <c r="BE10" s="547"/>
      <c r="BF10" s="539"/>
      <c r="BG10" s="539"/>
      <c r="BH10" s="539"/>
      <c r="BI10" s="548"/>
      <c r="BJ10" s="539"/>
      <c r="BK10" s="539"/>
      <c r="BL10" s="539"/>
      <c r="BM10" s="547"/>
      <c r="BN10" s="539"/>
      <c r="BO10" s="539"/>
      <c r="BP10" s="539"/>
      <c r="BQ10" s="547"/>
      <c r="BR10" s="539"/>
    </row>
    <row r="11" spans="1:76"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541" t="s">
        <v>96</v>
      </c>
      <c r="X11" s="542"/>
      <c r="Y11" s="543"/>
      <c r="Z11" s="544"/>
      <c r="AA11" s="541" t="s">
        <v>97</v>
      </c>
      <c r="AB11" s="542"/>
      <c r="AC11" s="543"/>
      <c r="AD11" s="544"/>
      <c r="AE11" s="541" t="s">
        <v>238</v>
      </c>
      <c r="AF11" s="542"/>
      <c r="AG11" s="543"/>
      <c r="AH11" s="544"/>
      <c r="AI11" s="541" t="s">
        <v>239</v>
      </c>
      <c r="AJ11" s="542"/>
      <c r="AK11" s="543"/>
      <c r="AL11" s="544"/>
      <c r="AM11" s="541" t="s">
        <v>100</v>
      </c>
      <c r="AN11" s="542"/>
      <c r="AO11" s="543"/>
      <c r="AP11" s="544"/>
      <c r="AQ11" s="541" t="s">
        <v>240</v>
      </c>
      <c r="AR11" s="542"/>
      <c r="AS11" s="543"/>
      <c r="AT11" s="544"/>
      <c r="AU11" s="541" t="s">
        <v>102</v>
      </c>
      <c r="AV11" s="542"/>
      <c r="AW11" s="543"/>
      <c r="AX11" s="544"/>
      <c r="AY11" s="541" t="s">
        <v>103</v>
      </c>
      <c r="AZ11" s="542"/>
      <c r="BA11" s="543"/>
      <c r="BB11" s="544"/>
      <c r="BC11" s="541" t="s">
        <v>241</v>
      </c>
      <c r="BD11" s="542"/>
      <c r="BE11" s="543"/>
      <c r="BF11" s="544"/>
      <c r="BG11" s="541" t="s">
        <v>105</v>
      </c>
      <c r="BH11" s="542"/>
      <c r="BI11" s="546"/>
      <c r="BJ11" s="544"/>
      <c r="BK11" s="541" t="s">
        <v>106</v>
      </c>
      <c r="BL11" s="542"/>
      <c r="BM11" s="543"/>
      <c r="BN11" s="544"/>
      <c r="BO11" s="541" t="s">
        <v>242</v>
      </c>
      <c r="BP11" s="542"/>
      <c r="BQ11" s="543"/>
      <c r="BR11" s="544"/>
    </row>
    <row r="12" spans="1:76"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271" t="s">
        <v>971</v>
      </c>
      <c r="X12" s="272" t="s">
        <v>318</v>
      </c>
      <c r="Y12" s="268" t="s">
        <v>319</v>
      </c>
      <c r="Z12" s="272" t="s">
        <v>317</v>
      </c>
      <c r="AA12" s="271" t="s">
        <v>971</v>
      </c>
      <c r="AB12" s="272" t="s">
        <v>318</v>
      </c>
      <c r="AC12" s="268" t="s">
        <v>319</v>
      </c>
      <c r="AD12" s="272" t="s">
        <v>317</v>
      </c>
      <c r="AE12" s="271" t="s">
        <v>971</v>
      </c>
      <c r="AF12" s="272" t="s">
        <v>318</v>
      </c>
      <c r="AG12" s="268" t="s">
        <v>319</v>
      </c>
      <c r="AH12" s="272" t="s">
        <v>317</v>
      </c>
      <c r="AI12" s="271" t="s">
        <v>971</v>
      </c>
      <c r="AJ12" s="272" t="s">
        <v>318</v>
      </c>
      <c r="AK12" s="268" t="s">
        <v>319</v>
      </c>
      <c r="AL12" s="272" t="s">
        <v>317</v>
      </c>
      <c r="AM12" s="271" t="s">
        <v>971</v>
      </c>
      <c r="AN12" s="272" t="s">
        <v>318</v>
      </c>
      <c r="AO12" s="268" t="s">
        <v>319</v>
      </c>
      <c r="AP12" s="272" t="s">
        <v>317</v>
      </c>
      <c r="AQ12" s="271" t="s">
        <v>971</v>
      </c>
      <c r="AR12" s="272" t="s">
        <v>318</v>
      </c>
      <c r="AS12" s="268" t="s">
        <v>319</v>
      </c>
      <c r="AT12" s="272" t="s">
        <v>317</v>
      </c>
      <c r="AU12" s="271" t="s">
        <v>971</v>
      </c>
      <c r="AV12" s="272" t="s">
        <v>318</v>
      </c>
      <c r="AW12" s="268" t="s">
        <v>319</v>
      </c>
      <c r="AX12" s="272" t="s">
        <v>317</v>
      </c>
      <c r="AY12" s="271" t="s">
        <v>971</v>
      </c>
      <c r="AZ12" s="272" t="s">
        <v>318</v>
      </c>
      <c r="BA12" s="268" t="s">
        <v>319</v>
      </c>
      <c r="BB12" s="272" t="s">
        <v>317</v>
      </c>
      <c r="BC12" s="271" t="s">
        <v>971</v>
      </c>
      <c r="BD12" s="272" t="s">
        <v>318</v>
      </c>
      <c r="BE12" s="268" t="s">
        <v>319</v>
      </c>
      <c r="BF12" s="272" t="s">
        <v>317</v>
      </c>
      <c r="BG12" s="271" t="s">
        <v>971</v>
      </c>
      <c r="BH12" s="272" t="s">
        <v>318</v>
      </c>
      <c r="BI12" s="268" t="s">
        <v>319</v>
      </c>
      <c r="BJ12" s="272" t="s">
        <v>317</v>
      </c>
      <c r="BK12" s="271" t="s">
        <v>971</v>
      </c>
      <c r="BL12" s="272" t="s">
        <v>318</v>
      </c>
      <c r="BM12" s="268" t="s">
        <v>319</v>
      </c>
      <c r="BN12" s="272" t="s">
        <v>317</v>
      </c>
      <c r="BO12" s="271" t="s">
        <v>971</v>
      </c>
      <c r="BP12" s="272" t="s">
        <v>318</v>
      </c>
      <c r="BQ12" s="268" t="s">
        <v>319</v>
      </c>
      <c r="BR12" s="272" t="s">
        <v>317</v>
      </c>
    </row>
    <row r="13" spans="1:76" ht="141.75" customHeight="1" x14ac:dyDescent="0.3">
      <c r="A13" s="7"/>
      <c r="B13" s="7"/>
      <c r="C13" s="7"/>
      <c r="D13" s="9" t="s">
        <v>84</v>
      </c>
      <c r="E13" s="9" t="s">
        <v>10</v>
      </c>
      <c r="F13" s="4">
        <v>10</v>
      </c>
      <c r="G13" s="9" t="s">
        <v>85</v>
      </c>
      <c r="H13" s="4">
        <v>71</v>
      </c>
      <c r="I13" s="9" t="s">
        <v>617</v>
      </c>
      <c r="J13" s="168" t="s">
        <v>972</v>
      </c>
      <c r="K13" s="6">
        <v>43466</v>
      </c>
      <c r="L13" s="6">
        <v>43830</v>
      </c>
      <c r="M13" s="10">
        <v>145900000</v>
      </c>
      <c r="N13" s="141"/>
      <c r="O13" s="141"/>
      <c r="P13" s="6" t="s">
        <v>976</v>
      </c>
      <c r="Q13" s="104" t="s">
        <v>982</v>
      </c>
      <c r="R13" s="104" t="s">
        <v>983</v>
      </c>
      <c r="S13" s="104" t="s">
        <v>248</v>
      </c>
      <c r="T13" s="104" t="s">
        <v>84</v>
      </c>
      <c r="U13" s="104" t="s">
        <v>577</v>
      </c>
      <c r="V13" s="104" t="s">
        <v>577</v>
      </c>
      <c r="W13" s="104"/>
      <c r="X13" s="104"/>
      <c r="Y13" s="144"/>
      <c r="Z13" s="104"/>
      <c r="AA13" s="104">
        <v>0.03</v>
      </c>
      <c r="AB13" s="104" t="s">
        <v>801</v>
      </c>
      <c r="AC13" s="144">
        <v>0.05</v>
      </c>
      <c r="AD13" s="104" t="s">
        <v>578</v>
      </c>
      <c r="AE13" s="104">
        <v>0.06</v>
      </c>
      <c r="AF13" s="104" t="s">
        <v>802</v>
      </c>
      <c r="AG13" s="144">
        <v>0.1</v>
      </c>
      <c r="AH13" s="104" t="s">
        <v>869</v>
      </c>
      <c r="AI13" s="104"/>
      <c r="AJ13" s="104"/>
      <c r="AK13" s="144">
        <v>0.1</v>
      </c>
      <c r="AL13" s="160" t="s">
        <v>579</v>
      </c>
      <c r="AM13" s="104"/>
      <c r="AN13" s="104"/>
      <c r="AO13" s="144">
        <v>0.1</v>
      </c>
      <c r="AP13" s="160" t="s">
        <v>580</v>
      </c>
      <c r="AQ13" s="104"/>
      <c r="AR13" s="104"/>
      <c r="AS13" s="144">
        <v>0.1</v>
      </c>
      <c r="AT13" s="160" t="s">
        <v>581</v>
      </c>
      <c r="AU13" s="104"/>
      <c r="AV13" s="104"/>
      <c r="AW13" s="144">
        <v>0.1</v>
      </c>
      <c r="AX13" s="158" t="s">
        <v>582</v>
      </c>
      <c r="AY13" s="104"/>
      <c r="AZ13" s="104"/>
      <c r="BA13" s="144">
        <v>0.1</v>
      </c>
      <c r="BB13" s="160" t="s">
        <v>583</v>
      </c>
      <c r="BC13" s="104"/>
      <c r="BD13" s="104"/>
      <c r="BE13" s="144">
        <v>0.1</v>
      </c>
      <c r="BF13" s="178" t="s">
        <v>584</v>
      </c>
      <c r="BG13" s="104"/>
      <c r="BH13" s="104"/>
      <c r="BI13" s="144">
        <v>0.1</v>
      </c>
      <c r="BJ13" s="160" t="s">
        <v>585</v>
      </c>
      <c r="BK13" s="104"/>
      <c r="BL13" s="104"/>
      <c r="BM13" s="144">
        <v>0.1</v>
      </c>
      <c r="BN13" s="160" t="s">
        <v>586</v>
      </c>
      <c r="BO13" s="104"/>
      <c r="BP13" s="104"/>
      <c r="BQ13" s="144">
        <v>0.05</v>
      </c>
      <c r="BR13" s="179" t="s">
        <v>587</v>
      </c>
      <c r="BT13" s="149">
        <f>+Y13+AC13+AG13+AK13+AO13+AS13+AW13+BA13+BE13+BI13+BM13+BQ13</f>
        <v>0.99999999999999989</v>
      </c>
      <c r="BX13" s="126">
        <f>+Y13+AC13+AG13+AK13+AO13+AS13+AW13+BA13+BE13+BI13+BM13+BQ13</f>
        <v>0.99999999999999989</v>
      </c>
    </row>
    <row r="14" spans="1:76" ht="90" customHeight="1" x14ac:dyDescent="0.3">
      <c r="A14" s="7"/>
      <c r="B14" s="7"/>
      <c r="C14" s="7"/>
      <c r="D14" s="9" t="s">
        <v>84</v>
      </c>
      <c r="E14" s="9" t="s">
        <v>10</v>
      </c>
      <c r="F14" s="4">
        <v>10</v>
      </c>
      <c r="G14" s="9" t="s">
        <v>85</v>
      </c>
      <c r="H14" s="4">
        <v>81</v>
      </c>
      <c r="I14" s="9" t="s">
        <v>962</v>
      </c>
      <c r="J14" s="9" t="s">
        <v>973</v>
      </c>
      <c r="K14" s="6">
        <v>43466</v>
      </c>
      <c r="L14" s="6">
        <v>43830</v>
      </c>
      <c r="M14" s="10">
        <v>170918894</v>
      </c>
      <c r="N14" s="141"/>
      <c r="O14" s="141"/>
      <c r="P14" s="6" t="s">
        <v>509</v>
      </c>
      <c r="Q14" s="104" t="s">
        <v>510</v>
      </c>
      <c r="R14" s="104" t="s">
        <v>975</v>
      </c>
      <c r="S14" s="104" t="s">
        <v>248</v>
      </c>
      <c r="T14" s="104" t="s">
        <v>84</v>
      </c>
      <c r="U14" s="104" t="s">
        <v>512</v>
      </c>
      <c r="V14" s="104" t="s">
        <v>513</v>
      </c>
      <c r="W14" s="104"/>
      <c r="X14" s="104"/>
      <c r="Y14" s="144"/>
      <c r="Z14" s="104"/>
      <c r="AA14" s="104">
        <v>0.05</v>
      </c>
      <c r="AB14" s="104" t="s">
        <v>803</v>
      </c>
      <c r="AC14" s="144">
        <v>0.05</v>
      </c>
      <c r="AD14" s="104" t="s">
        <v>514</v>
      </c>
      <c r="AE14" s="104">
        <v>0.04</v>
      </c>
      <c r="AF14" s="104" t="s">
        <v>804</v>
      </c>
      <c r="AG14" s="144">
        <v>0.05</v>
      </c>
      <c r="AH14" s="104" t="s">
        <v>805</v>
      </c>
      <c r="AI14" s="104"/>
      <c r="AJ14" s="104"/>
      <c r="AK14" s="144">
        <v>0.1</v>
      </c>
      <c r="AL14" s="104" t="s">
        <v>516</v>
      </c>
      <c r="AM14" s="104"/>
      <c r="AN14" s="104"/>
      <c r="AO14" s="144">
        <v>0.1</v>
      </c>
      <c r="AP14" s="104" t="s">
        <v>517</v>
      </c>
      <c r="AQ14" s="104"/>
      <c r="AR14" s="104"/>
      <c r="AS14" s="144">
        <v>0.1</v>
      </c>
      <c r="AT14" s="104" t="s">
        <v>518</v>
      </c>
      <c r="AU14" s="104"/>
      <c r="AV14" s="104"/>
      <c r="AW14" s="144">
        <v>0.1</v>
      </c>
      <c r="AX14" s="104" t="s">
        <v>519</v>
      </c>
      <c r="AY14" s="104"/>
      <c r="AZ14" s="104"/>
      <c r="BA14" s="144">
        <v>0.1</v>
      </c>
      <c r="BB14" s="104" t="s">
        <v>519</v>
      </c>
      <c r="BC14" s="104"/>
      <c r="BD14" s="104"/>
      <c r="BE14" s="144">
        <v>0.1</v>
      </c>
      <c r="BF14" s="104" t="s">
        <v>519</v>
      </c>
      <c r="BG14" s="104"/>
      <c r="BH14" s="104"/>
      <c r="BI14" s="144">
        <v>0.1</v>
      </c>
      <c r="BJ14" s="104" t="s">
        <v>519</v>
      </c>
      <c r="BK14" s="104"/>
      <c r="BL14" s="104"/>
      <c r="BM14" s="144">
        <v>0.1</v>
      </c>
      <c r="BN14" s="104" t="s">
        <v>519</v>
      </c>
      <c r="BO14" s="104"/>
      <c r="BP14" s="104"/>
      <c r="BQ14" s="144">
        <v>0.1</v>
      </c>
      <c r="BR14" s="104" t="s">
        <v>519</v>
      </c>
      <c r="BT14" s="149">
        <f t="shared" ref="BT14:BT28" si="0">+Y14+AC14+AG14+AK14+AO14+AS14+AW14+BA14+BE14+BI14+BM14+BQ14</f>
        <v>0.99999999999999989</v>
      </c>
      <c r="BX14" s="126">
        <f t="shared" ref="BX14:BX28" si="1">+Y14+AC14+AG14+AK14+AO14+AS14+AW14+BA14+BE14+BI14+BM14+BQ14</f>
        <v>0.99999999999999989</v>
      </c>
    </row>
    <row r="15" spans="1:76" ht="135" customHeight="1" x14ac:dyDescent="0.3">
      <c r="A15" s="7"/>
      <c r="B15" s="7"/>
      <c r="C15" s="7"/>
      <c r="D15" s="9" t="s">
        <v>84</v>
      </c>
      <c r="E15" s="9" t="s">
        <v>10</v>
      </c>
      <c r="F15" s="4">
        <v>11</v>
      </c>
      <c r="G15" s="9" t="s">
        <v>86</v>
      </c>
      <c r="H15" s="4">
        <v>72</v>
      </c>
      <c r="I15" s="9" t="s">
        <v>706</v>
      </c>
      <c r="J15" s="9" t="s">
        <v>246</v>
      </c>
      <c r="K15" s="6">
        <v>43466</v>
      </c>
      <c r="L15" s="6">
        <v>43830</v>
      </c>
      <c r="M15" s="10">
        <v>100000000</v>
      </c>
      <c r="N15" s="141"/>
      <c r="O15" s="141"/>
      <c r="P15" s="6" t="s">
        <v>247</v>
      </c>
      <c r="Q15" s="205" t="s">
        <v>252</v>
      </c>
      <c r="R15" s="206" t="s">
        <v>963</v>
      </c>
      <c r="S15" s="205" t="s">
        <v>248</v>
      </c>
      <c r="T15" s="104" t="s">
        <v>84</v>
      </c>
      <c r="U15" s="104" t="s">
        <v>250</v>
      </c>
      <c r="V15" s="104" t="s">
        <v>249</v>
      </c>
      <c r="W15" s="104">
        <v>0.05</v>
      </c>
      <c r="X15" s="104" t="s">
        <v>806</v>
      </c>
      <c r="Y15" s="144">
        <v>0.05</v>
      </c>
      <c r="Z15" s="104" t="s">
        <v>807</v>
      </c>
      <c r="AA15" s="104">
        <v>0.15</v>
      </c>
      <c r="AB15" s="104" t="s">
        <v>808</v>
      </c>
      <c r="AC15" s="144">
        <v>0.15</v>
      </c>
      <c r="AD15" s="104" t="s">
        <v>809</v>
      </c>
      <c r="AE15" s="104">
        <v>0.2</v>
      </c>
      <c r="AF15" s="104" t="s">
        <v>810</v>
      </c>
      <c r="AG15" s="144">
        <v>0.2</v>
      </c>
      <c r="AH15" s="104" t="s">
        <v>811</v>
      </c>
      <c r="AI15" s="104"/>
      <c r="AJ15" s="104"/>
      <c r="AK15" s="144"/>
      <c r="AL15" s="104"/>
      <c r="AM15" s="104"/>
      <c r="AN15" s="104"/>
      <c r="AO15" s="144"/>
      <c r="AP15" s="104"/>
      <c r="AQ15" s="104"/>
      <c r="AR15" s="104"/>
      <c r="AS15" s="144">
        <v>0.25</v>
      </c>
      <c r="AT15" s="104" t="s">
        <v>506</v>
      </c>
      <c r="AU15" s="104"/>
      <c r="AV15" s="104"/>
      <c r="AW15" s="144"/>
      <c r="AX15" s="104"/>
      <c r="AY15" s="104"/>
      <c r="AZ15" s="104"/>
      <c r="BA15" s="144"/>
      <c r="BB15" s="104"/>
      <c r="BC15" s="104"/>
      <c r="BD15" s="104"/>
      <c r="BE15" s="144">
        <v>0.25</v>
      </c>
      <c r="BF15" s="104" t="s">
        <v>505</v>
      </c>
      <c r="BG15" s="104"/>
      <c r="BH15" s="104"/>
      <c r="BI15" s="144"/>
      <c r="BJ15" s="104"/>
      <c r="BK15" s="104"/>
      <c r="BL15" s="104"/>
      <c r="BM15" s="144"/>
      <c r="BN15" s="104"/>
      <c r="BO15" s="104"/>
      <c r="BP15" s="104"/>
      <c r="BQ15" s="144">
        <v>0.25</v>
      </c>
      <c r="BR15" s="104" t="s">
        <v>508</v>
      </c>
      <c r="BT15" s="149">
        <f t="shared" si="0"/>
        <v>1.1499999999999999</v>
      </c>
      <c r="BU15" s="1" t="s">
        <v>630</v>
      </c>
      <c r="BX15" s="126">
        <f t="shared" si="1"/>
        <v>1.1499999999999999</v>
      </c>
    </row>
    <row r="16" spans="1:76" ht="135" customHeight="1" x14ac:dyDescent="0.3">
      <c r="A16" s="7"/>
      <c r="B16" s="7"/>
      <c r="C16" s="7"/>
      <c r="D16" s="9" t="s">
        <v>84</v>
      </c>
      <c r="E16" s="9" t="s">
        <v>10</v>
      </c>
      <c r="F16" s="4">
        <v>11</v>
      </c>
      <c r="G16" s="9" t="s">
        <v>86</v>
      </c>
      <c r="H16" s="4">
        <v>73</v>
      </c>
      <c r="I16" s="9" t="s">
        <v>707</v>
      </c>
      <c r="J16" s="9" t="s">
        <v>498</v>
      </c>
      <c r="K16" s="6">
        <v>43466</v>
      </c>
      <c r="L16" s="6">
        <v>43830</v>
      </c>
      <c r="M16" s="10">
        <v>180000000</v>
      </c>
      <c r="N16" s="141"/>
      <c r="O16" s="141"/>
      <c r="P16" s="6" t="s">
        <v>812</v>
      </c>
      <c r="Q16" s="6" t="s">
        <v>812</v>
      </c>
      <c r="R16" s="206" t="s">
        <v>964</v>
      </c>
      <c r="S16" s="205"/>
      <c r="T16" s="104" t="s">
        <v>84</v>
      </c>
      <c r="U16" s="104" t="s">
        <v>250</v>
      </c>
      <c r="V16" s="104" t="s">
        <v>251</v>
      </c>
      <c r="W16" s="104">
        <v>0.05</v>
      </c>
      <c r="X16" s="104" t="s">
        <v>813</v>
      </c>
      <c r="Y16" s="144">
        <v>0.05</v>
      </c>
      <c r="Z16" s="104" t="s">
        <v>814</v>
      </c>
      <c r="AA16" s="104">
        <v>0.1</v>
      </c>
      <c r="AB16" s="104" t="s">
        <v>815</v>
      </c>
      <c r="AC16" s="144">
        <v>0.1</v>
      </c>
      <c r="AD16" s="104" t="s">
        <v>816</v>
      </c>
      <c r="AE16" s="104">
        <v>0.15</v>
      </c>
      <c r="AF16" s="104" t="s">
        <v>817</v>
      </c>
      <c r="AG16" s="144">
        <v>0.15</v>
      </c>
      <c r="AH16" s="104" t="s">
        <v>818</v>
      </c>
      <c r="AI16" s="104"/>
      <c r="AJ16" s="104"/>
      <c r="AK16" s="144">
        <v>0.1</v>
      </c>
      <c r="AL16" s="104" t="s">
        <v>501</v>
      </c>
      <c r="AM16" s="104"/>
      <c r="AN16" s="104"/>
      <c r="AO16" s="144">
        <v>0.1</v>
      </c>
      <c r="AP16" s="104" t="s">
        <v>501</v>
      </c>
      <c r="AQ16" s="104"/>
      <c r="AR16" s="104"/>
      <c r="AS16" s="144">
        <v>0.1</v>
      </c>
      <c r="AT16" s="104" t="s">
        <v>501</v>
      </c>
      <c r="AU16" s="104"/>
      <c r="AV16" s="104"/>
      <c r="AW16" s="144">
        <v>0.15</v>
      </c>
      <c r="AX16" s="104" t="s">
        <v>502</v>
      </c>
      <c r="AY16" s="104"/>
      <c r="AZ16" s="104"/>
      <c r="BA16" s="144">
        <v>0.15</v>
      </c>
      <c r="BB16" s="104" t="s">
        <v>502</v>
      </c>
      <c r="BC16" s="104"/>
      <c r="BD16" s="104"/>
      <c r="BE16" s="144">
        <v>0.15</v>
      </c>
      <c r="BF16" s="104" t="s">
        <v>502</v>
      </c>
      <c r="BG16" s="104"/>
      <c r="BH16" s="104"/>
      <c r="BI16" s="144">
        <v>0.05</v>
      </c>
      <c r="BJ16" s="104" t="s">
        <v>503</v>
      </c>
      <c r="BK16" s="104"/>
      <c r="BL16" s="104"/>
      <c r="BM16" s="144">
        <v>0.05</v>
      </c>
      <c r="BN16" s="104" t="s">
        <v>503</v>
      </c>
      <c r="BO16" s="104"/>
      <c r="BP16" s="104"/>
      <c r="BQ16" s="144">
        <v>0.05</v>
      </c>
      <c r="BR16" s="104" t="s">
        <v>503</v>
      </c>
      <c r="BT16" s="149">
        <f t="shared" si="0"/>
        <v>1.2000000000000002</v>
      </c>
      <c r="BU16" s="1" t="s">
        <v>630</v>
      </c>
      <c r="BX16" s="126">
        <f t="shared" si="1"/>
        <v>1.2000000000000002</v>
      </c>
    </row>
    <row r="17" spans="1:76" ht="150" customHeight="1" x14ac:dyDescent="0.3">
      <c r="A17" s="7"/>
      <c r="B17" s="7"/>
      <c r="C17" s="7"/>
      <c r="D17" s="9" t="s">
        <v>84</v>
      </c>
      <c r="E17" s="9" t="s">
        <v>10</v>
      </c>
      <c r="F17" s="4">
        <v>11</v>
      </c>
      <c r="G17" s="9" t="s">
        <v>86</v>
      </c>
      <c r="H17" s="4">
        <v>74</v>
      </c>
      <c r="I17" s="9" t="s">
        <v>619</v>
      </c>
      <c r="J17" s="9" t="s">
        <v>29</v>
      </c>
      <c r="K17" s="6">
        <v>43466</v>
      </c>
      <c r="L17" s="6">
        <v>43830</v>
      </c>
      <c r="M17" s="10">
        <v>95200000</v>
      </c>
      <c r="N17" s="141"/>
      <c r="O17" s="141"/>
      <c r="P17" s="6" t="s">
        <v>631</v>
      </c>
      <c r="Q17" s="205" t="s">
        <v>267</v>
      </c>
      <c r="R17" s="191">
        <v>4</v>
      </c>
      <c r="S17" s="205" t="s">
        <v>267</v>
      </c>
      <c r="T17" s="104" t="s">
        <v>84</v>
      </c>
      <c r="U17" s="104" t="s">
        <v>250</v>
      </c>
      <c r="V17" s="104" t="s">
        <v>251</v>
      </c>
      <c r="W17" s="104">
        <v>0.1</v>
      </c>
      <c r="X17" s="104" t="s">
        <v>819</v>
      </c>
      <c r="Y17" s="144">
        <v>0.1</v>
      </c>
      <c r="Z17" s="104" t="s">
        <v>820</v>
      </c>
      <c r="AA17" s="104">
        <v>0.1</v>
      </c>
      <c r="AB17" s="104" t="s">
        <v>821</v>
      </c>
      <c r="AC17" s="144">
        <v>0.1</v>
      </c>
      <c r="AD17" s="104" t="s">
        <v>822</v>
      </c>
      <c r="AE17" s="104">
        <v>0.2</v>
      </c>
      <c r="AF17" s="104" t="s">
        <v>823</v>
      </c>
      <c r="AG17" s="144">
        <v>0.2</v>
      </c>
      <c r="AH17" s="104" t="s">
        <v>824</v>
      </c>
      <c r="AI17" s="104"/>
      <c r="AJ17" s="104"/>
      <c r="AK17" s="144"/>
      <c r="AL17" s="104"/>
      <c r="AM17" s="104"/>
      <c r="AN17" s="104"/>
      <c r="AO17" s="144"/>
      <c r="AP17" s="104"/>
      <c r="AQ17" s="104"/>
      <c r="AR17" s="104"/>
      <c r="AS17" s="144">
        <v>0.25</v>
      </c>
      <c r="AT17" s="104" t="s">
        <v>633</v>
      </c>
      <c r="AU17" s="104"/>
      <c r="AV17" s="104"/>
      <c r="AW17" s="144"/>
      <c r="AX17" s="104"/>
      <c r="AY17" s="104"/>
      <c r="AZ17" s="104"/>
      <c r="BA17" s="144"/>
      <c r="BB17" s="104"/>
      <c r="BC17" s="104"/>
      <c r="BD17" s="104"/>
      <c r="BE17" s="144">
        <v>0.25</v>
      </c>
      <c r="BF17" s="104" t="s">
        <v>634</v>
      </c>
      <c r="BG17" s="104"/>
      <c r="BH17" s="104"/>
      <c r="BI17" s="144"/>
      <c r="BJ17" s="104"/>
      <c r="BK17" s="104"/>
      <c r="BL17" s="104"/>
      <c r="BM17" s="144"/>
      <c r="BN17" s="104"/>
      <c r="BO17" s="104"/>
      <c r="BP17" s="104"/>
      <c r="BQ17" s="144">
        <v>0.25</v>
      </c>
      <c r="BR17" s="104" t="s">
        <v>635</v>
      </c>
      <c r="BT17" s="149">
        <f t="shared" si="0"/>
        <v>1.1499999999999999</v>
      </c>
      <c r="BX17" s="126">
        <f t="shared" si="1"/>
        <v>1.1499999999999999</v>
      </c>
    </row>
    <row r="18" spans="1:76" ht="150" customHeight="1" x14ac:dyDescent="0.3">
      <c r="A18" s="7"/>
      <c r="B18" s="7"/>
      <c r="C18" s="7"/>
      <c r="D18" s="9" t="s">
        <v>84</v>
      </c>
      <c r="E18" s="9" t="s">
        <v>10</v>
      </c>
      <c r="F18" s="4">
        <v>11</v>
      </c>
      <c r="G18" s="9" t="s">
        <v>86</v>
      </c>
      <c r="H18" s="4">
        <v>75</v>
      </c>
      <c r="I18" s="9" t="s">
        <v>620</v>
      </c>
      <c r="J18" s="9" t="s">
        <v>616</v>
      </c>
      <c r="K18" s="6">
        <v>43466</v>
      </c>
      <c r="L18" s="6">
        <v>43830</v>
      </c>
      <c r="M18" s="10">
        <v>500000000</v>
      </c>
      <c r="N18" s="141"/>
      <c r="O18" s="141"/>
      <c r="P18" s="6" t="s">
        <v>965</v>
      </c>
      <c r="Q18" s="205" t="s">
        <v>253</v>
      </c>
      <c r="R18" s="207">
        <v>1</v>
      </c>
      <c r="S18" s="205" t="s">
        <v>248</v>
      </c>
      <c r="T18" s="104" t="s">
        <v>84</v>
      </c>
      <c r="U18" s="104" t="s">
        <v>250</v>
      </c>
      <c r="V18" s="104" t="s">
        <v>255</v>
      </c>
      <c r="W18" s="104">
        <v>0.1</v>
      </c>
      <c r="X18" s="104" t="s">
        <v>825</v>
      </c>
      <c r="Y18" s="144">
        <v>0.1</v>
      </c>
      <c r="Z18" s="104" t="s">
        <v>826</v>
      </c>
      <c r="AA18" s="104">
        <v>0.1</v>
      </c>
      <c r="AB18" s="104" t="s">
        <v>827</v>
      </c>
      <c r="AC18" s="144">
        <v>0.1</v>
      </c>
      <c r="AD18" s="104" t="s">
        <v>828</v>
      </c>
      <c r="AE18" s="104">
        <v>0.25</v>
      </c>
      <c r="AF18" s="104" t="s">
        <v>829</v>
      </c>
      <c r="AG18" s="144">
        <v>0.25</v>
      </c>
      <c r="AH18" s="104" t="s">
        <v>830</v>
      </c>
      <c r="AI18" s="104"/>
      <c r="AJ18" s="104"/>
      <c r="AK18" s="144"/>
      <c r="AL18" s="104"/>
      <c r="AM18" s="104"/>
      <c r="AN18" s="104"/>
      <c r="AO18" s="144"/>
      <c r="AP18" s="104"/>
      <c r="AQ18" s="104"/>
      <c r="AR18" s="104"/>
      <c r="AS18" s="144">
        <v>0.25</v>
      </c>
      <c r="AT18" s="104" t="s">
        <v>637</v>
      </c>
      <c r="AU18" s="104"/>
      <c r="AV18" s="104"/>
      <c r="AW18" s="144"/>
      <c r="AX18" s="104"/>
      <c r="AY18" s="104"/>
      <c r="AZ18" s="104"/>
      <c r="BA18" s="144"/>
      <c r="BB18" s="104"/>
      <c r="BC18" s="104"/>
      <c r="BD18" s="104"/>
      <c r="BE18" s="144">
        <v>0.25</v>
      </c>
      <c r="BF18" s="104" t="s">
        <v>638</v>
      </c>
      <c r="BG18" s="104"/>
      <c r="BH18" s="104"/>
      <c r="BI18" s="144"/>
      <c r="BJ18" s="104"/>
      <c r="BK18" s="104"/>
      <c r="BL18" s="104"/>
      <c r="BM18" s="144"/>
      <c r="BN18" s="104"/>
      <c r="BO18" s="104"/>
      <c r="BP18" s="104"/>
      <c r="BQ18" s="144">
        <v>0.25</v>
      </c>
      <c r="BR18" s="104" t="s">
        <v>639</v>
      </c>
      <c r="BT18" s="149">
        <f t="shared" si="0"/>
        <v>1.2</v>
      </c>
      <c r="BX18" s="126">
        <f t="shared" si="1"/>
        <v>1.2</v>
      </c>
    </row>
    <row r="19" spans="1:76" ht="150" customHeight="1" x14ac:dyDescent="0.3">
      <c r="A19" s="7"/>
      <c r="B19" s="7"/>
      <c r="C19" s="7"/>
      <c r="D19" s="9" t="s">
        <v>84</v>
      </c>
      <c r="E19" s="9" t="s">
        <v>10</v>
      </c>
      <c r="F19" s="4">
        <v>11</v>
      </c>
      <c r="G19" s="9" t="s">
        <v>86</v>
      </c>
      <c r="H19" s="4">
        <v>76</v>
      </c>
      <c r="I19" s="9" t="s">
        <v>708</v>
      </c>
      <c r="J19" s="9" t="s">
        <v>709</v>
      </c>
      <c r="K19" s="6">
        <v>43466</v>
      </c>
      <c r="L19" s="6">
        <v>43830</v>
      </c>
      <c r="M19" s="10">
        <v>90000000</v>
      </c>
      <c r="N19" s="141"/>
      <c r="O19" s="141"/>
      <c r="P19" s="6" t="s">
        <v>640</v>
      </c>
      <c r="Q19" s="205" t="s">
        <v>641</v>
      </c>
      <c r="R19" s="191">
        <v>2</v>
      </c>
      <c r="S19" s="205" t="s">
        <v>267</v>
      </c>
      <c r="T19" s="104" t="s">
        <v>84</v>
      </c>
      <c r="U19" s="104" t="s">
        <v>250</v>
      </c>
      <c r="V19" s="104" t="s">
        <v>831</v>
      </c>
      <c r="W19" s="104">
        <v>0.05</v>
      </c>
      <c r="X19" s="104" t="s">
        <v>832</v>
      </c>
      <c r="Y19" s="144">
        <v>0.05</v>
      </c>
      <c r="Z19" s="104" t="s">
        <v>833</v>
      </c>
      <c r="AA19" s="104">
        <v>0.1</v>
      </c>
      <c r="AB19" s="104" t="s">
        <v>834</v>
      </c>
      <c r="AC19" s="144">
        <v>0.1</v>
      </c>
      <c r="AD19" s="104" t="s">
        <v>835</v>
      </c>
      <c r="AE19" s="104">
        <v>0.25</v>
      </c>
      <c r="AF19" s="104" t="s">
        <v>836</v>
      </c>
      <c r="AG19" s="144">
        <v>0.25</v>
      </c>
      <c r="AH19" s="104" t="s">
        <v>837</v>
      </c>
      <c r="AI19" s="104"/>
      <c r="AJ19" s="104"/>
      <c r="AK19" s="144"/>
      <c r="AL19" s="104"/>
      <c r="AM19" s="104"/>
      <c r="AN19" s="104"/>
      <c r="AO19" s="144"/>
      <c r="AP19" s="104"/>
      <c r="AQ19" s="104"/>
      <c r="AR19" s="104"/>
      <c r="AS19" s="144">
        <v>0.25</v>
      </c>
      <c r="AT19" s="104" t="s">
        <v>644</v>
      </c>
      <c r="AU19" s="104"/>
      <c r="AV19" s="104"/>
      <c r="AW19" s="144"/>
      <c r="AX19" s="104"/>
      <c r="AY19" s="104"/>
      <c r="AZ19" s="104"/>
      <c r="BA19" s="144"/>
      <c r="BB19" s="104"/>
      <c r="BC19" s="104"/>
      <c r="BD19" s="104"/>
      <c r="BE19" s="144">
        <v>0.25</v>
      </c>
      <c r="BF19" s="104" t="s">
        <v>645</v>
      </c>
      <c r="BG19" s="104"/>
      <c r="BH19" s="104"/>
      <c r="BI19" s="144"/>
      <c r="BJ19" s="104"/>
      <c r="BK19" s="104"/>
      <c r="BL19" s="104"/>
      <c r="BM19" s="144"/>
      <c r="BN19" s="104"/>
      <c r="BO19" s="104"/>
      <c r="BP19" s="104"/>
      <c r="BQ19" s="144">
        <v>0.25</v>
      </c>
      <c r="BR19" s="104" t="s">
        <v>646</v>
      </c>
      <c r="BT19" s="149">
        <f t="shared" si="0"/>
        <v>1.1499999999999999</v>
      </c>
      <c r="BX19" s="126">
        <f>+Y19+AC19+AG19+AK19+AO19+AS19+AW19+BA19+BE19+BI19+BM19+BQ19</f>
        <v>1.1499999999999999</v>
      </c>
    </row>
    <row r="20" spans="1:76" ht="135" customHeight="1" x14ac:dyDescent="0.3">
      <c r="A20" s="7"/>
      <c r="B20" s="7"/>
      <c r="C20" s="7"/>
      <c r="D20" s="9"/>
      <c r="E20" s="9"/>
      <c r="F20" s="4">
        <v>12</v>
      </c>
      <c r="G20" s="9" t="s">
        <v>87</v>
      </c>
      <c r="H20" s="4">
        <v>77</v>
      </c>
      <c r="I20" s="9" t="s">
        <v>30</v>
      </c>
      <c r="J20" s="9" t="s">
        <v>30</v>
      </c>
      <c r="K20" s="6">
        <v>43466</v>
      </c>
      <c r="L20" s="6">
        <v>43830</v>
      </c>
      <c r="M20" s="10">
        <v>220000000</v>
      </c>
      <c r="N20" s="141"/>
      <c r="O20" s="141"/>
      <c r="P20" s="6" t="s">
        <v>838</v>
      </c>
      <c r="Q20" s="205" t="s">
        <v>839</v>
      </c>
      <c r="R20" s="205" t="s">
        <v>840</v>
      </c>
      <c r="S20" s="205" t="s">
        <v>841</v>
      </c>
      <c r="T20" s="104" t="s">
        <v>84</v>
      </c>
      <c r="U20" s="104" t="s">
        <v>842</v>
      </c>
      <c r="V20" s="104" t="s">
        <v>259</v>
      </c>
      <c r="W20" s="104"/>
      <c r="X20" s="104"/>
      <c r="Y20" s="104">
        <v>0.05</v>
      </c>
      <c r="Z20" s="104" t="s">
        <v>843</v>
      </c>
      <c r="AA20" s="104"/>
      <c r="AB20" s="104"/>
      <c r="AC20" s="104">
        <v>0.1</v>
      </c>
      <c r="AD20" s="104" t="s">
        <v>844</v>
      </c>
      <c r="AE20" s="104"/>
      <c r="AF20" s="104"/>
      <c r="AG20" s="104">
        <v>0.1</v>
      </c>
      <c r="AH20" s="104" t="s">
        <v>845</v>
      </c>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T20" s="149">
        <f t="shared" si="0"/>
        <v>0.25</v>
      </c>
      <c r="BX20" s="126">
        <f t="shared" si="1"/>
        <v>0.25</v>
      </c>
    </row>
    <row r="21" spans="1:76" ht="135" customHeight="1" x14ac:dyDescent="0.3">
      <c r="A21" s="7"/>
      <c r="B21" s="7"/>
      <c r="C21" s="7"/>
      <c r="D21" s="9" t="s">
        <v>84</v>
      </c>
      <c r="E21" s="9" t="s">
        <v>10</v>
      </c>
      <c r="F21" s="4">
        <v>12</v>
      </c>
      <c r="G21" s="9" t="s">
        <v>87</v>
      </c>
      <c r="H21" s="4">
        <v>78</v>
      </c>
      <c r="I21" s="9" t="s">
        <v>31</v>
      </c>
      <c r="J21" s="9" t="s">
        <v>966</v>
      </c>
      <c r="K21" s="6">
        <v>43466</v>
      </c>
      <c r="L21" s="6">
        <v>43830</v>
      </c>
      <c r="M21" s="10">
        <v>125000000</v>
      </c>
      <c r="N21" s="141"/>
      <c r="O21" s="141"/>
      <c r="P21" s="6" t="s">
        <v>846</v>
      </c>
      <c r="Q21" s="205" t="s">
        <v>847</v>
      </c>
      <c r="R21" s="205" t="s">
        <v>848</v>
      </c>
      <c r="S21" s="205" t="s">
        <v>841</v>
      </c>
      <c r="T21" s="104" t="s">
        <v>84</v>
      </c>
      <c r="U21" s="104" t="s">
        <v>842</v>
      </c>
      <c r="V21" s="104" t="s">
        <v>259</v>
      </c>
      <c r="W21" s="104"/>
      <c r="X21" s="104"/>
      <c r="Y21" s="104">
        <v>0.05</v>
      </c>
      <c r="Z21" s="104" t="s">
        <v>849</v>
      </c>
      <c r="AA21" s="104"/>
      <c r="AB21" s="104"/>
      <c r="AC21" s="104">
        <v>0.1</v>
      </c>
      <c r="AD21" s="104" t="s">
        <v>850</v>
      </c>
      <c r="AE21" s="104"/>
      <c r="AF21" s="104"/>
      <c r="AG21" s="104">
        <v>0.1</v>
      </c>
      <c r="AH21" s="104" t="s">
        <v>851</v>
      </c>
      <c r="AI21" s="104"/>
      <c r="AJ21" s="104"/>
      <c r="AK21" s="144"/>
      <c r="AL21" s="104"/>
      <c r="AM21" s="104"/>
      <c r="AN21" s="104"/>
      <c r="AO21" s="144"/>
      <c r="AP21" s="104"/>
      <c r="AQ21" s="104"/>
      <c r="AR21" s="104"/>
      <c r="AS21" s="144"/>
      <c r="AT21" s="104"/>
      <c r="AU21" s="104"/>
      <c r="AV21" s="104"/>
      <c r="AW21" s="144"/>
      <c r="AX21" s="104"/>
      <c r="AY21" s="104"/>
      <c r="AZ21" s="104"/>
      <c r="BA21" s="144"/>
      <c r="BB21" s="104"/>
      <c r="BC21" s="104"/>
      <c r="BD21" s="104"/>
      <c r="BE21" s="144"/>
      <c r="BF21" s="104"/>
      <c r="BG21" s="104"/>
      <c r="BH21" s="104"/>
      <c r="BI21" s="144"/>
      <c r="BJ21" s="104"/>
      <c r="BK21" s="104"/>
      <c r="BL21" s="104"/>
      <c r="BM21" s="144"/>
      <c r="BN21" s="104"/>
      <c r="BO21" s="104"/>
      <c r="BP21" s="104"/>
      <c r="BQ21" s="144"/>
      <c r="BR21" s="104"/>
      <c r="BT21" s="149">
        <f t="shared" si="0"/>
        <v>0.25</v>
      </c>
      <c r="BX21" s="126">
        <f t="shared" si="1"/>
        <v>0.25</v>
      </c>
    </row>
    <row r="22" spans="1:76" ht="135" customHeight="1" x14ac:dyDescent="0.3">
      <c r="A22" s="7"/>
      <c r="B22" s="7"/>
      <c r="C22" s="7"/>
      <c r="D22" s="9" t="s">
        <v>84</v>
      </c>
      <c r="E22" s="9" t="s">
        <v>10</v>
      </c>
      <c r="F22" s="4">
        <v>12</v>
      </c>
      <c r="G22" s="9" t="s">
        <v>87</v>
      </c>
      <c r="H22" s="4">
        <v>79</v>
      </c>
      <c r="I22" s="9" t="s">
        <v>621</v>
      </c>
      <c r="J22" s="9" t="s">
        <v>32</v>
      </c>
      <c r="K22" s="6">
        <v>43466</v>
      </c>
      <c r="L22" s="6">
        <v>43830</v>
      </c>
      <c r="M22" s="10">
        <v>63000000</v>
      </c>
      <c r="N22" s="141"/>
      <c r="O22" s="141"/>
      <c r="P22" s="6" t="s">
        <v>262</v>
      </c>
      <c r="Q22" s="205" t="s">
        <v>852</v>
      </c>
      <c r="R22" s="205" t="s">
        <v>853</v>
      </c>
      <c r="S22" s="205" t="s">
        <v>841</v>
      </c>
      <c r="T22" s="104" t="s">
        <v>84</v>
      </c>
      <c r="U22" s="104" t="s">
        <v>842</v>
      </c>
      <c r="V22" s="104" t="s">
        <v>259</v>
      </c>
      <c r="W22" s="104"/>
      <c r="X22" s="104"/>
      <c r="Y22" s="104">
        <v>0.05</v>
      </c>
      <c r="Z22" s="104" t="s">
        <v>854</v>
      </c>
      <c r="AA22" s="104"/>
      <c r="AB22" s="104"/>
      <c r="AC22" s="104">
        <v>0.05</v>
      </c>
      <c r="AD22" s="104" t="s">
        <v>855</v>
      </c>
      <c r="AE22" s="104"/>
      <c r="AF22" s="104"/>
      <c r="AG22" s="104">
        <v>0.05</v>
      </c>
      <c r="AH22" s="104" t="s">
        <v>856</v>
      </c>
      <c r="AI22" s="104"/>
      <c r="AJ22" s="104"/>
      <c r="AK22" s="144"/>
      <c r="AL22" s="104"/>
      <c r="AM22" s="104"/>
      <c r="AN22" s="104"/>
      <c r="AO22" s="144"/>
      <c r="AP22" s="104"/>
      <c r="AQ22" s="104"/>
      <c r="AR22" s="104"/>
      <c r="AS22" s="104"/>
      <c r="AT22" s="104"/>
      <c r="AU22" s="104"/>
      <c r="AV22" s="104"/>
      <c r="AW22" s="144"/>
      <c r="AX22" s="104"/>
      <c r="AY22" s="104"/>
      <c r="AZ22" s="104"/>
      <c r="BA22" s="144"/>
      <c r="BB22" s="104"/>
      <c r="BC22" s="104"/>
      <c r="BD22" s="104"/>
      <c r="BE22" s="104"/>
      <c r="BF22" s="104"/>
      <c r="BG22" s="104"/>
      <c r="BH22" s="104"/>
      <c r="BI22" s="144"/>
      <c r="BJ22" s="104"/>
      <c r="BK22" s="104"/>
      <c r="BL22" s="104"/>
      <c r="BM22" s="144"/>
      <c r="BN22" s="104"/>
      <c r="BO22" s="104"/>
      <c r="BP22" s="104"/>
      <c r="BQ22" s="104"/>
      <c r="BR22" s="104"/>
      <c r="BT22" s="149">
        <f t="shared" si="0"/>
        <v>0.15000000000000002</v>
      </c>
      <c r="BX22" s="126">
        <f t="shared" si="1"/>
        <v>0.15000000000000002</v>
      </c>
    </row>
    <row r="23" spans="1:76" ht="135" customHeight="1" x14ac:dyDescent="0.3">
      <c r="A23" s="7"/>
      <c r="B23" s="7"/>
      <c r="C23" s="7"/>
      <c r="D23" s="9" t="s">
        <v>84</v>
      </c>
      <c r="E23" s="9" t="s">
        <v>10</v>
      </c>
      <c r="F23" s="4">
        <v>12</v>
      </c>
      <c r="G23" s="9" t="s">
        <v>87</v>
      </c>
      <c r="H23" s="4">
        <v>80</v>
      </c>
      <c r="I23" s="9" t="s">
        <v>710</v>
      </c>
      <c r="J23" s="9" t="s">
        <v>264</v>
      </c>
      <c r="K23" s="6">
        <v>43466</v>
      </c>
      <c r="L23" s="6">
        <v>43830</v>
      </c>
      <c r="M23" s="10">
        <v>327175000</v>
      </c>
      <c r="N23" s="141"/>
      <c r="O23" s="141"/>
      <c r="P23" s="6" t="s">
        <v>857</v>
      </c>
      <c r="Q23" s="104" t="s">
        <v>858</v>
      </c>
      <c r="R23" s="104" t="s">
        <v>859</v>
      </c>
      <c r="S23" s="104" t="s">
        <v>841</v>
      </c>
      <c r="T23" s="104" t="s">
        <v>84</v>
      </c>
      <c r="U23" s="104" t="s">
        <v>842</v>
      </c>
      <c r="V23" s="104" t="s">
        <v>259</v>
      </c>
      <c r="W23" s="104"/>
      <c r="X23" s="104"/>
      <c r="Y23" s="104">
        <v>0.05</v>
      </c>
      <c r="Z23" s="104" t="s">
        <v>860</v>
      </c>
      <c r="AA23" s="104"/>
      <c r="AB23" s="104"/>
      <c r="AC23" s="104">
        <v>0.1</v>
      </c>
      <c r="AD23" s="104" t="s">
        <v>861</v>
      </c>
      <c r="AE23" s="104"/>
      <c r="AF23" s="104"/>
      <c r="AG23" s="104">
        <v>0.1</v>
      </c>
      <c r="AH23" s="104" t="s">
        <v>862</v>
      </c>
      <c r="AI23" s="104"/>
      <c r="AJ23" s="104"/>
      <c r="AK23" s="144"/>
      <c r="AL23" s="104"/>
      <c r="AM23" s="104"/>
      <c r="AN23" s="104"/>
      <c r="AO23" s="144"/>
      <c r="AP23" s="104"/>
      <c r="AQ23" s="104"/>
      <c r="AR23" s="104"/>
      <c r="AS23" s="104"/>
      <c r="AT23" s="104"/>
      <c r="AU23" s="104"/>
      <c r="AV23" s="104"/>
      <c r="AW23" s="144"/>
      <c r="AX23" s="104"/>
      <c r="AY23" s="104"/>
      <c r="AZ23" s="104"/>
      <c r="BA23" s="144"/>
      <c r="BB23" s="104"/>
      <c r="BC23" s="104"/>
      <c r="BD23" s="104"/>
      <c r="BE23" s="104"/>
      <c r="BF23" s="104"/>
      <c r="BG23" s="104"/>
      <c r="BH23" s="104"/>
      <c r="BI23" s="144"/>
      <c r="BJ23" s="104"/>
      <c r="BK23" s="104"/>
      <c r="BL23" s="104"/>
      <c r="BM23" s="144"/>
      <c r="BN23" s="104"/>
      <c r="BO23" s="104"/>
      <c r="BP23" s="104"/>
      <c r="BQ23" s="104"/>
      <c r="BR23" s="104"/>
      <c r="BT23" s="149">
        <f>+Y23+AC23+AG23+AK23+AO23+AS23+AW23+BA23+BE23+BI23+BM23+BQ23</f>
        <v>0.25</v>
      </c>
      <c r="BX23" s="126">
        <f t="shared" si="1"/>
        <v>0.25</v>
      </c>
    </row>
    <row r="24" spans="1:76" ht="135" customHeight="1" x14ac:dyDescent="0.3">
      <c r="A24" s="7"/>
      <c r="B24" s="7"/>
      <c r="C24" s="7"/>
      <c r="D24" s="9" t="s">
        <v>84</v>
      </c>
      <c r="E24" s="9" t="s">
        <v>10</v>
      </c>
      <c r="F24" s="262">
        <v>13</v>
      </c>
      <c r="G24" s="263" t="s">
        <v>88</v>
      </c>
      <c r="H24" s="4">
        <v>82</v>
      </c>
      <c r="I24" s="9" t="s">
        <v>711</v>
      </c>
      <c r="J24" s="9" t="s">
        <v>974</v>
      </c>
      <c r="K24" s="6">
        <v>43466</v>
      </c>
      <c r="L24" s="6">
        <v>43830</v>
      </c>
      <c r="M24" s="10">
        <v>116000000</v>
      </c>
      <c r="N24" s="141"/>
      <c r="O24" s="141"/>
      <c r="P24" s="6" t="s">
        <v>976</v>
      </c>
      <c r="Q24" s="104" t="s">
        <v>521</v>
      </c>
      <c r="R24" s="104" t="s">
        <v>977</v>
      </c>
      <c r="S24" s="104" t="s">
        <v>248</v>
      </c>
      <c r="T24" s="104" t="s">
        <v>84</v>
      </c>
      <c r="U24" s="104" t="s">
        <v>512</v>
      </c>
      <c r="V24" s="104" t="s">
        <v>512</v>
      </c>
      <c r="W24" s="104"/>
      <c r="X24" s="104"/>
      <c r="Y24" s="144"/>
      <c r="Z24" s="104"/>
      <c r="AA24" s="104"/>
      <c r="AB24" s="104"/>
      <c r="AC24" s="144"/>
      <c r="AD24" s="104"/>
      <c r="AE24" s="104">
        <v>0.04</v>
      </c>
      <c r="AF24" s="104" t="s">
        <v>863</v>
      </c>
      <c r="AG24" s="144">
        <v>0.05</v>
      </c>
      <c r="AH24" s="104" t="s">
        <v>523</v>
      </c>
      <c r="AI24" s="104"/>
      <c r="AJ24" s="104"/>
      <c r="AK24" s="144">
        <v>0.1</v>
      </c>
      <c r="AL24" s="104" t="s">
        <v>524</v>
      </c>
      <c r="AM24" s="104"/>
      <c r="AN24" s="104"/>
      <c r="AO24" s="144">
        <v>0.1</v>
      </c>
      <c r="AP24" s="104" t="s">
        <v>525</v>
      </c>
      <c r="AQ24" s="104"/>
      <c r="AR24" s="104"/>
      <c r="AS24" s="144">
        <v>0.1</v>
      </c>
      <c r="AT24" s="104" t="s">
        <v>526</v>
      </c>
      <c r="AU24" s="104"/>
      <c r="AV24" s="104"/>
      <c r="AW24" s="144">
        <v>0.15</v>
      </c>
      <c r="AX24" s="104" t="s">
        <v>527</v>
      </c>
      <c r="AY24" s="104"/>
      <c r="AZ24" s="104"/>
      <c r="BA24" s="144">
        <v>0.15</v>
      </c>
      <c r="BB24" s="104" t="s">
        <v>528</v>
      </c>
      <c r="BC24" s="104"/>
      <c r="BD24" s="104"/>
      <c r="BE24" s="144">
        <v>0.1</v>
      </c>
      <c r="BF24" s="104" t="s">
        <v>529</v>
      </c>
      <c r="BG24" s="104"/>
      <c r="BH24" s="104"/>
      <c r="BI24" s="144">
        <v>0.1</v>
      </c>
      <c r="BJ24" s="104" t="s">
        <v>530</v>
      </c>
      <c r="BK24" s="104"/>
      <c r="BL24" s="104"/>
      <c r="BM24" s="144">
        <v>0.1</v>
      </c>
      <c r="BN24" s="104" t="s">
        <v>531</v>
      </c>
      <c r="BO24" s="104"/>
      <c r="BP24" s="104"/>
      <c r="BQ24" s="144"/>
      <c r="BR24" s="104"/>
      <c r="BT24" s="149">
        <f t="shared" si="0"/>
        <v>0.95</v>
      </c>
      <c r="BX24" s="126">
        <f t="shared" si="1"/>
        <v>0.95</v>
      </c>
    </row>
    <row r="25" spans="1:76" ht="135" customHeight="1" x14ac:dyDescent="0.3">
      <c r="A25" s="7"/>
      <c r="B25" s="7"/>
      <c r="C25" s="7"/>
      <c r="D25" s="9" t="s">
        <v>84</v>
      </c>
      <c r="E25" s="9" t="s">
        <v>10</v>
      </c>
      <c r="F25" s="4">
        <v>13</v>
      </c>
      <c r="G25" s="9" t="s">
        <v>88</v>
      </c>
      <c r="H25" s="4">
        <v>83</v>
      </c>
      <c r="I25" s="9" t="s">
        <v>713</v>
      </c>
      <c r="J25" s="9" t="s">
        <v>978</v>
      </c>
      <c r="K25" s="6">
        <v>43466</v>
      </c>
      <c r="L25" s="6">
        <v>43830</v>
      </c>
      <c r="M25" s="10">
        <v>63000000</v>
      </c>
      <c r="N25" s="141"/>
      <c r="O25" s="141"/>
      <c r="P25" s="6" t="s">
        <v>979</v>
      </c>
      <c r="Q25" s="104" t="s">
        <v>534</v>
      </c>
      <c r="R25" s="104" t="s">
        <v>980</v>
      </c>
      <c r="S25" s="104" t="s">
        <v>267</v>
      </c>
      <c r="T25" s="104" t="s">
        <v>84</v>
      </c>
      <c r="U25" s="104"/>
      <c r="V25" s="104" t="s">
        <v>536</v>
      </c>
      <c r="W25" s="104"/>
      <c r="X25" s="104"/>
      <c r="Y25" s="144"/>
      <c r="Z25" s="104"/>
      <c r="AA25" s="104">
        <v>0.05</v>
      </c>
      <c r="AB25" s="104" t="s">
        <v>864</v>
      </c>
      <c r="AC25" s="144">
        <v>0.05</v>
      </c>
      <c r="AD25" s="104" t="s">
        <v>537</v>
      </c>
      <c r="AE25" s="104">
        <v>0.1</v>
      </c>
      <c r="AF25" s="104" t="s">
        <v>865</v>
      </c>
      <c r="AG25" s="144">
        <v>0.1</v>
      </c>
      <c r="AH25" s="104" t="s">
        <v>538</v>
      </c>
      <c r="AI25" s="104"/>
      <c r="AJ25" s="104"/>
      <c r="AK25" s="144">
        <v>0.1</v>
      </c>
      <c r="AL25" s="104" t="s">
        <v>539</v>
      </c>
      <c r="AM25" s="104"/>
      <c r="AN25" s="104"/>
      <c r="AO25" s="144">
        <v>0.1</v>
      </c>
      <c r="AP25" s="100" t="s">
        <v>540</v>
      </c>
      <c r="AQ25" s="104"/>
      <c r="AR25" s="104"/>
      <c r="AS25" s="144">
        <v>0.1</v>
      </c>
      <c r="AT25" s="104" t="s">
        <v>541</v>
      </c>
      <c r="AU25" s="104"/>
      <c r="AV25" s="104"/>
      <c r="AW25" s="144">
        <v>0.1</v>
      </c>
      <c r="AX25" s="100" t="s">
        <v>542</v>
      </c>
      <c r="AY25" s="104"/>
      <c r="AZ25" s="104"/>
      <c r="BA25" s="144">
        <v>0.1</v>
      </c>
      <c r="BB25" s="100" t="s">
        <v>541</v>
      </c>
      <c r="BC25" s="104"/>
      <c r="BD25" s="104"/>
      <c r="BE25" s="144">
        <v>0.1</v>
      </c>
      <c r="BF25" s="100" t="s">
        <v>541</v>
      </c>
      <c r="BG25" s="104"/>
      <c r="BH25" s="104"/>
      <c r="BI25" s="144">
        <v>0.1</v>
      </c>
      <c r="BJ25" s="100" t="s">
        <v>541</v>
      </c>
      <c r="BK25" s="104"/>
      <c r="BL25" s="104"/>
      <c r="BM25" s="144">
        <v>0.1</v>
      </c>
      <c r="BN25" s="100" t="s">
        <v>541</v>
      </c>
      <c r="BO25" s="104"/>
      <c r="BP25" s="104"/>
      <c r="BQ25" s="144">
        <v>0.05</v>
      </c>
      <c r="BR25" s="100" t="s">
        <v>543</v>
      </c>
      <c r="BT25" s="149">
        <f t="shared" si="0"/>
        <v>0.99999999999999989</v>
      </c>
      <c r="BX25" s="126">
        <f t="shared" si="1"/>
        <v>0.99999999999999989</v>
      </c>
    </row>
    <row r="26" spans="1:76" ht="135" customHeight="1" x14ac:dyDescent="0.3">
      <c r="A26" s="7"/>
      <c r="B26" s="7"/>
      <c r="C26" s="7"/>
      <c r="D26" s="9" t="s">
        <v>84</v>
      </c>
      <c r="E26" s="9" t="s">
        <v>10</v>
      </c>
      <c r="F26" s="4">
        <v>13</v>
      </c>
      <c r="G26" s="9" t="s">
        <v>88</v>
      </c>
      <c r="H26" s="4">
        <v>84</v>
      </c>
      <c r="I26" s="9" t="s">
        <v>713</v>
      </c>
      <c r="J26" s="9" t="s">
        <v>557</v>
      </c>
      <c r="K26" s="6">
        <v>43466</v>
      </c>
      <c r="L26" s="6">
        <v>43830</v>
      </c>
      <c r="M26" s="10">
        <v>300000000</v>
      </c>
      <c r="N26" s="141"/>
      <c r="O26" s="141"/>
      <c r="P26" s="6" t="s">
        <v>558</v>
      </c>
      <c r="Q26" s="104" t="s">
        <v>521</v>
      </c>
      <c r="R26" s="146" t="s">
        <v>981</v>
      </c>
      <c r="S26" s="104" t="s">
        <v>267</v>
      </c>
      <c r="T26" s="104" t="s">
        <v>84</v>
      </c>
      <c r="U26" s="104" t="s">
        <v>546</v>
      </c>
      <c r="V26" s="104" t="s">
        <v>546</v>
      </c>
      <c r="W26" s="104"/>
      <c r="X26" s="104"/>
      <c r="Y26" s="144"/>
      <c r="Z26" s="104"/>
      <c r="AA26" s="104"/>
      <c r="AB26" s="104"/>
      <c r="AC26" s="144"/>
      <c r="AD26" s="104"/>
      <c r="AE26" s="104">
        <v>0.1</v>
      </c>
      <c r="AF26" s="104" t="s">
        <v>866</v>
      </c>
      <c r="AG26" s="144">
        <v>0.1</v>
      </c>
      <c r="AH26" s="104" t="s">
        <v>560</v>
      </c>
      <c r="AI26" s="104"/>
      <c r="AJ26" s="104"/>
      <c r="AK26" s="144">
        <v>0.1</v>
      </c>
      <c r="AL26" s="60" t="s">
        <v>561</v>
      </c>
      <c r="AM26" s="104"/>
      <c r="AN26" s="104"/>
      <c r="AO26" s="144">
        <v>0.1</v>
      </c>
      <c r="AP26" s="60" t="s">
        <v>562</v>
      </c>
      <c r="AQ26" s="104"/>
      <c r="AR26" s="104"/>
      <c r="AS26" s="144">
        <v>0.1</v>
      </c>
      <c r="AT26" s="60" t="s">
        <v>563</v>
      </c>
      <c r="AU26" s="104"/>
      <c r="AV26" s="104"/>
      <c r="AW26" s="144">
        <v>0.1</v>
      </c>
      <c r="AX26" s="60" t="s">
        <v>564</v>
      </c>
      <c r="AY26" s="104"/>
      <c r="AZ26" s="104"/>
      <c r="BA26" s="144">
        <v>0.1</v>
      </c>
      <c r="BB26" s="60" t="s">
        <v>565</v>
      </c>
      <c r="BC26" s="104"/>
      <c r="BD26" s="104"/>
      <c r="BE26" s="144">
        <v>0.1</v>
      </c>
      <c r="BF26" s="60" t="s">
        <v>566</v>
      </c>
      <c r="BG26" s="104"/>
      <c r="BH26" s="104"/>
      <c r="BI26" s="144">
        <v>0.1</v>
      </c>
      <c r="BJ26" s="60" t="s">
        <v>567</v>
      </c>
      <c r="BK26" s="104"/>
      <c r="BL26" s="104"/>
      <c r="BM26" s="144">
        <v>0.1</v>
      </c>
      <c r="BN26" s="60" t="s">
        <v>568</v>
      </c>
      <c r="BO26" s="104"/>
      <c r="BP26" s="104"/>
      <c r="BQ26" s="144">
        <v>0.1</v>
      </c>
      <c r="BR26" s="60" t="s">
        <v>569</v>
      </c>
      <c r="BT26" s="149">
        <f t="shared" si="0"/>
        <v>0.99999999999999989</v>
      </c>
      <c r="BX26" s="126">
        <f t="shared" si="1"/>
        <v>0.99999999999999989</v>
      </c>
    </row>
    <row r="27" spans="1:76" ht="135" customHeight="1" x14ac:dyDescent="0.3">
      <c r="A27" s="7"/>
      <c r="B27" s="7"/>
      <c r="C27" s="7"/>
      <c r="D27" s="9" t="s">
        <v>84</v>
      </c>
      <c r="E27" s="9" t="s">
        <v>10</v>
      </c>
      <c r="F27" s="4">
        <v>13</v>
      </c>
      <c r="G27" s="9" t="s">
        <v>88</v>
      </c>
      <c r="H27" s="4">
        <v>86</v>
      </c>
      <c r="I27" s="9" t="s">
        <v>713</v>
      </c>
      <c r="J27" s="9" t="s">
        <v>714</v>
      </c>
      <c r="K27" s="6">
        <v>43466</v>
      </c>
      <c r="L27" s="6">
        <v>43830</v>
      </c>
      <c r="M27" s="10">
        <v>150000000</v>
      </c>
      <c r="N27" s="141"/>
      <c r="O27" s="141"/>
      <c r="P27" s="6" t="s">
        <v>544</v>
      </c>
      <c r="Q27" s="104" t="s">
        <v>521</v>
      </c>
      <c r="R27" s="104" t="s">
        <v>967</v>
      </c>
      <c r="S27" s="104" t="s">
        <v>267</v>
      </c>
      <c r="T27" s="104" t="s">
        <v>84</v>
      </c>
      <c r="U27" s="104" t="s">
        <v>546</v>
      </c>
      <c r="V27" s="104" t="s">
        <v>546</v>
      </c>
      <c r="W27" s="104"/>
      <c r="X27" s="104"/>
      <c r="Y27" s="144"/>
      <c r="Z27" s="104"/>
      <c r="AA27" s="104"/>
      <c r="AB27" s="104"/>
      <c r="AC27" s="144"/>
      <c r="AD27" s="104"/>
      <c r="AE27" s="104">
        <v>0.1</v>
      </c>
      <c r="AF27" s="104" t="s">
        <v>867</v>
      </c>
      <c r="AG27" s="144">
        <v>0.1</v>
      </c>
      <c r="AH27" s="150" t="s">
        <v>547</v>
      </c>
      <c r="AI27" s="104"/>
      <c r="AJ27" s="104"/>
      <c r="AK27" s="144">
        <v>0.1</v>
      </c>
      <c r="AL27" s="157" t="s">
        <v>548</v>
      </c>
      <c r="AM27" s="104"/>
      <c r="AN27" s="104"/>
      <c r="AO27" s="144">
        <v>0.1</v>
      </c>
      <c r="AP27" s="157" t="s">
        <v>549</v>
      </c>
      <c r="AQ27" s="104"/>
      <c r="AR27" s="104"/>
      <c r="AS27" s="144">
        <v>0.1</v>
      </c>
      <c r="AT27" s="157" t="s">
        <v>550</v>
      </c>
      <c r="AU27" s="104"/>
      <c r="AV27" s="104"/>
      <c r="AW27" s="144">
        <v>0.1</v>
      </c>
      <c r="AX27" s="157" t="s">
        <v>551</v>
      </c>
      <c r="AY27" s="104"/>
      <c r="AZ27" s="104"/>
      <c r="BA27" s="144">
        <v>0.1</v>
      </c>
      <c r="BB27" s="157" t="s">
        <v>552</v>
      </c>
      <c r="BC27" s="104"/>
      <c r="BD27" s="104"/>
      <c r="BE27" s="144">
        <v>0.1</v>
      </c>
      <c r="BF27" s="157" t="s">
        <v>553</v>
      </c>
      <c r="BG27" s="104"/>
      <c r="BH27" s="104"/>
      <c r="BI27" s="144">
        <v>0.1</v>
      </c>
      <c r="BJ27" s="157" t="s">
        <v>554</v>
      </c>
      <c r="BK27" s="104"/>
      <c r="BL27" s="104"/>
      <c r="BM27" s="144">
        <v>0.1</v>
      </c>
      <c r="BN27" s="157" t="s">
        <v>555</v>
      </c>
      <c r="BO27" s="104"/>
      <c r="BP27" s="104"/>
      <c r="BQ27" s="144">
        <v>0.1</v>
      </c>
      <c r="BR27" s="157" t="s">
        <v>556</v>
      </c>
      <c r="BT27" s="149">
        <f t="shared" si="0"/>
        <v>0.99999999999999989</v>
      </c>
      <c r="BX27" s="126">
        <f t="shared" si="1"/>
        <v>0.99999999999999989</v>
      </c>
    </row>
    <row r="28" spans="1:76" ht="135" customHeight="1" thickBot="1" x14ac:dyDescent="0.35">
      <c r="A28" s="7"/>
      <c r="B28" s="7"/>
      <c r="C28" s="7"/>
      <c r="D28" s="9" t="s">
        <v>84</v>
      </c>
      <c r="E28" s="9" t="s">
        <v>10</v>
      </c>
      <c r="F28" s="4">
        <v>13</v>
      </c>
      <c r="G28" s="9" t="s">
        <v>88</v>
      </c>
      <c r="H28" s="4">
        <v>87</v>
      </c>
      <c r="I28" s="9" t="s">
        <v>713</v>
      </c>
      <c r="J28" s="9" t="s">
        <v>715</v>
      </c>
      <c r="K28" s="6">
        <v>43466</v>
      </c>
      <c r="L28" s="6">
        <v>43830</v>
      </c>
      <c r="M28" s="10">
        <v>100000000</v>
      </c>
      <c r="N28" s="141"/>
      <c r="O28" s="141"/>
      <c r="P28" s="6" t="s">
        <v>969</v>
      </c>
      <c r="Q28" s="104" t="s">
        <v>521</v>
      </c>
      <c r="R28" s="104" t="s">
        <v>968</v>
      </c>
      <c r="S28" s="104" t="s">
        <v>267</v>
      </c>
      <c r="T28" s="104" t="s">
        <v>84</v>
      </c>
      <c r="U28" s="104" t="s">
        <v>572</v>
      </c>
      <c r="V28" s="104" t="s">
        <v>572</v>
      </c>
      <c r="W28" s="104"/>
      <c r="X28" s="104"/>
      <c r="Y28" s="144"/>
      <c r="Z28" s="104"/>
      <c r="AA28" s="104"/>
      <c r="AB28" s="104"/>
      <c r="AC28" s="144"/>
      <c r="AD28" s="104"/>
      <c r="AE28" s="104">
        <v>0.08</v>
      </c>
      <c r="AF28" s="104" t="s">
        <v>868</v>
      </c>
      <c r="AG28" s="144">
        <v>0.1</v>
      </c>
      <c r="AH28" s="159" t="s">
        <v>573</v>
      </c>
      <c r="AI28" s="104"/>
      <c r="AJ28" s="104"/>
      <c r="AK28" s="144">
        <v>0.1</v>
      </c>
      <c r="AL28" s="158" t="s">
        <v>574</v>
      </c>
      <c r="AM28" s="104"/>
      <c r="AN28" s="104"/>
      <c r="AO28" s="144">
        <v>0.1</v>
      </c>
      <c r="AP28" s="158" t="s">
        <v>574</v>
      </c>
      <c r="AQ28" s="104"/>
      <c r="AR28" s="104"/>
      <c r="AS28" s="144">
        <v>0.1</v>
      </c>
      <c r="AT28" s="158" t="s">
        <v>574</v>
      </c>
      <c r="AU28" s="104"/>
      <c r="AV28" s="104"/>
      <c r="AW28" s="144">
        <v>0.1</v>
      </c>
      <c r="AX28" s="158" t="s">
        <v>574</v>
      </c>
      <c r="AY28" s="104"/>
      <c r="AZ28" s="104"/>
      <c r="BA28" s="144">
        <v>0.1</v>
      </c>
      <c r="BB28" s="158" t="s">
        <v>574</v>
      </c>
      <c r="BC28" s="104"/>
      <c r="BD28" s="104"/>
      <c r="BE28" s="144">
        <v>0.1</v>
      </c>
      <c r="BF28" s="158" t="s">
        <v>574</v>
      </c>
      <c r="BG28" s="104"/>
      <c r="BH28" s="104"/>
      <c r="BI28" s="144">
        <v>0.1</v>
      </c>
      <c r="BJ28" s="158" t="s">
        <v>574</v>
      </c>
      <c r="BK28" s="104"/>
      <c r="BL28" s="104"/>
      <c r="BM28" s="144">
        <v>0.1</v>
      </c>
      <c r="BN28" s="158" t="s">
        <v>574</v>
      </c>
      <c r="BO28" s="104"/>
      <c r="BP28" s="104"/>
      <c r="BQ28" s="144">
        <v>0.1</v>
      </c>
      <c r="BR28" s="158" t="s">
        <v>574</v>
      </c>
      <c r="BT28" s="149">
        <f t="shared" si="0"/>
        <v>0.99999999999999989</v>
      </c>
      <c r="BX28" s="126">
        <f t="shared" si="1"/>
        <v>0.99999999999999989</v>
      </c>
    </row>
    <row r="29" spans="1:76" ht="26.25" thickBot="1" x14ac:dyDescent="0.3">
      <c r="BT29" s="193" t="s">
        <v>762</v>
      </c>
      <c r="BU29" s="194" t="s">
        <v>763</v>
      </c>
      <c r="BV29" s="194" t="s">
        <v>764</v>
      </c>
      <c r="BW29" s="195" t="s">
        <v>765</v>
      </c>
    </row>
    <row r="30" spans="1:76" ht="52.5" customHeight="1" thickBot="1" x14ac:dyDescent="0.3">
      <c r="BS30" s="152">
        <v>2</v>
      </c>
      <c r="BT30" s="200" t="s">
        <v>870</v>
      </c>
      <c r="BU30" s="201">
        <f>(10%+5%)/2</f>
        <v>7.5000000000000011E-2</v>
      </c>
      <c r="BV30" s="201">
        <f>(6%+4%)/2</f>
        <v>0.05</v>
      </c>
      <c r="BW30" s="201">
        <f>BV30/BU30</f>
        <v>0.66666666666666663</v>
      </c>
    </row>
    <row r="31" spans="1:76" ht="52.5" customHeight="1" thickBot="1" x14ac:dyDescent="0.3">
      <c r="BS31" s="152">
        <v>5</v>
      </c>
      <c r="BT31" s="202" t="s">
        <v>871</v>
      </c>
      <c r="BU31" s="203">
        <f>(25%+15%+25%+25%+25%)/5</f>
        <v>0.22999999999999998</v>
      </c>
      <c r="BV31" s="203">
        <f>(20%+15%+20%+25%+25%)/5</f>
        <v>0.21000000000000002</v>
      </c>
      <c r="BW31" s="203">
        <f>BV31/BU31</f>
        <v>0.91304347826086973</v>
      </c>
    </row>
    <row r="32" spans="1:76" ht="52.5" customHeight="1" thickBot="1" x14ac:dyDescent="0.3">
      <c r="BS32" s="152">
        <v>4</v>
      </c>
      <c r="BT32" s="200" t="s">
        <v>872</v>
      </c>
      <c r="BU32" s="201">
        <f>(25%+15%+25%+15%)/4</f>
        <v>0.2</v>
      </c>
      <c r="BV32" s="201">
        <f>(25%+5%+20%+5%)/4</f>
        <v>0.13750000000000001</v>
      </c>
      <c r="BW32" s="201">
        <f>BV32/BU32</f>
        <v>0.6875</v>
      </c>
    </row>
    <row r="33" spans="71:75" ht="52.5" customHeight="1" thickBot="1" x14ac:dyDescent="0.3">
      <c r="BS33" s="152">
        <v>5</v>
      </c>
      <c r="BT33" s="202" t="s">
        <v>873</v>
      </c>
      <c r="BU33" s="203">
        <f>(10%+10%+10%+10%)/4</f>
        <v>0.1</v>
      </c>
      <c r="BV33" s="203">
        <f>(10%+10%+10%+8%)/4</f>
        <v>9.5000000000000015E-2</v>
      </c>
      <c r="BW33" s="203">
        <f>BV33/BU33</f>
        <v>0.95000000000000007</v>
      </c>
    </row>
    <row r="34" spans="71:75" ht="30.75" customHeight="1" thickBot="1" x14ac:dyDescent="0.3">
      <c r="BT34" s="591" t="s">
        <v>766</v>
      </c>
      <c r="BU34" s="592"/>
      <c r="BV34" s="593"/>
      <c r="BW34" s="204">
        <f>SUM(BW30:BW33)/4</f>
        <v>0.80430253623188408</v>
      </c>
    </row>
  </sheetData>
  <autoFilter ref="A12:BX28"/>
  <mergeCells count="16">
    <mergeCell ref="BT34:BV34"/>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51"/>
  <sheetViews>
    <sheetView showGridLines="0" topLeftCell="F1" zoomScale="80" zoomScaleNormal="80" workbookViewId="0">
      <pane xSplit="1" ySplit="9" topLeftCell="P16" activePane="bottomRight" state="frozen"/>
      <selection activeCell="V15" sqref="V15"/>
      <selection pane="topRight" activeCell="V15" sqref="V15"/>
      <selection pane="bottomLeft" activeCell="V15" sqref="V15"/>
      <selection pane="bottomRight" activeCell="T18" sqref="T18"/>
    </sheetView>
  </sheetViews>
  <sheetFormatPr baseColWidth="10" defaultColWidth="10.85546875" defaultRowHeight="15" x14ac:dyDescent="0.25"/>
  <cols>
    <col min="1" max="3" width="19.5703125" style="1" customWidth="1"/>
    <col min="4" max="4" width="29.85546875" style="1" customWidth="1"/>
    <col min="5" max="5" width="24.5703125" style="1" customWidth="1"/>
    <col min="6" max="6" width="9.140625" style="1" customWidth="1"/>
    <col min="7" max="7" width="23.7109375" style="1" customWidth="1"/>
    <col min="8" max="8" width="11.7109375" style="1" customWidth="1"/>
    <col min="9" max="9" width="32.42578125" style="1" customWidth="1"/>
    <col min="10" max="10" width="52.42578125" style="1" customWidth="1"/>
    <col min="11" max="11" width="10.85546875" style="1" hidden="1" customWidth="1"/>
    <col min="12" max="12" width="12.140625" style="1" hidden="1" customWidth="1"/>
    <col min="13" max="15" width="18.5703125" style="1" hidden="1" customWidth="1"/>
    <col min="16" max="16" width="24.28515625" style="1" customWidth="1"/>
    <col min="17" max="17" width="21.140625" style="1" customWidth="1"/>
    <col min="18" max="18" width="18.28515625" style="152" customWidth="1"/>
    <col min="19" max="19" width="14.85546875" style="1" bestFit="1" customWidth="1"/>
    <col min="20" max="20" width="23.140625" style="1" customWidth="1"/>
    <col min="21" max="21" width="23" style="1" customWidth="1"/>
    <col min="22" max="22" width="19.5703125" style="1" customWidth="1"/>
    <col min="23" max="23" width="21.5703125" style="152" customWidth="1"/>
    <col min="24"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20.7109375" style="1" customWidth="1"/>
    <col min="43" max="44" width="13.5703125" style="1" hidden="1" customWidth="1"/>
    <col min="45" max="45" width="15.28515625" style="145" hidden="1" customWidth="1"/>
    <col min="46" max="46" width="14.140625" style="1" hidden="1" customWidth="1"/>
    <col min="47" max="48" width="10.85546875" style="1" hidden="1" customWidth="1"/>
    <col min="49" max="49" width="16.5703125" style="145" hidden="1" customWidth="1"/>
    <col min="50" max="50" width="14" style="1" hidden="1" customWidth="1"/>
    <col min="51" max="52" width="10.85546875" style="1" hidden="1" customWidth="1"/>
    <col min="53" max="53" width="10.85546875" style="145" hidden="1" customWidth="1"/>
    <col min="54" max="54" width="17.85546875" style="1" hidden="1" customWidth="1"/>
    <col min="55" max="56" width="10.85546875" style="1" hidden="1" customWidth="1"/>
    <col min="57" max="57" width="10.85546875" style="145" hidden="1" customWidth="1"/>
    <col min="58" max="58" width="15.7109375" style="1" hidden="1" customWidth="1"/>
    <col min="59" max="60" width="10.85546875" style="1" hidden="1" customWidth="1"/>
    <col min="61" max="61" width="10.85546875" style="149" hidden="1" customWidth="1"/>
    <col min="62" max="62" width="17.28515625" style="1" hidden="1" customWidth="1"/>
    <col min="63" max="64" width="10.85546875" style="1" hidden="1" customWidth="1"/>
    <col min="65" max="65" width="10.85546875" style="145" hidden="1" customWidth="1"/>
    <col min="66" max="66" width="20.5703125" style="1" hidden="1" customWidth="1"/>
    <col min="67" max="68" width="10.85546875" style="1" hidden="1" customWidth="1"/>
    <col min="69" max="69" width="10.85546875" style="145" hidden="1" customWidth="1"/>
    <col min="70" max="70" width="21.140625" style="1" hidden="1" customWidth="1"/>
    <col min="71" max="71" width="6.28515625" style="1" customWidth="1"/>
    <col min="72" max="72" width="9.5703125" style="1" customWidth="1"/>
    <col min="73" max="73" width="14.85546875" style="1" customWidth="1"/>
    <col min="74" max="74" width="14.42578125" style="1" customWidth="1"/>
    <col min="75" max="75" width="16.42578125" style="1" customWidth="1"/>
    <col min="76" max="16384" width="10.85546875" style="1"/>
  </cols>
  <sheetData>
    <row r="1" spans="1:74" ht="15.75" thickBot="1" x14ac:dyDescent="0.3"/>
    <row r="2" spans="1:74" ht="36" customHeight="1" x14ac:dyDescent="0.25">
      <c r="A2" s="594" t="s">
        <v>0</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c r="BA2" s="595"/>
      <c r="BB2" s="595"/>
      <c r="BC2" s="595"/>
      <c r="BD2" s="595"/>
      <c r="BE2" s="595"/>
      <c r="BF2" s="595"/>
      <c r="BG2" s="595"/>
      <c r="BH2" s="595"/>
      <c r="BI2" s="595"/>
      <c r="BJ2" s="595"/>
      <c r="BK2" s="595"/>
      <c r="BL2" s="595"/>
      <c r="BM2" s="595"/>
      <c r="BN2" s="595"/>
      <c r="BO2" s="596"/>
      <c r="BP2" s="603" t="s">
        <v>1</v>
      </c>
      <c r="BQ2" s="604"/>
      <c r="BR2" s="185">
        <v>2019</v>
      </c>
    </row>
    <row r="3" spans="1:74" ht="14.45" customHeight="1" x14ac:dyDescent="0.25">
      <c r="A3" s="597"/>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598"/>
      <c r="AV3" s="598"/>
      <c r="AW3" s="598"/>
      <c r="AX3" s="598"/>
      <c r="AY3" s="598"/>
      <c r="AZ3" s="598"/>
      <c r="BA3" s="598"/>
      <c r="BB3" s="598"/>
      <c r="BC3" s="598"/>
      <c r="BD3" s="598"/>
      <c r="BE3" s="598"/>
      <c r="BF3" s="598"/>
      <c r="BG3" s="598"/>
      <c r="BH3" s="598"/>
      <c r="BI3" s="598"/>
      <c r="BJ3" s="598"/>
      <c r="BK3" s="598"/>
      <c r="BL3" s="598"/>
      <c r="BM3" s="598"/>
      <c r="BN3" s="598"/>
      <c r="BO3" s="599"/>
      <c r="BP3" s="605" t="s">
        <v>2</v>
      </c>
      <c r="BQ3" s="606"/>
      <c r="BR3" s="186">
        <v>1</v>
      </c>
    </row>
    <row r="4" spans="1:74" ht="14.45" customHeight="1" thickBot="1" x14ac:dyDescent="0.3">
      <c r="A4" s="600"/>
      <c r="B4" s="601"/>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c r="AW4" s="601"/>
      <c r="AX4" s="601"/>
      <c r="AY4" s="601"/>
      <c r="AZ4" s="601"/>
      <c r="BA4" s="601"/>
      <c r="BB4" s="601"/>
      <c r="BC4" s="601"/>
      <c r="BD4" s="601"/>
      <c r="BE4" s="601"/>
      <c r="BF4" s="601"/>
      <c r="BG4" s="601"/>
      <c r="BH4" s="601"/>
      <c r="BI4" s="601"/>
      <c r="BJ4" s="601"/>
      <c r="BK4" s="601"/>
      <c r="BL4" s="601"/>
      <c r="BM4" s="601"/>
      <c r="BN4" s="601"/>
      <c r="BO4" s="602"/>
      <c r="BP4" s="607" t="s">
        <v>3</v>
      </c>
      <c r="BQ4" s="608"/>
      <c r="BR4" s="187">
        <v>43466</v>
      </c>
    </row>
    <row r="5" spans="1:74" ht="15" customHeight="1" thickBot="1" x14ac:dyDescent="0.3">
      <c r="A5" s="110"/>
      <c r="B5" s="111"/>
      <c r="C5" s="111"/>
      <c r="D5" s="111"/>
      <c r="E5" s="111"/>
      <c r="F5" s="111"/>
      <c r="G5" s="111"/>
      <c r="H5" s="111"/>
      <c r="I5" s="111"/>
      <c r="J5" s="111"/>
      <c r="K5" s="111"/>
      <c r="L5" s="112"/>
      <c r="M5" s="17"/>
      <c r="N5" s="17"/>
      <c r="O5" s="17"/>
      <c r="P5" s="15"/>
    </row>
    <row r="6" spans="1:74" s="3" customFormat="1" ht="30" customHeight="1" thickBot="1" x14ac:dyDescent="0.3">
      <c r="D6" s="101" t="s">
        <v>4</v>
      </c>
      <c r="E6" s="102"/>
      <c r="F6" s="102"/>
      <c r="G6" s="102"/>
      <c r="H6" s="102"/>
      <c r="I6" s="102"/>
      <c r="J6" s="102"/>
      <c r="K6" s="102"/>
      <c r="L6" s="102"/>
      <c r="M6" s="102"/>
      <c r="N6" s="102"/>
      <c r="O6" s="102"/>
      <c r="P6" s="539" t="s">
        <v>94</v>
      </c>
      <c r="Q6" s="539"/>
      <c r="R6" s="539"/>
      <c r="S6" s="540"/>
      <c r="T6" s="538" t="s">
        <v>95</v>
      </c>
      <c r="U6" s="539"/>
      <c r="V6" s="539"/>
      <c r="W6" s="538" t="s">
        <v>243</v>
      </c>
      <c r="X6" s="539"/>
      <c r="Y6" s="547"/>
      <c r="Z6" s="539"/>
      <c r="AA6" s="539"/>
      <c r="AB6" s="539"/>
      <c r="AC6" s="547"/>
      <c r="AD6" s="539"/>
      <c r="AE6" s="539"/>
      <c r="AF6" s="539"/>
      <c r="AG6" s="547"/>
      <c r="AH6" s="539"/>
      <c r="AI6" s="539"/>
      <c r="AJ6" s="539"/>
      <c r="AK6" s="547"/>
      <c r="AL6" s="539"/>
      <c r="AM6" s="539"/>
      <c r="AN6" s="539"/>
      <c r="AO6" s="547"/>
      <c r="AP6" s="539"/>
      <c r="AQ6" s="539"/>
      <c r="AR6" s="539"/>
      <c r="AS6" s="547"/>
      <c r="AT6" s="539"/>
      <c r="AU6" s="539"/>
      <c r="AV6" s="539"/>
      <c r="AW6" s="547"/>
      <c r="AX6" s="539"/>
      <c r="AY6" s="539"/>
      <c r="AZ6" s="539"/>
      <c r="BA6" s="547"/>
      <c r="BB6" s="539"/>
      <c r="BC6" s="539"/>
      <c r="BD6" s="539"/>
      <c r="BE6" s="547"/>
      <c r="BF6" s="539"/>
      <c r="BG6" s="539"/>
      <c r="BH6" s="539"/>
      <c r="BI6" s="548"/>
      <c r="BJ6" s="539"/>
      <c r="BK6" s="539"/>
      <c r="BL6" s="539"/>
      <c r="BM6" s="547"/>
      <c r="BN6" s="539"/>
      <c r="BO6" s="539"/>
      <c r="BP6" s="539"/>
      <c r="BQ6" s="547"/>
      <c r="BR6" s="539"/>
      <c r="BU6" s="612" t="s">
        <v>984</v>
      </c>
      <c r="BV6" s="612" t="s">
        <v>985</v>
      </c>
    </row>
    <row r="7" spans="1:74" s="3" customFormat="1" ht="36" customHeight="1" thickBot="1" x14ac:dyDescent="0.3">
      <c r="A7" s="128" t="s">
        <v>65</v>
      </c>
      <c r="B7" s="129" t="s">
        <v>68</v>
      </c>
      <c r="C7" s="129" t="s">
        <v>66</v>
      </c>
      <c r="D7" s="20" t="s">
        <v>5</v>
      </c>
      <c r="E7" s="129" t="s">
        <v>6</v>
      </c>
      <c r="F7" s="129" t="s">
        <v>7</v>
      </c>
      <c r="G7" s="129" t="s">
        <v>108</v>
      </c>
      <c r="H7" s="129" t="s">
        <v>7</v>
      </c>
      <c r="I7" s="129" t="s">
        <v>244</v>
      </c>
      <c r="J7" s="129" t="s">
        <v>110</v>
      </c>
      <c r="K7" s="129" t="s">
        <v>8</v>
      </c>
      <c r="L7" s="129" t="s">
        <v>9</v>
      </c>
      <c r="M7" s="130" t="s">
        <v>6</v>
      </c>
      <c r="N7" s="131"/>
      <c r="O7" s="20"/>
      <c r="P7" s="295" t="s">
        <v>111</v>
      </c>
      <c r="Q7" s="295" t="s">
        <v>112</v>
      </c>
      <c r="R7" s="295" t="s">
        <v>113</v>
      </c>
      <c r="S7" s="295" t="s">
        <v>114</v>
      </c>
      <c r="T7" s="295" t="s">
        <v>5</v>
      </c>
      <c r="U7" s="295" t="s">
        <v>115</v>
      </c>
      <c r="V7" s="295" t="s">
        <v>116</v>
      </c>
      <c r="W7" s="541" t="s">
        <v>96</v>
      </c>
      <c r="X7" s="542"/>
      <c r="Y7" s="543"/>
      <c r="Z7" s="544"/>
      <c r="AA7" s="541" t="s">
        <v>97</v>
      </c>
      <c r="AB7" s="542"/>
      <c r="AC7" s="543"/>
      <c r="AD7" s="544"/>
      <c r="AE7" s="541" t="s">
        <v>238</v>
      </c>
      <c r="AF7" s="542"/>
      <c r="AG7" s="543"/>
      <c r="AH7" s="544"/>
      <c r="AI7" s="541" t="s">
        <v>239</v>
      </c>
      <c r="AJ7" s="542"/>
      <c r="AK7" s="543"/>
      <c r="AL7" s="544"/>
      <c r="AM7" s="541" t="s">
        <v>100</v>
      </c>
      <c r="AN7" s="542"/>
      <c r="AO7" s="543"/>
      <c r="AP7" s="544"/>
      <c r="AQ7" s="541" t="s">
        <v>240</v>
      </c>
      <c r="AR7" s="542"/>
      <c r="AS7" s="543"/>
      <c r="AT7" s="544"/>
      <c r="AU7" s="541" t="s">
        <v>102</v>
      </c>
      <c r="AV7" s="542"/>
      <c r="AW7" s="543"/>
      <c r="AX7" s="544"/>
      <c r="AY7" s="541" t="s">
        <v>103</v>
      </c>
      <c r="AZ7" s="542"/>
      <c r="BA7" s="543"/>
      <c r="BB7" s="544"/>
      <c r="BC7" s="541" t="s">
        <v>241</v>
      </c>
      <c r="BD7" s="542"/>
      <c r="BE7" s="543"/>
      <c r="BF7" s="544"/>
      <c r="BG7" s="541" t="s">
        <v>105</v>
      </c>
      <c r="BH7" s="542"/>
      <c r="BI7" s="546"/>
      <c r="BJ7" s="544"/>
      <c r="BK7" s="541" t="s">
        <v>106</v>
      </c>
      <c r="BL7" s="542"/>
      <c r="BM7" s="543"/>
      <c r="BN7" s="544"/>
      <c r="BO7" s="541" t="s">
        <v>242</v>
      </c>
      <c r="BP7" s="542"/>
      <c r="BQ7" s="543"/>
      <c r="BR7" s="544"/>
      <c r="BU7" s="612"/>
      <c r="BV7" s="612"/>
    </row>
    <row r="8" spans="1:74" s="3" customFormat="1" ht="45.75" customHeight="1" x14ac:dyDescent="0.25">
      <c r="A8" s="132"/>
      <c r="B8" s="24"/>
      <c r="C8" s="24"/>
      <c r="D8" s="74"/>
      <c r="E8" s="24"/>
      <c r="F8" s="24"/>
      <c r="G8" s="24"/>
      <c r="H8" s="24"/>
      <c r="I8" s="24"/>
      <c r="J8" s="24"/>
      <c r="K8" s="24"/>
      <c r="L8" s="24"/>
      <c r="M8" s="86" t="s">
        <v>69</v>
      </c>
      <c r="N8" s="86" t="s">
        <v>70</v>
      </c>
      <c r="O8" s="86" t="s">
        <v>67</v>
      </c>
      <c r="P8" s="154"/>
      <c r="Q8" s="154"/>
      <c r="R8" s="154"/>
      <c r="S8" s="154"/>
      <c r="T8" s="22"/>
      <c r="U8" s="22"/>
      <c r="V8" s="22"/>
      <c r="W8" s="545" t="s">
        <v>117</v>
      </c>
      <c r="X8" s="545" t="s">
        <v>318</v>
      </c>
      <c r="Y8" s="536" t="s">
        <v>319</v>
      </c>
      <c r="Z8" s="545" t="s">
        <v>317</v>
      </c>
      <c r="AA8" s="545" t="s">
        <v>117</v>
      </c>
      <c r="AB8" s="545" t="s">
        <v>118</v>
      </c>
      <c r="AC8" s="536" t="s">
        <v>319</v>
      </c>
      <c r="AD8" s="545" t="s">
        <v>317</v>
      </c>
      <c r="AE8" s="545" t="s">
        <v>117</v>
      </c>
      <c r="AF8" s="545" t="s">
        <v>118</v>
      </c>
      <c r="AG8" s="536" t="s">
        <v>319</v>
      </c>
      <c r="AH8" s="545" t="s">
        <v>317</v>
      </c>
      <c r="AI8" s="545" t="s">
        <v>117</v>
      </c>
      <c r="AJ8" s="545" t="s">
        <v>118</v>
      </c>
      <c r="AK8" s="536" t="s">
        <v>319</v>
      </c>
      <c r="AL8" s="545" t="s">
        <v>317</v>
      </c>
      <c r="AM8" s="545" t="s">
        <v>117</v>
      </c>
      <c r="AN8" s="545" t="s">
        <v>118</v>
      </c>
      <c r="AO8" s="536" t="s">
        <v>319</v>
      </c>
      <c r="AP8" s="545" t="s">
        <v>317</v>
      </c>
      <c r="AQ8" s="545" t="s">
        <v>117</v>
      </c>
      <c r="AR8" s="545" t="s">
        <v>118</v>
      </c>
      <c r="AS8" s="536" t="s">
        <v>319</v>
      </c>
      <c r="AT8" s="545" t="s">
        <v>317</v>
      </c>
      <c r="AU8" s="545" t="s">
        <v>117</v>
      </c>
      <c r="AV8" s="545" t="s">
        <v>118</v>
      </c>
      <c r="AW8" s="536" t="s">
        <v>319</v>
      </c>
      <c r="AX8" s="545" t="s">
        <v>317</v>
      </c>
      <c r="AY8" s="545" t="s">
        <v>117</v>
      </c>
      <c r="AZ8" s="545" t="s">
        <v>118</v>
      </c>
      <c r="BA8" s="536" t="s">
        <v>319</v>
      </c>
      <c r="BB8" s="545" t="s">
        <v>317</v>
      </c>
      <c r="BC8" s="545" t="s">
        <v>117</v>
      </c>
      <c r="BD8" s="545" t="s">
        <v>118</v>
      </c>
      <c r="BE8" s="536" t="s">
        <v>319</v>
      </c>
      <c r="BF8" s="545" t="s">
        <v>317</v>
      </c>
      <c r="BG8" s="545" t="s">
        <v>117</v>
      </c>
      <c r="BH8" s="545" t="s">
        <v>118</v>
      </c>
      <c r="BI8" s="549" t="s">
        <v>319</v>
      </c>
      <c r="BJ8" s="545" t="s">
        <v>317</v>
      </c>
      <c r="BK8" s="545" t="s">
        <v>117</v>
      </c>
      <c r="BL8" s="545" t="s">
        <v>118</v>
      </c>
      <c r="BM8" s="536" t="s">
        <v>319</v>
      </c>
      <c r="BN8" s="545" t="s">
        <v>317</v>
      </c>
      <c r="BO8" s="545" t="s">
        <v>117</v>
      </c>
      <c r="BP8" s="545" t="s">
        <v>118</v>
      </c>
      <c r="BQ8" s="536" t="s">
        <v>319</v>
      </c>
      <c r="BR8" s="545" t="s">
        <v>317</v>
      </c>
      <c r="BU8" s="612"/>
      <c r="BV8" s="612"/>
    </row>
    <row r="9" spans="1:74" ht="4.5" customHeight="1" x14ac:dyDescent="0.25">
      <c r="A9" s="133"/>
      <c r="B9" s="24"/>
      <c r="C9" s="24"/>
      <c r="D9" s="64"/>
      <c r="E9" s="86"/>
      <c r="F9" s="86"/>
      <c r="G9" s="86"/>
      <c r="H9" s="86"/>
      <c r="I9" s="86"/>
      <c r="J9" s="86"/>
      <c r="K9" s="86"/>
      <c r="L9" s="86"/>
      <c r="M9" s="134"/>
      <c r="N9" s="134"/>
      <c r="O9" s="134"/>
      <c r="P9" s="154"/>
      <c r="Q9" s="154"/>
      <c r="R9" s="154"/>
      <c r="S9" s="154"/>
      <c r="T9" s="22"/>
      <c r="U9" s="22"/>
      <c r="V9" s="22"/>
      <c r="W9" s="537"/>
      <c r="X9" s="537"/>
      <c r="Y9" s="537"/>
      <c r="Z9" s="537"/>
      <c r="AA9" s="537"/>
      <c r="AB9" s="537"/>
      <c r="AC9" s="537"/>
      <c r="AD9" s="537"/>
      <c r="AE9" s="537"/>
      <c r="AF9" s="537"/>
      <c r="AG9" s="537"/>
      <c r="AH9" s="537"/>
      <c r="AI9" s="537"/>
      <c r="AJ9" s="537"/>
      <c r="AK9" s="537"/>
      <c r="AL9" s="537"/>
      <c r="AM9" s="537"/>
      <c r="AN9" s="537"/>
      <c r="AO9" s="537"/>
      <c r="AP9" s="537"/>
      <c r="AQ9" s="537"/>
      <c r="AR9" s="537"/>
      <c r="AS9" s="537"/>
      <c r="AT9" s="537"/>
      <c r="AU9" s="537"/>
      <c r="AV9" s="537"/>
      <c r="AW9" s="537"/>
      <c r="AX9" s="537"/>
      <c r="AY9" s="537"/>
      <c r="AZ9" s="537"/>
      <c r="BA9" s="537"/>
      <c r="BB9" s="537"/>
      <c r="BC9" s="537"/>
      <c r="BD9" s="537"/>
      <c r="BE9" s="537"/>
      <c r="BF9" s="537"/>
      <c r="BG9" s="537"/>
      <c r="BH9" s="537"/>
      <c r="BI9" s="537"/>
      <c r="BJ9" s="537"/>
      <c r="BK9" s="537"/>
      <c r="BL9" s="537"/>
      <c r="BM9" s="537"/>
      <c r="BN9" s="537"/>
      <c r="BO9" s="537"/>
      <c r="BP9" s="537"/>
      <c r="BQ9" s="537"/>
      <c r="BR9" s="537"/>
    </row>
    <row r="10" spans="1:74" ht="150" customHeight="1" x14ac:dyDescent="0.3">
      <c r="A10" s="7"/>
      <c r="B10" s="7"/>
      <c r="C10" s="7"/>
      <c r="D10" s="9" t="s">
        <v>82</v>
      </c>
      <c r="E10" s="9" t="s">
        <v>10</v>
      </c>
      <c r="F10" s="4">
        <v>26</v>
      </c>
      <c r="G10" s="9" t="s">
        <v>83</v>
      </c>
      <c r="H10" s="4">
        <v>204</v>
      </c>
      <c r="I10" s="9" t="s">
        <v>54</v>
      </c>
      <c r="J10" s="9" t="s">
        <v>885</v>
      </c>
      <c r="K10" s="6">
        <v>43466</v>
      </c>
      <c r="L10" s="6">
        <v>43830</v>
      </c>
      <c r="M10" s="6"/>
      <c r="N10" s="10">
        <v>694869470</v>
      </c>
      <c r="O10" s="6"/>
      <c r="P10" s="6" t="s">
        <v>886</v>
      </c>
      <c r="Q10" s="104" t="s">
        <v>887</v>
      </c>
      <c r="R10" s="4">
        <v>173</v>
      </c>
      <c r="S10" s="104" t="s">
        <v>888</v>
      </c>
      <c r="T10" s="104" t="s">
        <v>443</v>
      </c>
      <c r="U10" s="104" t="s">
        <v>611</v>
      </c>
      <c r="V10" s="104" t="s">
        <v>889</v>
      </c>
      <c r="W10" s="4">
        <v>1</v>
      </c>
      <c r="X10" s="104" t="s">
        <v>890</v>
      </c>
      <c r="Y10" s="4">
        <v>100</v>
      </c>
      <c r="Z10" s="104" t="s">
        <v>891</v>
      </c>
      <c r="AA10" s="205">
        <v>100</v>
      </c>
      <c r="AB10" s="205" t="s">
        <v>890</v>
      </c>
      <c r="AC10" s="207">
        <v>1</v>
      </c>
      <c r="AD10" s="205" t="s">
        <v>891</v>
      </c>
      <c r="AE10" s="205">
        <v>1</v>
      </c>
      <c r="AF10" s="205" t="s">
        <v>890</v>
      </c>
      <c r="AG10" s="207">
        <v>100</v>
      </c>
      <c r="AH10" s="205" t="s">
        <v>891</v>
      </c>
      <c r="AI10" s="205"/>
      <c r="AJ10" s="104"/>
      <c r="AK10" s="144"/>
      <c r="AL10" s="104"/>
      <c r="AM10" s="104">
        <v>1</v>
      </c>
      <c r="AN10" s="104" t="s">
        <v>890</v>
      </c>
      <c r="AO10" s="144">
        <v>100</v>
      </c>
      <c r="AP10" s="104" t="s">
        <v>891</v>
      </c>
      <c r="AQ10" s="104"/>
      <c r="AR10" s="104"/>
      <c r="AS10" s="144"/>
      <c r="AT10" s="104"/>
      <c r="AU10" s="104"/>
      <c r="AV10" s="104"/>
      <c r="AW10" s="144"/>
      <c r="AX10" s="104"/>
      <c r="AY10" s="104"/>
      <c r="AZ10" s="104"/>
      <c r="BA10" s="144"/>
      <c r="BB10" s="104"/>
      <c r="BC10" s="104"/>
      <c r="BD10" s="104"/>
      <c r="BE10" s="144"/>
      <c r="BF10" s="104"/>
      <c r="BG10" s="104"/>
      <c r="BH10" s="104"/>
      <c r="BI10" s="165"/>
      <c r="BJ10" s="104"/>
      <c r="BK10" s="104"/>
      <c r="BL10" s="104"/>
      <c r="BM10" s="144"/>
      <c r="BN10" s="104"/>
      <c r="BO10" s="104"/>
      <c r="BP10" s="104"/>
      <c r="BQ10" s="144"/>
      <c r="BR10" s="104"/>
      <c r="BT10" s="126">
        <f>+Y10+AC10+AG10+AK10+AO10+AS10+AW10+BA10+BE10+BI10+BM10+BQ10</f>
        <v>301</v>
      </c>
      <c r="BU10" s="104"/>
      <c r="BV10" s="104"/>
    </row>
    <row r="11" spans="1:74" ht="150" customHeight="1" x14ac:dyDescent="0.3">
      <c r="A11" s="7"/>
      <c r="B11" s="7"/>
      <c r="C11" s="7"/>
      <c r="D11" s="9" t="s">
        <v>82</v>
      </c>
      <c r="E11" s="9" t="s">
        <v>10</v>
      </c>
      <c r="F11" s="4">
        <v>26</v>
      </c>
      <c r="G11" s="9" t="s">
        <v>83</v>
      </c>
      <c r="H11" s="4">
        <v>204</v>
      </c>
      <c r="I11" s="9" t="s">
        <v>55</v>
      </c>
      <c r="J11" s="9" t="s">
        <v>892</v>
      </c>
      <c r="K11" s="6">
        <v>43466</v>
      </c>
      <c r="L11" s="6">
        <v>43830</v>
      </c>
      <c r="M11" s="6"/>
      <c r="N11" s="10">
        <v>152828928</v>
      </c>
      <c r="O11" s="6"/>
      <c r="P11" s="6" t="s">
        <v>886</v>
      </c>
      <c r="Q11" s="104" t="s">
        <v>887</v>
      </c>
      <c r="R11" s="4">
        <v>173</v>
      </c>
      <c r="S11" s="104" t="s">
        <v>888</v>
      </c>
      <c r="T11" s="104" t="s">
        <v>443</v>
      </c>
      <c r="U11" s="104" t="s">
        <v>611</v>
      </c>
      <c r="V11" s="104" t="s">
        <v>889</v>
      </c>
      <c r="W11" s="4">
        <v>0</v>
      </c>
      <c r="X11" s="104" t="s">
        <v>890</v>
      </c>
      <c r="Y11" s="4">
        <v>0</v>
      </c>
      <c r="Z11" s="104" t="s">
        <v>893</v>
      </c>
      <c r="AA11" s="104">
        <v>100</v>
      </c>
      <c r="AB11" s="104" t="s">
        <v>890</v>
      </c>
      <c r="AC11" s="144">
        <v>100</v>
      </c>
      <c r="AD11" s="104" t="s">
        <v>893</v>
      </c>
      <c r="AE11" s="205">
        <v>100</v>
      </c>
      <c r="AF11" s="205" t="s">
        <v>890</v>
      </c>
      <c r="AG11" s="207">
        <v>100</v>
      </c>
      <c r="AH11" s="205" t="s">
        <v>893</v>
      </c>
      <c r="AI11" s="104"/>
      <c r="AJ11" s="104"/>
      <c r="AK11" s="144"/>
      <c r="AL11" s="104"/>
      <c r="AM11" s="104">
        <v>100</v>
      </c>
      <c r="AN11" s="104" t="s">
        <v>890</v>
      </c>
      <c r="AO11" s="144">
        <v>100</v>
      </c>
      <c r="AP11" s="104" t="s">
        <v>893</v>
      </c>
      <c r="AQ11" s="104"/>
      <c r="AR11" s="104"/>
      <c r="AS11" s="144"/>
      <c r="AT11" s="104"/>
      <c r="AU11" s="104"/>
      <c r="AV11" s="104"/>
      <c r="AW11" s="144"/>
      <c r="AX11" s="104"/>
      <c r="AY11" s="104"/>
      <c r="AZ11" s="104"/>
      <c r="BA11" s="144"/>
      <c r="BB11" s="104"/>
      <c r="BC11" s="104"/>
      <c r="BD11" s="104"/>
      <c r="BE11" s="144"/>
      <c r="BF11" s="104"/>
      <c r="BG11" s="104"/>
      <c r="BH11" s="104"/>
      <c r="BI11" s="165"/>
      <c r="BJ11" s="104"/>
      <c r="BK11" s="104"/>
      <c r="BL11" s="104"/>
      <c r="BM11" s="144"/>
      <c r="BN11" s="104"/>
      <c r="BO11" s="104"/>
      <c r="BP11" s="104"/>
      <c r="BQ11" s="144"/>
      <c r="BR11" s="104"/>
      <c r="BT11" s="126">
        <f t="shared" ref="BT11:BT16" si="0">+Y11+AC11+AG11+AK11+AO11+AS11+AW11+BA11+BE11+BI11+BM11+BQ11</f>
        <v>300</v>
      </c>
      <c r="BU11" s="104"/>
      <c r="BV11" s="104"/>
    </row>
    <row r="12" spans="1:74" ht="150" customHeight="1" x14ac:dyDescent="0.3">
      <c r="A12" s="7"/>
      <c r="B12" s="7"/>
      <c r="C12" s="7"/>
      <c r="D12" s="9" t="s">
        <v>82</v>
      </c>
      <c r="E12" s="9" t="s">
        <v>10</v>
      </c>
      <c r="F12" s="4">
        <v>26</v>
      </c>
      <c r="G12" s="9" t="s">
        <v>83</v>
      </c>
      <c r="H12" s="4">
        <v>204</v>
      </c>
      <c r="I12" s="9" t="s">
        <v>56</v>
      </c>
      <c r="J12" s="9" t="s">
        <v>894</v>
      </c>
      <c r="K12" s="6">
        <v>43466</v>
      </c>
      <c r="L12" s="6">
        <v>43830</v>
      </c>
      <c r="M12" s="6"/>
      <c r="N12" s="10">
        <v>752775206</v>
      </c>
      <c r="O12" s="6"/>
      <c r="P12" s="6" t="s">
        <v>886</v>
      </c>
      <c r="Q12" s="104" t="s">
        <v>887</v>
      </c>
      <c r="R12" s="4">
        <v>173</v>
      </c>
      <c r="S12" s="104" t="s">
        <v>888</v>
      </c>
      <c r="T12" s="104" t="s">
        <v>443</v>
      </c>
      <c r="U12" s="104" t="s">
        <v>611</v>
      </c>
      <c r="V12" s="104" t="s">
        <v>889</v>
      </c>
      <c r="W12" s="4">
        <v>0.86699999999999999</v>
      </c>
      <c r="X12" s="104" t="s">
        <v>890</v>
      </c>
      <c r="Y12" s="4">
        <v>86.7</v>
      </c>
      <c r="Z12" s="104" t="s">
        <v>895</v>
      </c>
      <c r="AA12" s="104">
        <v>0.86699999999999999</v>
      </c>
      <c r="AB12" s="104" t="s">
        <v>890</v>
      </c>
      <c r="AC12" s="144">
        <v>86.7</v>
      </c>
      <c r="AD12" s="104" t="s">
        <v>895</v>
      </c>
      <c r="AE12" s="104">
        <v>0.86699999999999999</v>
      </c>
      <c r="AF12" s="104" t="s">
        <v>890</v>
      </c>
      <c r="AG12" s="144">
        <v>86.7</v>
      </c>
      <c r="AH12" s="104" t="s">
        <v>895</v>
      </c>
      <c r="AI12" s="104"/>
      <c r="AJ12" s="104"/>
      <c r="AK12" s="144"/>
      <c r="AL12" s="104"/>
      <c r="AM12" s="104">
        <v>0.86699999999999999</v>
      </c>
      <c r="AN12" s="104" t="s">
        <v>890</v>
      </c>
      <c r="AO12" s="144">
        <v>86.7</v>
      </c>
      <c r="AP12" s="104" t="s">
        <v>895</v>
      </c>
      <c r="AQ12" s="104"/>
      <c r="AR12" s="104"/>
      <c r="AS12" s="144"/>
      <c r="AT12" s="104"/>
      <c r="AU12" s="104"/>
      <c r="AV12" s="104"/>
      <c r="AW12" s="144"/>
      <c r="AX12" s="104"/>
      <c r="AY12" s="104"/>
      <c r="AZ12" s="104"/>
      <c r="BA12" s="144"/>
      <c r="BB12" s="104"/>
      <c r="BC12" s="104"/>
      <c r="BD12" s="104"/>
      <c r="BE12" s="144"/>
      <c r="BF12" s="104"/>
      <c r="BG12" s="104"/>
      <c r="BH12" s="104"/>
      <c r="BI12" s="165"/>
      <c r="BJ12" s="104"/>
      <c r="BK12" s="104"/>
      <c r="BL12" s="104"/>
      <c r="BM12" s="144"/>
      <c r="BN12" s="104"/>
      <c r="BO12" s="104"/>
      <c r="BP12" s="104"/>
      <c r="BQ12" s="144"/>
      <c r="BR12" s="104"/>
      <c r="BT12" s="126">
        <f t="shared" si="0"/>
        <v>346.8</v>
      </c>
      <c r="BU12" s="104"/>
      <c r="BV12" s="104"/>
    </row>
    <row r="13" spans="1:74" ht="150" customHeight="1" x14ac:dyDescent="0.3">
      <c r="A13" s="7"/>
      <c r="B13" s="7"/>
      <c r="C13" s="7"/>
      <c r="D13" s="9" t="s">
        <v>82</v>
      </c>
      <c r="E13" s="9" t="s">
        <v>10</v>
      </c>
      <c r="F13" s="4">
        <v>26</v>
      </c>
      <c r="G13" s="9" t="s">
        <v>83</v>
      </c>
      <c r="H13" s="4">
        <v>204</v>
      </c>
      <c r="I13" s="9" t="s">
        <v>57</v>
      </c>
      <c r="J13" s="9" t="s">
        <v>896</v>
      </c>
      <c r="K13" s="6">
        <v>43466</v>
      </c>
      <c r="L13" s="6">
        <v>43830</v>
      </c>
      <c r="M13" s="6"/>
      <c r="N13" s="10">
        <v>77721600</v>
      </c>
      <c r="O13" s="6"/>
      <c r="P13" s="6" t="s">
        <v>886</v>
      </c>
      <c r="Q13" s="104" t="s">
        <v>887</v>
      </c>
      <c r="R13" s="4">
        <v>173</v>
      </c>
      <c r="S13" s="104" t="s">
        <v>888</v>
      </c>
      <c r="T13" s="104" t="s">
        <v>443</v>
      </c>
      <c r="U13" s="104" t="s">
        <v>611</v>
      </c>
      <c r="V13" s="104" t="s">
        <v>889</v>
      </c>
      <c r="W13" s="4">
        <v>33</v>
      </c>
      <c r="X13" s="104" t="s">
        <v>890</v>
      </c>
      <c r="Y13" s="4">
        <v>33</v>
      </c>
      <c r="Z13" s="104" t="s">
        <v>897</v>
      </c>
      <c r="AA13" s="104">
        <v>100</v>
      </c>
      <c r="AB13" s="104" t="s">
        <v>890</v>
      </c>
      <c r="AC13" s="144">
        <v>100</v>
      </c>
      <c r="AD13" s="104" t="s">
        <v>897</v>
      </c>
      <c r="AE13" s="104">
        <v>100</v>
      </c>
      <c r="AF13" s="104" t="s">
        <v>890</v>
      </c>
      <c r="AG13" s="144">
        <v>100</v>
      </c>
      <c r="AH13" s="104" t="s">
        <v>897</v>
      </c>
      <c r="AI13" s="104"/>
      <c r="AJ13" s="104"/>
      <c r="AK13" s="144"/>
      <c r="AL13" s="104"/>
      <c r="AM13" s="104">
        <v>100</v>
      </c>
      <c r="AN13" s="104" t="s">
        <v>890</v>
      </c>
      <c r="AO13" s="144">
        <v>100</v>
      </c>
      <c r="AP13" s="104" t="s">
        <v>897</v>
      </c>
      <c r="AQ13" s="104"/>
      <c r="AR13" s="104"/>
      <c r="AS13" s="144"/>
      <c r="AT13" s="104"/>
      <c r="AU13" s="104"/>
      <c r="AV13" s="104"/>
      <c r="AW13" s="144"/>
      <c r="AX13" s="104"/>
      <c r="AY13" s="104"/>
      <c r="AZ13" s="104"/>
      <c r="BA13" s="144"/>
      <c r="BB13" s="104"/>
      <c r="BC13" s="104"/>
      <c r="BD13" s="104"/>
      <c r="BE13" s="144"/>
      <c r="BF13" s="104"/>
      <c r="BG13" s="104"/>
      <c r="BH13" s="104"/>
      <c r="BI13" s="165"/>
      <c r="BJ13" s="104"/>
      <c r="BK13" s="104"/>
      <c r="BL13" s="104"/>
      <c r="BM13" s="144"/>
      <c r="BN13" s="104"/>
      <c r="BO13" s="104"/>
      <c r="BP13" s="104"/>
      <c r="BQ13" s="144"/>
      <c r="BR13" s="104"/>
      <c r="BT13" s="126">
        <f t="shared" si="0"/>
        <v>333</v>
      </c>
      <c r="BU13" s="104"/>
      <c r="BV13" s="104"/>
    </row>
    <row r="14" spans="1:74" ht="150" customHeight="1" x14ac:dyDescent="0.3">
      <c r="A14" s="7"/>
      <c r="B14" s="7"/>
      <c r="C14" s="7"/>
      <c r="D14" s="9" t="s">
        <v>82</v>
      </c>
      <c r="E14" s="9" t="s">
        <v>10</v>
      </c>
      <c r="F14" s="4">
        <v>26</v>
      </c>
      <c r="G14" s="9" t="s">
        <v>83</v>
      </c>
      <c r="H14" s="4">
        <v>204</v>
      </c>
      <c r="I14" s="9" t="s">
        <v>58</v>
      </c>
      <c r="J14" s="9" t="s">
        <v>898</v>
      </c>
      <c r="K14" s="6">
        <v>43466</v>
      </c>
      <c r="L14" s="6">
        <v>43830</v>
      </c>
      <c r="M14" s="6"/>
      <c r="N14" s="10">
        <v>97740800</v>
      </c>
      <c r="O14" s="6"/>
      <c r="P14" s="6" t="s">
        <v>886</v>
      </c>
      <c r="Q14" s="104" t="s">
        <v>887</v>
      </c>
      <c r="R14" s="4">
        <v>173</v>
      </c>
      <c r="S14" s="104" t="s">
        <v>888</v>
      </c>
      <c r="T14" s="104" t="s">
        <v>443</v>
      </c>
      <c r="U14" s="104" t="s">
        <v>611</v>
      </c>
      <c r="V14" s="104" t="s">
        <v>889</v>
      </c>
      <c r="W14" s="4">
        <v>0</v>
      </c>
      <c r="X14" s="104" t="s">
        <v>890</v>
      </c>
      <c r="Y14" s="4">
        <v>0</v>
      </c>
      <c r="Z14" s="104" t="s">
        <v>899</v>
      </c>
      <c r="AA14" s="104">
        <v>100</v>
      </c>
      <c r="AB14" s="104" t="s">
        <v>890</v>
      </c>
      <c r="AC14" s="144">
        <v>100</v>
      </c>
      <c r="AD14" s="104" t="s">
        <v>899</v>
      </c>
      <c r="AE14" s="104">
        <v>100</v>
      </c>
      <c r="AF14" s="104" t="s">
        <v>890</v>
      </c>
      <c r="AG14" s="144">
        <v>100</v>
      </c>
      <c r="AH14" s="104" t="s">
        <v>899</v>
      </c>
      <c r="AI14" s="104"/>
      <c r="AJ14" s="104"/>
      <c r="AK14" s="144"/>
      <c r="AL14" s="104"/>
      <c r="AM14" s="104">
        <v>100</v>
      </c>
      <c r="AN14" s="104" t="s">
        <v>890</v>
      </c>
      <c r="AO14" s="144">
        <v>100</v>
      </c>
      <c r="AP14" s="104" t="s">
        <v>899</v>
      </c>
      <c r="AQ14" s="104"/>
      <c r="AR14" s="104"/>
      <c r="AS14" s="144"/>
      <c r="AT14" s="104"/>
      <c r="AU14" s="104"/>
      <c r="AV14" s="104"/>
      <c r="AW14" s="144"/>
      <c r="AX14" s="104"/>
      <c r="AY14" s="104"/>
      <c r="AZ14" s="104"/>
      <c r="BA14" s="144"/>
      <c r="BB14" s="104"/>
      <c r="BC14" s="104"/>
      <c r="BD14" s="104"/>
      <c r="BE14" s="144"/>
      <c r="BF14" s="104"/>
      <c r="BG14" s="104"/>
      <c r="BH14" s="104"/>
      <c r="BI14" s="165"/>
      <c r="BJ14" s="104"/>
      <c r="BK14" s="104"/>
      <c r="BL14" s="104"/>
      <c r="BM14" s="144"/>
      <c r="BN14" s="104"/>
      <c r="BO14" s="104"/>
      <c r="BP14" s="104"/>
      <c r="BQ14" s="144"/>
      <c r="BR14" s="104"/>
      <c r="BT14" s="126">
        <f t="shared" si="0"/>
        <v>300</v>
      </c>
      <c r="BU14" s="104"/>
      <c r="BV14" s="104"/>
    </row>
    <row r="15" spans="1:74" ht="150" customHeight="1" x14ac:dyDescent="0.3">
      <c r="A15" s="7"/>
      <c r="B15" s="7"/>
      <c r="C15" s="7"/>
      <c r="D15" s="9" t="s">
        <v>82</v>
      </c>
      <c r="E15" s="9" t="s">
        <v>10</v>
      </c>
      <c r="F15" s="4">
        <v>26</v>
      </c>
      <c r="G15" s="9" t="s">
        <v>83</v>
      </c>
      <c r="H15" s="4">
        <v>204</v>
      </c>
      <c r="I15" s="9" t="s">
        <v>59</v>
      </c>
      <c r="J15" s="9" t="s">
        <v>900</v>
      </c>
      <c r="K15" s="6">
        <v>43466</v>
      </c>
      <c r="L15" s="6">
        <v>43830</v>
      </c>
      <c r="M15" s="6"/>
      <c r="N15" s="10">
        <v>82432000</v>
      </c>
      <c r="O15" s="6"/>
      <c r="P15" s="6" t="s">
        <v>886</v>
      </c>
      <c r="Q15" s="104" t="s">
        <v>887</v>
      </c>
      <c r="R15" s="4">
        <v>173</v>
      </c>
      <c r="S15" s="104" t="s">
        <v>888</v>
      </c>
      <c r="T15" s="104" t="s">
        <v>443</v>
      </c>
      <c r="U15" s="104" t="s">
        <v>611</v>
      </c>
      <c r="V15" s="104" t="s">
        <v>889</v>
      </c>
      <c r="W15" s="4">
        <v>0</v>
      </c>
      <c r="X15" s="104" t="s">
        <v>890</v>
      </c>
      <c r="Y15" s="4">
        <v>0</v>
      </c>
      <c r="Z15" s="104" t="s">
        <v>901</v>
      </c>
      <c r="AA15" s="104">
        <v>0</v>
      </c>
      <c r="AB15" s="104" t="s">
        <v>902</v>
      </c>
      <c r="AC15" s="144">
        <v>0</v>
      </c>
      <c r="AD15" s="104" t="s">
        <v>901</v>
      </c>
      <c r="AE15" s="104">
        <v>0</v>
      </c>
      <c r="AF15" s="104" t="s">
        <v>890</v>
      </c>
      <c r="AG15" s="144">
        <v>0</v>
      </c>
      <c r="AH15" s="104" t="s">
        <v>901</v>
      </c>
      <c r="AI15" s="104"/>
      <c r="AJ15" s="104"/>
      <c r="AK15" s="144"/>
      <c r="AL15" s="104"/>
      <c r="AM15" s="104">
        <v>0</v>
      </c>
      <c r="AN15" s="104" t="s">
        <v>890</v>
      </c>
      <c r="AO15" s="144">
        <v>0</v>
      </c>
      <c r="AP15" s="104" t="s">
        <v>901</v>
      </c>
      <c r="AQ15" s="104"/>
      <c r="AR15" s="104"/>
      <c r="AS15" s="144"/>
      <c r="AT15" s="104"/>
      <c r="AU15" s="104"/>
      <c r="AV15" s="104"/>
      <c r="AW15" s="144"/>
      <c r="AX15" s="104"/>
      <c r="AY15" s="104"/>
      <c r="AZ15" s="104"/>
      <c r="BA15" s="144"/>
      <c r="BB15" s="104"/>
      <c r="BC15" s="104"/>
      <c r="BD15" s="104"/>
      <c r="BE15" s="144"/>
      <c r="BF15" s="104"/>
      <c r="BG15" s="104"/>
      <c r="BH15" s="104"/>
      <c r="BI15" s="165"/>
      <c r="BJ15" s="104"/>
      <c r="BK15" s="104"/>
      <c r="BL15" s="104"/>
      <c r="BM15" s="144"/>
      <c r="BN15" s="104"/>
      <c r="BO15" s="104"/>
      <c r="BP15" s="104"/>
      <c r="BQ15" s="144"/>
      <c r="BR15" s="104" t="s">
        <v>1006</v>
      </c>
      <c r="BT15" s="126">
        <f t="shared" si="0"/>
        <v>0</v>
      </c>
      <c r="BU15" s="104"/>
      <c r="BV15" s="104"/>
    </row>
    <row r="16" spans="1:74" ht="150" customHeight="1" x14ac:dyDescent="0.3">
      <c r="A16" s="7"/>
      <c r="B16" s="7"/>
      <c r="C16" s="7"/>
      <c r="D16" s="9" t="s">
        <v>82</v>
      </c>
      <c r="E16" s="9" t="s">
        <v>10</v>
      </c>
      <c r="F16" s="4">
        <v>26</v>
      </c>
      <c r="G16" s="9" t="s">
        <v>83</v>
      </c>
      <c r="H16" s="4">
        <v>204</v>
      </c>
      <c r="I16" s="9" t="s">
        <v>60</v>
      </c>
      <c r="J16" s="9" t="s">
        <v>903</v>
      </c>
      <c r="K16" s="6">
        <v>43466</v>
      </c>
      <c r="L16" s="6">
        <v>43830</v>
      </c>
      <c r="M16" s="6"/>
      <c r="N16" s="10">
        <v>94208000</v>
      </c>
      <c r="O16" s="6"/>
      <c r="P16" s="6" t="s">
        <v>886</v>
      </c>
      <c r="Q16" s="104" t="s">
        <v>887</v>
      </c>
      <c r="R16" s="4">
        <v>173</v>
      </c>
      <c r="S16" s="104" t="s">
        <v>888</v>
      </c>
      <c r="T16" s="104" t="s">
        <v>443</v>
      </c>
      <c r="U16" s="104" t="s">
        <v>611</v>
      </c>
      <c r="V16" s="104" t="s">
        <v>889</v>
      </c>
      <c r="W16" s="4">
        <v>0</v>
      </c>
      <c r="X16" s="104" t="s">
        <v>890</v>
      </c>
      <c r="Y16" s="4">
        <v>0</v>
      </c>
      <c r="Z16" s="104" t="s">
        <v>904</v>
      </c>
      <c r="AA16" s="104">
        <v>100</v>
      </c>
      <c r="AB16" s="104" t="s">
        <v>890</v>
      </c>
      <c r="AC16" s="144">
        <v>100</v>
      </c>
      <c r="AD16" s="104" t="s">
        <v>904</v>
      </c>
      <c r="AE16" s="104">
        <v>100</v>
      </c>
      <c r="AF16" s="104" t="s">
        <v>890</v>
      </c>
      <c r="AG16" s="144">
        <v>100</v>
      </c>
      <c r="AH16" s="104" t="s">
        <v>904</v>
      </c>
      <c r="AI16" s="104"/>
      <c r="AJ16" s="104"/>
      <c r="AK16" s="144"/>
      <c r="AL16" s="104"/>
      <c r="AM16" s="104">
        <v>100</v>
      </c>
      <c r="AN16" s="104" t="s">
        <v>890</v>
      </c>
      <c r="AO16" s="144">
        <v>100</v>
      </c>
      <c r="AP16" s="104" t="s">
        <v>904</v>
      </c>
      <c r="AQ16" s="104"/>
      <c r="AR16" s="104"/>
      <c r="AS16" s="144"/>
      <c r="AT16" s="104"/>
      <c r="AU16" s="104"/>
      <c r="AV16" s="104"/>
      <c r="AW16" s="144"/>
      <c r="AX16" s="104"/>
      <c r="AY16" s="104"/>
      <c r="AZ16" s="104"/>
      <c r="BA16" s="144"/>
      <c r="BB16" s="104"/>
      <c r="BC16" s="104"/>
      <c r="BD16" s="104"/>
      <c r="BE16" s="144"/>
      <c r="BF16" s="104"/>
      <c r="BG16" s="104"/>
      <c r="BH16" s="104"/>
      <c r="BI16" s="165"/>
      <c r="BJ16" s="104"/>
      <c r="BK16" s="104"/>
      <c r="BL16" s="104"/>
      <c r="BM16" s="144"/>
      <c r="BN16" s="104"/>
      <c r="BO16" s="104"/>
      <c r="BP16" s="104"/>
      <c r="BQ16" s="144"/>
      <c r="BR16" s="104"/>
      <c r="BT16" s="126">
        <f t="shared" si="0"/>
        <v>300</v>
      </c>
      <c r="BU16" s="104"/>
      <c r="BV16" s="104"/>
    </row>
    <row r="17" spans="1:74" ht="150" customHeight="1" x14ac:dyDescent="0.3">
      <c r="A17" s="7"/>
      <c r="B17" s="7"/>
      <c r="C17" s="7"/>
      <c r="D17" s="9" t="s">
        <v>82</v>
      </c>
      <c r="E17" s="9" t="s">
        <v>10</v>
      </c>
      <c r="F17" s="4">
        <v>26</v>
      </c>
      <c r="G17" s="9" t="s">
        <v>83</v>
      </c>
      <c r="H17" s="4">
        <v>204</v>
      </c>
      <c r="I17" s="170" t="s">
        <v>61</v>
      </c>
      <c r="J17" s="9" t="s">
        <v>905</v>
      </c>
      <c r="K17" s="6">
        <v>43466</v>
      </c>
      <c r="L17" s="6">
        <v>43830</v>
      </c>
      <c r="M17" s="6"/>
      <c r="N17" s="10">
        <v>50000000</v>
      </c>
      <c r="O17" s="6"/>
      <c r="P17" s="6" t="s">
        <v>886</v>
      </c>
      <c r="Q17" s="104" t="s">
        <v>887</v>
      </c>
      <c r="R17" s="4">
        <v>173</v>
      </c>
      <c r="S17" s="104" t="s">
        <v>888</v>
      </c>
      <c r="T17" s="104" t="s">
        <v>443</v>
      </c>
      <c r="U17" s="104" t="s">
        <v>611</v>
      </c>
      <c r="V17" s="104" t="s">
        <v>889</v>
      </c>
      <c r="W17" s="4"/>
      <c r="X17" s="104"/>
      <c r="Y17" s="144"/>
      <c r="Z17" s="104"/>
      <c r="AA17" s="104"/>
      <c r="AB17" s="104"/>
      <c r="AC17" s="144"/>
      <c r="AD17" s="104"/>
      <c r="AE17" s="104"/>
      <c r="AF17" s="104"/>
      <c r="AG17" s="144"/>
      <c r="AH17" s="104"/>
      <c r="AI17" s="104"/>
      <c r="AJ17" s="104"/>
      <c r="AK17" s="144"/>
      <c r="AL17" s="104"/>
      <c r="AM17" s="104"/>
      <c r="AN17" s="104"/>
      <c r="AO17" s="144"/>
      <c r="AP17" s="104"/>
      <c r="AQ17" s="104"/>
      <c r="AR17" s="104"/>
      <c r="AS17" s="144">
        <v>0.15</v>
      </c>
      <c r="AT17" s="104" t="s">
        <v>446</v>
      </c>
      <c r="AU17" s="104"/>
      <c r="AV17" s="104"/>
      <c r="AW17" s="144"/>
      <c r="AX17" s="104"/>
      <c r="AY17" s="104"/>
      <c r="AZ17" s="104"/>
      <c r="BA17" s="144"/>
      <c r="BB17" s="104"/>
      <c r="BC17" s="104"/>
      <c r="BD17" s="104"/>
      <c r="BE17" s="144">
        <v>0.4</v>
      </c>
      <c r="BF17" s="104" t="s">
        <v>447</v>
      </c>
      <c r="BG17" s="104"/>
      <c r="BH17" s="104"/>
      <c r="BI17" s="165"/>
      <c r="BJ17" s="104"/>
      <c r="BK17" s="104"/>
      <c r="BL17" s="104"/>
      <c r="BM17" s="144"/>
      <c r="BN17" s="104"/>
      <c r="BO17" s="104"/>
      <c r="BP17" s="104"/>
      <c r="BQ17" s="144">
        <v>0.15</v>
      </c>
      <c r="BR17" s="104" t="s">
        <v>446</v>
      </c>
      <c r="BT17" s="126" t="e">
        <f t="shared" ref="BT17:BT38" si="1">+Y20+AC20+AG20+AK20+AO20+AS17+AW17+BA17+BE17+BI17+BM17+BQ17</f>
        <v>#VALUE!</v>
      </c>
      <c r="BU17" s="104"/>
      <c r="BV17" s="104"/>
    </row>
    <row r="18" spans="1:74" ht="150" customHeight="1" x14ac:dyDescent="0.3">
      <c r="A18" s="7"/>
      <c r="B18" s="7"/>
      <c r="C18" s="7"/>
      <c r="D18" s="9" t="s">
        <v>82</v>
      </c>
      <c r="E18" s="9" t="s">
        <v>10</v>
      </c>
      <c r="F18" s="4">
        <v>26</v>
      </c>
      <c r="G18" s="9" t="s">
        <v>83</v>
      </c>
      <c r="H18" s="4">
        <v>204</v>
      </c>
      <c r="I18" s="170" t="s">
        <v>62</v>
      </c>
      <c r="J18" s="9" t="s">
        <v>906</v>
      </c>
      <c r="K18" s="6">
        <v>43466</v>
      </c>
      <c r="L18" s="6">
        <v>43830</v>
      </c>
      <c r="M18" s="6"/>
      <c r="N18" s="10">
        <v>5000000</v>
      </c>
      <c r="O18" s="6"/>
      <c r="P18" s="6" t="s">
        <v>886</v>
      </c>
      <c r="Q18" s="104" t="s">
        <v>887</v>
      </c>
      <c r="R18" s="4">
        <v>173</v>
      </c>
      <c r="S18" s="104" t="s">
        <v>888</v>
      </c>
      <c r="T18" s="104" t="s">
        <v>443</v>
      </c>
      <c r="U18" s="104" t="s">
        <v>611</v>
      </c>
      <c r="V18" s="104" t="s">
        <v>889</v>
      </c>
      <c r="W18" s="4"/>
      <c r="X18" s="104"/>
      <c r="Y18" s="144"/>
      <c r="Z18" s="104"/>
      <c r="AA18" s="104"/>
      <c r="AB18" s="104"/>
      <c r="AC18" s="144"/>
      <c r="AD18" s="104"/>
      <c r="AE18" s="104"/>
      <c r="AF18" s="104"/>
      <c r="AG18" s="144"/>
      <c r="AH18" s="104"/>
      <c r="AI18" s="104"/>
      <c r="AJ18" s="104"/>
      <c r="AK18" s="144"/>
      <c r="AL18" s="104"/>
      <c r="AM18" s="104"/>
      <c r="AN18" s="104"/>
      <c r="AO18" s="144"/>
      <c r="AP18" s="104"/>
      <c r="AQ18" s="104"/>
      <c r="AR18" s="104"/>
      <c r="AS18" s="144">
        <v>0.25</v>
      </c>
      <c r="AT18" s="104" t="s">
        <v>909</v>
      </c>
      <c r="AU18" s="104"/>
      <c r="AV18" s="104"/>
      <c r="AW18" s="144">
        <v>0.1</v>
      </c>
      <c r="AX18" s="104" t="s">
        <v>910</v>
      </c>
      <c r="AY18" s="104"/>
      <c r="AZ18" s="104"/>
      <c r="BA18" s="144"/>
      <c r="BB18" s="104"/>
      <c r="BC18" s="104"/>
      <c r="BD18" s="104"/>
      <c r="BE18" s="144">
        <v>0.2</v>
      </c>
      <c r="BF18" s="104" t="s">
        <v>911</v>
      </c>
      <c r="BG18" s="104"/>
      <c r="BH18" s="104"/>
      <c r="BI18" s="165"/>
      <c r="BJ18" s="104"/>
      <c r="BK18" s="104"/>
      <c r="BL18" s="104"/>
      <c r="BM18" s="144">
        <v>0.1</v>
      </c>
      <c r="BN18" s="104" t="s">
        <v>912</v>
      </c>
      <c r="BO18" s="104"/>
      <c r="BP18" s="104"/>
      <c r="BQ18" s="144">
        <v>0.1</v>
      </c>
      <c r="BR18" s="104" t="s">
        <v>459</v>
      </c>
      <c r="BT18" s="294">
        <f t="shared" si="1"/>
        <v>1.5000000000000002</v>
      </c>
      <c r="BU18" s="104"/>
      <c r="BV18" s="104"/>
    </row>
    <row r="19" spans="1:74" ht="150" customHeight="1" x14ac:dyDescent="0.3">
      <c r="A19" s="7"/>
      <c r="B19" s="7"/>
      <c r="C19" s="7"/>
      <c r="D19" s="9" t="s">
        <v>82</v>
      </c>
      <c r="E19" s="9" t="s">
        <v>10</v>
      </c>
      <c r="F19" s="4">
        <v>26</v>
      </c>
      <c r="G19" s="9" t="s">
        <v>83</v>
      </c>
      <c r="H19" s="4">
        <v>204</v>
      </c>
      <c r="I19" s="170" t="s">
        <v>63</v>
      </c>
      <c r="J19" s="9" t="s">
        <v>907</v>
      </c>
      <c r="K19" s="6">
        <v>43466</v>
      </c>
      <c r="L19" s="6">
        <v>43830</v>
      </c>
      <c r="M19" s="6"/>
      <c r="N19" s="10">
        <v>50000000</v>
      </c>
      <c r="O19" s="6"/>
      <c r="P19" s="6" t="s">
        <v>886</v>
      </c>
      <c r="Q19" s="104" t="s">
        <v>887</v>
      </c>
      <c r="R19" s="4">
        <v>173</v>
      </c>
      <c r="S19" s="104" t="s">
        <v>888</v>
      </c>
      <c r="T19" s="104" t="s">
        <v>443</v>
      </c>
      <c r="U19" s="104" t="s">
        <v>611</v>
      </c>
      <c r="V19" s="104" t="s">
        <v>889</v>
      </c>
      <c r="W19" s="4"/>
      <c r="X19" s="104"/>
      <c r="Y19" s="144"/>
      <c r="Z19" s="104"/>
      <c r="AA19" s="104"/>
      <c r="AB19" s="104"/>
      <c r="AC19" s="144"/>
      <c r="AD19" s="104"/>
      <c r="AE19" s="104"/>
      <c r="AF19" s="104"/>
      <c r="AG19" s="144"/>
      <c r="AH19" s="104"/>
      <c r="AI19" s="104"/>
      <c r="AJ19" s="104"/>
      <c r="AK19" s="144"/>
      <c r="AL19" s="104"/>
      <c r="AM19" s="104"/>
      <c r="AN19" s="104"/>
      <c r="AO19" s="144"/>
      <c r="AP19" s="104"/>
      <c r="AQ19" s="104"/>
      <c r="AR19" s="104"/>
      <c r="AS19" s="144">
        <v>0.15</v>
      </c>
      <c r="AT19" s="104" t="s">
        <v>461</v>
      </c>
      <c r="AU19" s="104"/>
      <c r="AV19" s="104"/>
      <c r="AW19" s="144"/>
      <c r="AX19" s="104"/>
      <c r="AY19" s="104"/>
      <c r="AZ19" s="104"/>
      <c r="BA19" s="144"/>
      <c r="BB19" s="104"/>
      <c r="BC19" s="104"/>
      <c r="BD19" s="104"/>
      <c r="BE19" s="144"/>
      <c r="BF19" s="104"/>
      <c r="BG19" s="104"/>
      <c r="BH19" s="104"/>
      <c r="BI19" s="165"/>
      <c r="BJ19" s="104"/>
      <c r="BK19" s="104"/>
      <c r="BL19" s="104"/>
      <c r="BM19" s="144"/>
      <c r="BN19" s="104"/>
      <c r="BO19" s="104"/>
      <c r="BP19" s="104"/>
      <c r="BQ19" s="144">
        <v>0.6</v>
      </c>
      <c r="BR19" s="104" t="s">
        <v>914</v>
      </c>
      <c r="BT19" s="294">
        <f t="shared" si="1"/>
        <v>1.45</v>
      </c>
      <c r="BU19" s="104"/>
      <c r="BV19" s="104"/>
    </row>
    <row r="20" spans="1:74" ht="124.5" customHeight="1" x14ac:dyDescent="0.3">
      <c r="A20" s="7"/>
      <c r="B20" s="7"/>
      <c r="C20" s="7"/>
      <c r="D20" s="9" t="s">
        <v>82</v>
      </c>
      <c r="E20" s="9" t="s">
        <v>10</v>
      </c>
      <c r="F20" s="4">
        <v>24</v>
      </c>
      <c r="G20" s="9" t="s">
        <v>450</v>
      </c>
      <c r="H20" s="4">
        <v>52</v>
      </c>
      <c r="I20" s="9" t="s">
        <v>40</v>
      </c>
      <c r="J20" s="9" t="s">
        <v>441</v>
      </c>
      <c r="K20" s="6">
        <v>43466</v>
      </c>
      <c r="L20" s="6">
        <v>43830</v>
      </c>
      <c r="M20" s="10">
        <v>87421000</v>
      </c>
      <c r="N20" s="6"/>
      <c r="O20" s="6"/>
      <c r="P20" s="6" t="s">
        <v>442</v>
      </c>
      <c r="Q20" s="205" t="s">
        <v>257</v>
      </c>
      <c r="R20" s="191">
        <v>4</v>
      </c>
      <c r="S20" s="104" t="s">
        <v>267</v>
      </c>
      <c r="T20" s="104" t="s">
        <v>443</v>
      </c>
      <c r="U20" s="104" t="s">
        <v>612</v>
      </c>
      <c r="V20" s="104" t="s">
        <v>444</v>
      </c>
      <c r="W20" s="4"/>
      <c r="X20" s="104"/>
      <c r="Y20" s="4"/>
      <c r="Z20" s="104"/>
      <c r="AA20" s="104"/>
      <c r="AB20" s="104"/>
      <c r="AC20" s="144"/>
      <c r="AD20" s="104"/>
      <c r="AE20" s="104"/>
      <c r="AF20" s="104"/>
      <c r="AG20" s="144"/>
      <c r="AH20" s="104"/>
      <c r="AI20" s="104"/>
      <c r="AJ20" s="104"/>
      <c r="AK20" s="144" t="s">
        <v>1007</v>
      </c>
      <c r="AL20" s="104" t="s">
        <v>1008</v>
      </c>
      <c r="AM20" s="104"/>
      <c r="AN20" s="104"/>
      <c r="AO20" s="144">
        <v>0.28000000000000003</v>
      </c>
      <c r="AP20" s="104" t="s">
        <v>1009</v>
      </c>
      <c r="AQ20" s="104"/>
      <c r="AR20" s="104"/>
      <c r="AS20" s="144">
        <v>0.25</v>
      </c>
      <c r="AT20" s="151" t="s">
        <v>917</v>
      </c>
      <c r="AU20" s="104"/>
      <c r="AV20" s="104"/>
      <c r="AW20" s="144"/>
      <c r="AX20" s="104"/>
      <c r="AY20" s="104"/>
      <c r="AZ20" s="104"/>
      <c r="BA20" s="144"/>
      <c r="BB20" s="150"/>
      <c r="BC20" s="104"/>
      <c r="BD20" s="104"/>
      <c r="BE20" s="144">
        <v>0.25</v>
      </c>
      <c r="BF20" s="104" t="s">
        <v>918</v>
      </c>
      <c r="BG20" s="104"/>
      <c r="BH20" s="104"/>
      <c r="BI20" s="165"/>
      <c r="BJ20" s="104"/>
      <c r="BK20" s="104"/>
      <c r="BL20" s="104"/>
      <c r="BM20" s="144"/>
      <c r="BN20" s="104"/>
      <c r="BO20" s="104"/>
      <c r="BP20" s="104"/>
      <c r="BQ20" s="144">
        <v>0.5</v>
      </c>
      <c r="BR20" s="151" t="s">
        <v>919</v>
      </c>
      <c r="BT20" s="126">
        <f t="shared" si="1"/>
        <v>1.2</v>
      </c>
      <c r="BU20" s="104"/>
      <c r="BV20" s="104"/>
    </row>
    <row r="21" spans="1:74" ht="79.5" customHeight="1" x14ac:dyDescent="0.3">
      <c r="A21" s="7"/>
      <c r="B21" s="7"/>
      <c r="C21" s="7"/>
      <c r="D21" s="9" t="s">
        <v>82</v>
      </c>
      <c r="E21" s="9" t="s">
        <v>10</v>
      </c>
      <c r="F21" s="4">
        <v>23</v>
      </c>
      <c r="G21" s="9" t="s">
        <v>451</v>
      </c>
      <c r="H21" s="4">
        <v>53</v>
      </c>
      <c r="I21" s="9" t="s">
        <v>41</v>
      </c>
      <c r="J21" s="9" t="s">
        <v>456</v>
      </c>
      <c r="K21" s="6">
        <v>43466</v>
      </c>
      <c r="L21" s="6">
        <v>43830</v>
      </c>
      <c r="M21" s="10">
        <v>147469034</v>
      </c>
      <c r="N21" s="6"/>
      <c r="O21" s="6"/>
      <c r="P21" s="6" t="s">
        <v>457</v>
      </c>
      <c r="Q21" s="104" t="s">
        <v>428</v>
      </c>
      <c r="R21" s="4">
        <v>4</v>
      </c>
      <c r="S21" s="104" t="s">
        <v>267</v>
      </c>
      <c r="T21" s="104" t="s">
        <v>443</v>
      </c>
      <c r="U21" s="104" t="s">
        <v>612</v>
      </c>
      <c r="V21" s="104" t="s">
        <v>458</v>
      </c>
      <c r="W21" s="4"/>
      <c r="X21" s="104"/>
      <c r="Y21" s="4"/>
      <c r="Z21" s="104"/>
      <c r="AA21" s="104"/>
      <c r="AB21" s="104"/>
      <c r="AC21" s="144"/>
      <c r="AD21" s="104"/>
      <c r="AE21" s="104"/>
      <c r="AF21" s="104"/>
      <c r="AG21" s="144">
        <v>0.25</v>
      </c>
      <c r="AH21" s="104" t="s">
        <v>908</v>
      </c>
      <c r="AI21" s="104"/>
      <c r="AJ21" s="104"/>
      <c r="AK21" s="144">
        <v>0.25</v>
      </c>
      <c r="AL21" s="104" t="s">
        <v>1010</v>
      </c>
      <c r="AM21" s="104"/>
      <c r="AN21" s="104"/>
      <c r="AO21" s="144">
        <v>0.25</v>
      </c>
      <c r="AP21" s="104" t="s">
        <v>1011</v>
      </c>
      <c r="AQ21" s="104"/>
      <c r="AR21" s="104"/>
      <c r="AS21" s="144">
        <v>0.25</v>
      </c>
      <c r="AT21" s="104" t="s">
        <v>924</v>
      </c>
      <c r="AU21" s="104"/>
      <c r="AV21" s="104"/>
      <c r="AW21" s="144"/>
      <c r="AX21" s="104"/>
      <c r="AY21" s="104"/>
      <c r="AZ21" s="104"/>
      <c r="BA21" s="144"/>
      <c r="BB21" s="104"/>
      <c r="BC21" s="104"/>
      <c r="BD21" s="104"/>
      <c r="BE21" s="144">
        <v>0.25</v>
      </c>
      <c r="BF21" s="104" t="s">
        <v>924</v>
      </c>
      <c r="BG21" s="104"/>
      <c r="BH21" s="104"/>
      <c r="BI21" s="165"/>
      <c r="BJ21" s="104"/>
      <c r="BK21" s="104"/>
      <c r="BL21" s="104"/>
      <c r="BM21" s="144"/>
      <c r="BN21" s="104"/>
      <c r="BO21" s="104"/>
      <c r="BP21" s="104"/>
      <c r="BQ21" s="144">
        <v>0.25</v>
      </c>
      <c r="BR21" s="104" t="s">
        <v>924</v>
      </c>
      <c r="BT21" s="126">
        <f t="shared" si="1"/>
        <v>1.35</v>
      </c>
      <c r="BU21" s="104"/>
      <c r="BV21" s="104"/>
    </row>
    <row r="22" spans="1:74" ht="135" customHeight="1" x14ac:dyDescent="0.3">
      <c r="A22" s="7"/>
      <c r="B22" s="7"/>
      <c r="C22" s="7"/>
      <c r="D22" s="9" t="s">
        <v>82</v>
      </c>
      <c r="E22" s="9" t="s">
        <v>10</v>
      </c>
      <c r="F22" s="4">
        <v>22</v>
      </c>
      <c r="G22" s="9" t="s">
        <v>452</v>
      </c>
      <c r="H22" s="4">
        <v>54</v>
      </c>
      <c r="I22" s="9" t="s">
        <v>42</v>
      </c>
      <c r="J22" s="9" t="s">
        <v>448</v>
      </c>
      <c r="K22" s="6">
        <v>43617</v>
      </c>
      <c r="L22" s="6">
        <v>43830</v>
      </c>
      <c r="M22" s="10">
        <v>58009600</v>
      </c>
      <c r="N22" s="6"/>
      <c r="O22" s="6"/>
      <c r="P22" s="6" t="s">
        <v>449</v>
      </c>
      <c r="Q22" s="104" t="s">
        <v>257</v>
      </c>
      <c r="R22" s="4">
        <v>2</v>
      </c>
      <c r="S22" s="104" t="s">
        <v>267</v>
      </c>
      <c r="T22" s="104" t="s">
        <v>443</v>
      </c>
      <c r="U22" s="104" t="s">
        <v>612</v>
      </c>
      <c r="V22" s="104" t="s">
        <v>460</v>
      </c>
      <c r="W22" s="4"/>
      <c r="X22" s="104"/>
      <c r="Y22" s="4"/>
      <c r="Z22" s="104"/>
      <c r="AA22" s="104"/>
      <c r="AB22" s="104"/>
      <c r="AC22" s="144"/>
      <c r="AD22" s="104"/>
      <c r="AE22" s="104"/>
      <c r="AF22" s="104"/>
      <c r="AG22" s="144">
        <v>0.25</v>
      </c>
      <c r="AH22" s="104" t="s">
        <v>913</v>
      </c>
      <c r="AI22" s="104"/>
      <c r="AJ22" s="104"/>
      <c r="AK22" s="144">
        <v>0.2</v>
      </c>
      <c r="AL22" s="104" t="s">
        <v>1012</v>
      </c>
      <c r="AM22" s="104"/>
      <c r="AN22" s="104"/>
      <c r="AO22" s="144">
        <v>0.25</v>
      </c>
      <c r="AP22" s="104" t="s">
        <v>1013</v>
      </c>
      <c r="AQ22" s="104"/>
      <c r="AR22" s="104"/>
      <c r="AS22" s="144">
        <v>0.4</v>
      </c>
      <c r="AT22" s="104" t="s">
        <v>926</v>
      </c>
      <c r="AU22" s="104"/>
      <c r="AV22" s="104"/>
      <c r="AW22" s="144"/>
      <c r="AX22" s="104"/>
      <c r="AY22" s="104"/>
      <c r="AZ22" s="104"/>
      <c r="BA22" s="144"/>
      <c r="BB22" s="104"/>
      <c r="BC22" s="104"/>
      <c r="BD22" s="104"/>
      <c r="BE22" s="144"/>
      <c r="BF22" s="104"/>
      <c r="BG22" s="104"/>
      <c r="BH22" s="104"/>
      <c r="BI22" s="165"/>
      <c r="BJ22" s="104"/>
      <c r="BK22" s="104"/>
      <c r="BL22" s="104"/>
      <c r="BM22" s="144"/>
      <c r="BN22" s="104"/>
      <c r="BO22" s="104"/>
      <c r="BP22" s="104"/>
      <c r="BQ22" s="144">
        <v>0.6</v>
      </c>
      <c r="BR22" s="150" t="s">
        <v>475</v>
      </c>
      <c r="BT22" s="126">
        <f t="shared" si="1"/>
        <v>1.2000000000000002</v>
      </c>
      <c r="BU22" s="104"/>
      <c r="BV22" s="104"/>
    </row>
    <row r="23" spans="1:74" ht="135" customHeight="1" x14ac:dyDescent="0.3">
      <c r="A23" s="7"/>
      <c r="B23" s="7"/>
      <c r="C23" s="7"/>
      <c r="D23" s="9" t="s">
        <v>82</v>
      </c>
      <c r="E23" s="9" t="s">
        <v>10</v>
      </c>
      <c r="F23" s="4">
        <v>24</v>
      </c>
      <c r="G23" s="9" t="s">
        <v>450</v>
      </c>
      <c r="H23" s="4">
        <v>55</v>
      </c>
      <c r="I23" s="9" t="s">
        <v>43</v>
      </c>
      <c r="J23" s="9" t="s">
        <v>915</v>
      </c>
      <c r="K23" s="6">
        <v>43466</v>
      </c>
      <c r="L23" s="6">
        <v>43830</v>
      </c>
      <c r="M23" s="10">
        <v>67720000</v>
      </c>
      <c r="N23" s="6"/>
      <c r="O23" s="6"/>
      <c r="P23" s="6" t="s">
        <v>916</v>
      </c>
      <c r="Q23" s="104" t="s">
        <v>481</v>
      </c>
      <c r="R23" s="4">
        <v>4</v>
      </c>
      <c r="S23" s="104" t="s">
        <v>287</v>
      </c>
      <c r="T23" s="104" t="s">
        <v>443</v>
      </c>
      <c r="U23" s="104" t="s">
        <v>612</v>
      </c>
      <c r="V23" s="104" t="s">
        <v>465</v>
      </c>
      <c r="W23" s="4"/>
      <c r="X23" s="104"/>
      <c r="Y23" s="4"/>
      <c r="Z23" s="104"/>
      <c r="AA23" s="104"/>
      <c r="AB23" s="104"/>
      <c r="AC23" s="144"/>
      <c r="AD23" s="104"/>
      <c r="AE23" s="104"/>
      <c r="AF23" s="104"/>
      <c r="AG23" s="144"/>
      <c r="AH23" s="104"/>
      <c r="AI23" s="104"/>
      <c r="AJ23" s="104"/>
      <c r="AK23" s="144"/>
      <c r="AL23" s="150"/>
      <c r="AM23" s="104"/>
      <c r="AN23" s="104"/>
      <c r="AO23" s="144">
        <v>0.2</v>
      </c>
      <c r="AP23" s="104" t="s">
        <v>1014</v>
      </c>
      <c r="AQ23" s="104"/>
      <c r="AR23" s="104"/>
      <c r="AS23" s="144"/>
      <c r="AT23" s="104"/>
      <c r="AU23" s="104"/>
      <c r="AV23" s="104"/>
      <c r="AW23" s="144"/>
      <c r="AX23" s="104"/>
      <c r="AY23" s="104"/>
      <c r="AZ23" s="104"/>
      <c r="BA23" s="144"/>
      <c r="BB23" s="104"/>
      <c r="BC23" s="104"/>
      <c r="BD23" s="104"/>
      <c r="BE23" s="144"/>
      <c r="BF23" s="104"/>
      <c r="BG23" s="104"/>
      <c r="BH23" s="104"/>
      <c r="BI23" s="165"/>
      <c r="BJ23" s="104"/>
      <c r="BK23" s="104"/>
      <c r="BL23" s="104"/>
      <c r="BM23" s="144"/>
      <c r="BN23" s="104"/>
      <c r="BO23" s="104"/>
      <c r="BP23" s="104"/>
      <c r="BQ23" s="144">
        <v>1</v>
      </c>
      <c r="BR23" s="104" t="s">
        <v>478</v>
      </c>
      <c r="BT23" s="126">
        <f t="shared" si="1"/>
        <v>1.25</v>
      </c>
      <c r="BU23" s="104"/>
      <c r="BV23" s="104"/>
    </row>
    <row r="24" spans="1:74" ht="94.5" customHeight="1" x14ac:dyDescent="0.3">
      <c r="A24" s="7"/>
      <c r="B24" s="7"/>
      <c r="C24" s="7"/>
      <c r="D24" s="9" t="s">
        <v>82</v>
      </c>
      <c r="E24" s="9" t="s">
        <v>10</v>
      </c>
      <c r="F24" s="4">
        <v>23</v>
      </c>
      <c r="G24" s="9" t="s">
        <v>451</v>
      </c>
      <c r="H24" s="4">
        <v>56</v>
      </c>
      <c r="I24" s="9" t="s">
        <v>44</v>
      </c>
      <c r="J24" s="168" t="s">
        <v>920</v>
      </c>
      <c r="K24" s="6">
        <v>43466</v>
      </c>
      <c r="L24" s="6">
        <v>43830</v>
      </c>
      <c r="M24" s="10">
        <v>69611520</v>
      </c>
      <c r="N24" s="6"/>
      <c r="O24" s="6"/>
      <c r="P24" s="6" t="s">
        <v>921</v>
      </c>
      <c r="Q24" s="104" t="s">
        <v>922</v>
      </c>
      <c r="R24" s="4">
        <v>4</v>
      </c>
      <c r="S24" s="104" t="s">
        <v>267</v>
      </c>
      <c r="T24" s="104" t="s">
        <v>443</v>
      </c>
      <c r="U24" s="104" t="s">
        <v>612</v>
      </c>
      <c r="V24" s="104"/>
      <c r="W24" s="4"/>
      <c r="X24" s="104"/>
      <c r="Y24" s="4"/>
      <c r="Z24" s="104"/>
      <c r="AA24" s="104"/>
      <c r="AB24" s="104"/>
      <c r="AC24" s="144"/>
      <c r="AD24" s="104"/>
      <c r="AE24" s="104"/>
      <c r="AF24" s="104"/>
      <c r="AG24" s="144">
        <v>0.25</v>
      </c>
      <c r="AH24" s="104" t="s">
        <v>923</v>
      </c>
      <c r="AI24" s="104"/>
      <c r="AJ24" s="104"/>
      <c r="AK24" s="144"/>
      <c r="AL24" s="104"/>
      <c r="AM24" s="104"/>
      <c r="AN24" s="104"/>
      <c r="AO24" s="144">
        <v>0.35</v>
      </c>
      <c r="AP24" s="104" t="s">
        <v>1015</v>
      </c>
      <c r="AQ24" s="104"/>
      <c r="AR24" s="104"/>
      <c r="AS24" s="144"/>
      <c r="AT24" s="104"/>
      <c r="AU24" s="104"/>
      <c r="AV24" s="104"/>
      <c r="AW24" s="144">
        <v>0.25</v>
      </c>
      <c r="AX24" s="150" t="s">
        <v>1019</v>
      </c>
      <c r="AY24" s="104"/>
      <c r="AZ24" s="104"/>
      <c r="BA24" s="144"/>
      <c r="BB24" s="104"/>
      <c r="BC24" s="104"/>
      <c r="BD24" s="104"/>
      <c r="BE24" s="144">
        <v>0.125</v>
      </c>
      <c r="BF24" s="104" t="s">
        <v>1020</v>
      </c>
      <c r="BG24" s="104"/>
      <c r="BH24" s="104"/>
      <c r="BI24" s="165"/>
      <c r="BJ24" s="104"/>
      <c r="BK24" s="104"/>
      <c r="BL24" s="104"/>
      <c r="BM24" s="144"/>
      <c r="BN24" s="104"/>
      <c r="BO24" s="104"/>
      <c r="BP24" s="104"/>
      <c r="BQ24" s="144">
        <v>0.625</v>
      </c>
      <c r="BR24" s="104" t="s">
        <v>1021</v>
      </c>
      <c r="BT24" s="126">
        <f t="shared" si="1"/>
        <v>1.1000000000000001</v>
      </c>
      <c r="BU24" s="104"/>
      <c r="BV24" s="104"/>
    </row>
    <row r="25" spans="1:74" ht="82.5" customHeight="1" x14ac:dyDescent="0.3">
      <c r="A25" s="7"/>
      <c r="B25" s="7"/>
      <c r="C25" s="7"/>
      <c r="D25" s="9" t="s">
        <v>82</v>
      </c>
      <c r="E25" s="9" t="s">
        <v>10</v>
      </c>
      <c r="F25" s="4">
        <v>24</v>
      </c>
      <c r="G25" s="9" t="s">
        <v>450</v>
      </c>
      <c r="H25" s="4">
        <v>57</v>
      </c>
      <c r="I25" s="9" t="s">
        <v>45</v>
      </c>
      <c r="J25" s="9" t="s">
        <v>473</v>
      </c>
      <c r="K25" s="6">
        <v>43466</v>
      </c>
      <c r="L25" s="6">
        <v>43830</v>
      </c>
      <c r="M25" s="10">
        <v>67500000</v>
      </c>
      <c r="N25" s="6"/>
      <c r="O25" s="6"/>
      <c r="P25" s="6" t="s">
        <v>604</v>
      </c>
      <c r="Q25" s="104" t="s">
        <v>428</v>
      </c>
      <c r="R25" s="4">
        <v>2</v>
      </c>
      <c r="S25" s="104" t="s">
        <v>267</v>
      </c>
      <c r="T25" s="104" t="s">
        <v>443</v>
      </c>
      <c r="U25" s="104" t="s">
        <v>612</v>
      </c>
      <c r="V25" s="104" t="s">
        <v>925</v>
      </c>
      <c r="W25" s="4"/>
      <c r="X25" s="104"/>
      <c r="Y25" s="4"/>
      <c r="Z25" s="104"/>
      <c r="AA25" s="104"/>
      <c r="AB25" s="104"/>
      <c r="AC25" s="144"/>
      <c r="AD25" s="104"/>
      <c r="AE25" s="104"/>
      <c r="AF25" s="104"/>
      <c r="AG25" s="144"/>
      <c r="AH25" s="104"/>
      <c r="AI25" s="104"/>
      <c r="AJ25" s="104"/>
      <c r="AK25" s="144"/>
      <c r="AL25" s="104"/>
      <c r="AM25" s="104"/>
      <c r="AN25" s="104"/>
      <c r="AO25" s="144">
        <v>0.2</v>
      </c>
      <c r="AP25" s="104" t="s">
        <v>1016</v>
      </c>
      <c r="AQ25" s="104"/>
      <c r="AR25" s="104"/>
      <c r="AS25" s="144"/>
      <c r="AT25" s="104"/>
      <c r="AU25" s="104"/>
      <c r="AV25" s="104"/>
      <c r="AW25" s="144">
        <v>0.6</v>
      </c>
      <c r="AX25" s="104" t="s">
        <v>930</v>
      </c>
      <c r="AY25" s="104"/>
      <c r="AZ25" s="104"/>
      <c r="BA25" s="144"/>
      <c r="BB25" s="104"/>
      <c r="BC25" s="104"/>
      <c r="BD25" s="104"/>
      <c r="BE25" s="144"/>
      <c r="BF25" s="104"/>
      <c r="BG25" s="104"/>
      <c r="BH25" s="104"/>
      <c r="BI25" s="165"/>
      <c r="BJ25" s="104"/>
      <c r="BK25" s="104"/>
      <c r="BL25" s="104"/>
      <c r="BM25" s="144"/>
      <c r="BN25" s="104"/>
      <c r="BO25" s="104"/>
      <c r="BP25" s="104"/>
      <c r="BQ25" s="144">
        <v>0.4</v>
      </c>
      <c r="BR25" s="150" t="s">
        <v>1023</v>
      </c>
      <c r="BT25" s="126">
        <f t="shared" si="1"/>
        <v>1.6</v>
      </c>
      <c r="BU25" s="104"/>
      <c r="BV25" s="104"/>
    </row>
    <row r="26" spans="1:74" ht="91.5" customHeight="1" x14ac:dyDescent="0.3">
      <c r="A26" s="7"/>
      <c r="B26" s="7"/>
      <c r="C26" s="7"/>
      <c r="D26" s="9" t="s">
        <v>82</v>
      </c>
      <c r="E26" s="9" t="s">
        <v>10</v>
      </c>
      <c r="F26" s="4">
        <v>22</v>
      </c>
      <c r="G26" s="9" t="s">
        <v>452</v>
      </c>
      <c r="H26" s="4">
        <v>58</v>
      </c>
      <c r="I26" s="9" t="s">
        <v>46</v>
      </c>
      <c r="J26" s="9" t="s">
        <v>476</v>
      </c>
      <c r="K26" s="6">
        <v>43466</v>
      </c>
      <c r="L26" s="6">
        <v>43830</v>
      </c>
      <c r="M26" s="10">
        <v>60000000</v>
      </c>
      <c r="N26" s="6"/>
      <c r="O26" s="6"/>
      <c r="P26" s="6" t="s">
        <v>477</v>
      </c>
      <c r="Q26" s="104" t="s">
        <v>428</v>
      </c>
      <c r="R26" s="4">
        <v>1</v>
      </c>
      <c r="S26" s="104" t="s">
        <v>267</v>
      </c>
      <c r="T26" s="104" t="s">
        <v>443</v>
      </c>
      <c r="U26" s="104" t="s">
        <v>612</v>
      </c>
      <c r="V26" s="104" t="s">
        <v>460</v>
      </c>
      <c r="W26" s="4"/>
      <c r="X26" s="104"/>
      <c r="Y26" s="4"/>
      <c r="Z26" s="104"/>
      <c r="AA26" s="104"/>
      <c r="AB26" s="104"/>
      <c r="AC26" s="144"/>
      <c r="AD26" s="104"/>
      <c r="AE26" s="104"/>
      <c r="AF26" s="104"/>
      <c r="AG26" s="144"/>
      <c r="AH26" s="104"/>
      <c r="AI26" s="104"/>
      <c r="AJ26" s="104"/>
      <c r="AK26" s="144"/>
      <c r="AL26" s="104"/>
      <c r="AM26" s="104"/>
      <c r="AN26" s="104"/>
      <c r="AO26" s="144">
        <v>0.25</v>
      </c>
      <c r="AP26" s="104" t="s">
        <v>1017</v>
      </c>
      <c r="AQ26" s="104"/>
      <c r="AR26" s="104"/>
      <c r="AS26" s="144"/>
      <c r="AT26" s="104"/>
      <c r="AU26" s="104"/>
      <c r="AV26" s="104"/>
      <c r="AW26" s="144">
        <v>0.25</v>
      </c>
      <c r="AX26" s="104" t="s">
        <v>601</v>
      </c>
      <c r="AY26" s="104"/>
      <c r="AZ26" s="104"/>
      <c r="BA26" s="144"/>
      <c r="BB26" s="104"/>
      <c r="BC26" s="104"/>
      <c r="BD26" s="104"/>
      <c r="BE26" s="144">
        <v>0.25</v>
      </c>
      <c r="BF26" s="104" t="s">
        <v>932</v>
      </c>
      <c r="BG26" s="104"/>
      <c r="BH26" s="104"/>
      <c r="BI26" s="165"/>
      <c r="BJ26" s="104"/>
      <c r="BK26" s="104"/>
      <c r="BL26" s="104"/>
      <c r="BM26" s="144"/>
      <c r="BN26" s="104"/>
      <c r="BO26" s="104"/>
      <c r="BP26" s="104"/>
      <c r="BQ26" s="144">
        <v>0.25</v>
      </c>
      <c r="BR26" s="104" t="s">
        <v>933</v>
      </c>
      <c r="BT26" s="126">
        <f t="shared" si="1"/>
        <v>0.95</v>
      </c>
      <c r="BU26" s="104"/>
      <c r="BV26" s="104"/>
    </row>
    <row r="27" spans="1:74" ht="135" customHeight="1" x14ac:dyDescent="0.3">
      <c r="A27" s="7"/>
      <c r="B27" s="7"/>
      <c r="C27" s="7"/>
      <c r="D27" s="9" t="s">
        <v>82</v>
      </c>
      <c r="E27" s="9" t="s">
        <v>10</v>
      </c>
      <c r="F27" s="4">
        <v>24</v>
      </c>
      <c r="G27" s="9" t="s">
        <v>450</v>
      </c>
      <c r="H27" s="4">
        <v>59</v>
      </c>
      <c r="I27" s="168" t="s">
        <v>594</v>
      </c>
      <c r="J27" s="9" t="s">
        <v>927</v>
      </c>
      <c r="K27" s="6">
        <v>43466</v>
      </c>
      <c r="L27" s="6">
        <v>43830</v>
      </c>
      <c r="M27" s="10">
        <v>30000000</v>
      </c>
      <c r="N27" s="6"/>
      <c r="O27" s="6"/>
      <c r="P27" s="6" t="s">
        <v>928</v>
      </c>
      <c r="Q27" s="104" t="s">
        <v>257</v>
      </c>
      <c r="R27" s="155">
        <v>8</v>
      </c>
      <c r="S27" s="104" t="s">
        <v>267</v>
      </c>
      <c r="T27" s="104" t="s">
        <v>443</v>
      </c>
      <c r="U27" s="104" t="s">
        <v>612</v>
      </c>
      <c r="V27" s="104" t="s">
        <v>482</v>
      </c>
      <c r="W27" s="4"/>
      <c r="X27" s="104"/>
      <c r="Y27" s="4"/>
      <c r="Z27" s="104"/>
      <c r="AA27" s="104"/>
      <c r="AB27" s="104"/>
      <c r="AC27" s="144"/>
      <c r="AD27" s="104"/>
      <c r="AE27" s="104"/>
      <c r="AF27" s="104"/>
      <c r="AG27" s="144"/>
      <c r="AH27" s="104"/>
      <c r="AI27" s="104"/>
      <c r="AJ27" s="104"/>
      <c r="AK27" s="144"/>
      <c r="AL27" s="104"/>
      <c r="AM27" s="104"/>
      <c r="AN27" s="104"/>
      <c r="AO27" s="144">
        <v>0.1</v>
      </c>
      <c r="AP27" s="104" t="s">
        <v>1018</v>
      </c>
      <c r="AQ27" s="270"/>
      <c r="AR27" s="270"/>
      <c r="AS27" s="267"/>
      <c r="AT27" s="270"/>
      <c r="AU27" s="270"/>
      <c r="AV27" s="270"/>
      <c r="AW27" s="267">
        <v>0.25</v>
      </c>
      <c r="AX27" s="270" t="s">
        <v>937</v>
      </c>
      <c r="AY27" s="270"/>
      <c r="AZ27" s="270"/>
      <c r="BA27" s="267">
        <v>0.3</v>
      </c>
      <c r="BB27" s="270" t="s">
        <v>492</v>
      </c>
      <c r="BC27" s="270"/>
      <c r="BD27" s="270"/>
      <c r="BE27" s="267"/>
      <c r="BF27" s="270"/>
      <c r="BG27" s="270"/>
      <c r="BH27" s="270"/>
      <c r="BI27" s="266"/>
      <c r="BJ27" s="270"/>
      <c r="BK27" s="270"/>
      <c r="BL27" s="270"/>
      <c r="BM27" s="267"/>
      <c r="BN27" s="270"/>
      <c r="BO27" s="270"/>
      <c r="BP27" s="270"/>
      <c r="BQ27" s="267">
        <v>0.25</v>
      </c>
      <c r="BR27" s="270" t="s">
        <v>938</v>
      </c>
      <c r="BT27" s="126">
        <f t="shared" si="1"/>
        <v>0.95</v>
      </c>
      <c r="BU27" s="104"/>
      <c r="BV27" s="104"/>
    </row>
    <row r="28" spans="1:74" ht="184.5" customHeight="1" x14ac:dyDescent="0.3">
      <c r="A28" s="7"/>
      <c r="B28" s="7"/>
      <c r="C28" s="7"/>
      <c r="D28" s="9" t="s">
        <v>82</v>
      </c>
      <c r="E28" s="9" t="s">
        <v>10</v>
      </c>
      <c r="F28" s="4">
        <v>25</v>
      </c>
      <c r="G28" s="9" t="s">
        <v>453</v>
      </c>
      <c r="H28" s="4">
        <v>60</v>
      </c>
      <c r="I28" s="9" t="s">
        <v>47</v>
      </c>
      <c r="J28" s="9" t="s">
        <v>998</v>
      </c>
      <c r="K28" s="6">
        <v>43466</v>
      </c>
      <c r="L28" s="6">
        <v>43830</v>
      </c>
      <c r="M28" s="10">
        <v>750000000</v>
      </c>
      <c r="N28" s="6"/>
      <c r="O28" s="6"/>
      <c r="P28" s="6" t="s">
        <v>486</v>
      </c>
      <c r="Q28" s="104" t="s">
        <v>1005</v>
      </c>
      <c r="R28" s="191">
        <v>2</v>
      </c>
      <c r="S28" s="205" t="s">
        <v>929</v>
      </c>
      <c r="T28" s="104" t="s">
        <v>443</v>
      </c>
      <c r="U28" s="104" t="s">
        <v>612</v>
      </c>
      <c r="V28" s="104" t="s">
        <v>470</v>
      </c>
      <c r="W28" s="4"/>
      <c r="X28" s="104"/>
      <c r="Y28" s="4"/>
      <c r="Z28" s="104"/>
      <c r="AA28" s="104"/>
      <c r="AB28" s="104"/>
      <c r="AC28" s="144"/>
      <c r="AD28" s="104"/>
      <c r="AE28" s="104"/>
      <c r="AF28" s="104"/>
      <c r="AG28" s="144"/>
      <c r="AH28" s="104"/>
      <c r="AI28" s="104"/>
      <c r="AJ28" s="104"/>
      <c r="AK28" s="144"/>
      <c r="AL28" s="104"/>
      <c r="AM28" s="104"/>
      <c r="AN28" s="104"/>
      <c r="AO28" s="144">
        <v>0.6</v>
      </c>
      <c r="AP28" s="104" t="s">
        <v>1022</v>
      </c>
      <c r="AQ28" s="104"/>
      <c r="AR28" s="104"/>
      <c r="AS28" s="144"/>
      <c r="AT28" s="104"/>
      <c r="AU28" s="104"/>
      <c r="AV28" s="104"/>
      <c r="AW28" s="144">
        <v>0.25</v>
      </c>
      <c r="AX28" s="104" t="s">
        <v>937</v>
      </c>
      <c r="AY28" s="104"/>
      <c r="AZ28" s="104"/>
      <c r="BA28" s="144">
        <v>0.3</v>
      </c>
      <c r="BB28" s="104" t="s">
        <v>492</v>
      </c>
      <c r="BC28" s="104"/>
      <c r="BD28" s="104"/>
      <c r="BE28" s="144"/>
      <c r="BF28" s="104"/>
      <c r="BG28" s="104"/>
      <c r="BH28" s="104"/>
      <c r="BI28" s="165"/>
      <c r="BJ28" s="104"/>
      <c r="BK28" s="104"/>
      <c r="BL28" s="104"/>
      <c r="BM28" s="144"/>
      <c r="BN28" s="104"/>
      <c r="BO28" s="104"/>
      <c r="BP28" s="104"/>
      <c r="BQ28" s="144">
        <v>0.25</v>
      </c>
      <c r="BR28" s="270" t="s">
        <v>938</v>
      </c>
      <c r="BT28" s="126">
        <f t="shared" si="1"/>
        <v>0.95</v>
      </c>
      <c r="BU28" s="104"/>
      <c r="BV28" s="104"/>
    </row>
    <row r="29" spans="1:74" ht="135" customHeight="1" x14ac:dyDescent="0.3">
      <c r="A29" s="7"/>
      <c r="B29" s="7"/>
      <c r="C29" s="7"/>
      <c r="D29" s="9" t="s">
        <v>82</v>
      </c>
      <c r="E29" s="9" t="s">
        <v>10</v>
      </c>
      <c r="F29" s="4">
        <v>24</v>
      </c>
      <c r="G29" s="9" t="s">
        <v>450</v>
      </c>
      <c r="H29" s="4">
        <v>61</v>
      </c>
      <c r="I29" s="9" t="s">
        <v>48</v>
      </c>
      <c r="J29" s="9" t="s">
        <v>595</v>
      </c>
      <c r="K29" s="6">
        <v>43466</v>
      </c>
      <c r="L29" s="6">
        <v>43830</v>
      </c>
      <c r="M29" s="10">
        <v>60000000</v>
      </c>
      <c r="N29" s="6"/>
      <c r="O29" s="6"/>
      <c r="P29" s="6" t="s">
        <v>596</v>
      </c>
      <c r="Q29" s="104" t="s">
        <v>428</v>
      </c>
      <c r="R29" s="191">
        <v>4</v>
      </c>
      <c r="S29" s="104" t="s">
        <v>267</v>
      </c>
      <c r="T29" s="104" t="s">
        <v>443</v>
      </c>
      <c r="U29" s="104" t="s">
        <v>490</v>
      </c>
      <c r="V29" s="104" t="s">
        <v>490</v>
      </c>
      <c r="W29" s="4"/>
      <c r="X29" s="104"/>
      <c r="Y29" s="4"/>
      <c r="Z29" s="104"/>
      <c r="AA29" s="104"/>
      <c r="AB29" s="104"/>
      <c r="AC29" s="144"/>
      <c r="AD29" s="104"/>
      <c r="AE29" s="104"/>
      <c r="AF29" s="104"/>
      <c r="AG29" s="144"/>
      <c r="AH29" s="104"/>
      <c r="AI29" s="104"/>
      <c r="AJ29" s="104"/>
      <c r="AK29" s="144"/>
      <c r="AL29" s="104"/>
      <c r="AM29" s="104">
        <v>0.25</v>
      </c>
      <c r="AN29" s="104" t="s">
        <v>931</v>
      </c>
      <c r="AO29" s="144">
        <v>0.2</v>
      </c>
      <c r="AP29" s="104" t="s">
        <v>1024</v>
      </c>
      <c r="AQ29" s="104"/>
      <c r="AR29" s="104"/>
      <c r="AS29" s="144">
        <v>0.125</v>
      </c>
      <c r="AT29" s="104" t="s">
        <v>942</v>
      </c>
      <c r="AU29" s="104"/>
      <c r="AV29" s="104"/>
      <c r="AW29" s="144">
        <v>0.125</v>
      </c>
      <c r="AX29" s="146" t="s">
        <v>496</v>
      </c>
      <c r="AY29" s="104"/>
      <c r="AZ29" s="104"/>
      <c r="BA29" s="144">
        <v>0.125</v>
      </c>
      <c r="BB29" s="104" t="s">
        <v>496</v>
      </c>
      <c r="BC29" s="104"/>
      <c r="BD29" s="104"/>
      <c r="BE29" s="144">
        <v>0.125</v>
      </c>
      <c r="BF29" s="104" t="s">
        <v>496</v>
      </c>
      <c r="BG29" s="104"/>
      <c r="BH29" s="104"/>
      <c r="BI29" s="165">
        <v>0.125</v>
      </c>
      <c r="BJ29" s="146" t="s">
        <v>943</v>
      </c>
      <c r="BK29" s="104"/>
      <c r="BL29" s="104"/>
      <c r="BM29" s="144">
        <v>0.125</v>
      </c>
      <c r="BN29" s="104" t="s">
        <v>944</v>
      </c>
      <c r="BO29" s="104"/>
      <c r="BP29" s="104"/>
      <c r="BQ29" s="144">
        <v>0.125</v>
      </c>
      <c r="BR29" s="104" t="s">
        <v>945</v>
      </c>
      <c r="BT29" s="126">
        <f t="shared" si="1"/>
        <v>1.135</v>
      </c>
      <c r="BU29" s="104"/>
      <c r="BV29" s="104"/>
    </row>
    <row r="30" spans="1:74" ht="135" customHeight="1" x14ac:dyDescent="0.3">
      <c r="A30" s="7"/>
      <c r="B30" s="7"/>
      <c r="C30" s="7"/>
      <c r="D30" s="9" t="s">
        <v>82</v>
      </c>
      <c r="E30" s="9" t="s">
        <v>10</v>
      </c>
      <c r="F30" s="4">
        <v>25</v>
      </c>
      <c r="G30" s="9" t="s">
        <v>453</v>
      </c>
      <c r="H30" s="4">
        <v>62</v>
      </c>
      <c r="I30" s="9" t="s">
        <v>49</v>
      </c>
      <c r="J30" s="9" t="s">
        <v>934</v>
      </c>
      <c r="K30" s="6">
        <v>43466</v>
      </c>
      <c r="L30" s="6">
        <v>43830</v>
      </c>
      <c r="M30" s="10">
        <v>66000000</v>
      </c>
      <c r="N30" s="6"/>
      <c r="O30" s="6"/>
      <c r="P30" s="6" t="s">
        <v>935</v>
      </c>
      <c r="Q30" s="104" t="s">
        <v>257</v>
      </c>
      <c r="R30" s="4">
        <v>4</v>
      </c>
      <c r="S30" s="104" t="s">
        <v>267</v>
      </c>
      <c r="T30" s="104" t="s">
        <v>443</v>
      </c>
      <c r="U30" s="104" t="s">
        <v>490</v>
      </c>
      <c r="V30" s="104" t="s">
        <v>490</v>
      </c>
      <c r="W30" s="155"/>
      <c r="X30" s="270"/>
      <c r="Y30" s="155"/>
      <c r="Z30" s="270"/>
      <c r="AA30" s="270"/>
      <c r="AB30" s="270"/>
      <c r="AC30" s="267"/>
      <c r="AD30" s="270"/>
      <c r="AE30" s="270"/>
      <c r="AF30" s="270"/>
      <c r="AG30" s="267"/>
      <c r="AH30" s="270"/>
      <c r="AI30" s="270"/>
      <c r="AJ30" s="270"/>
      <c r="AK30" s="267"/>
      <c r="AL30" s="270"/>
      <c r="AM30" s="270">
        <v>0.2</v>
      </c>
      <c r="AN30" s="270" t="s">
        <v>936</v>
      </c>
      <c r="AO30" s="267">
        <v>0.15</v>
      </c>
      <c r="AP30" s="270" t="s">
        <v>1025</v>
      </c>
      <c r="AQ30" s="104"/>
      <c r="AR30" s="104"/>
      <c r="AS30" s="144"/>
      <c r="AT30" s="104"/>
      <c r="AU30" s="104"/>
      <c r="AV30" s="104"/>
      <c r="AW30" s="144">
        <v>0.25</v>
      </c>
      <c r="AX30" s="104" t="s">
        <v>937</v>
      </c>
      <c r="AY30" s="104"/>
      <c r="AZ30" s="104"/>
      <c r="BA30" s="144">
        <v>0.3</v>
      </c>
      <c r="BB30" s="104" t="s">
        <v>492</v>
      </c>
      <c r="BC30" s="104"/>
      <c r="BD30" s="104"/>
      <c r="BE30" s="144"/>
      <c r="BF30" s="104"/>
      <c r="BG30" s="104"/>
      <c r="BH30" s="104"/>
      <c r="BI30" s="165"/>
      <c r="BJ30" s="104"/>
      <c r="BK30" s="104"/>
      <c r="BL30" s="104"/>
      <c r="BM30" s="144"/>
      <c r="BN30" s="104"/>
      <c r="BO30" s="104"/>
      <c r="BP30" s="104"/>
      <c r="BQ30" s="144">
        <v>0.25</v>
      </c>
      <c r="BR30" s="104" t="s">
        <v>938</v>
      </c>
      <c r="BT30" s="126">
        <f t="shared" si="1"/>
        <v>0.95</v>
      </c>
      <c r="BU30" s="104"/>
      <c r="BV30" s="104"/>
    </row>
    <row r="31" spans="1:74" ht="135" customHeight="1" x14ac:dyDescent="0.3">
      <c r="A31" s="7"/>
      <c r="B31" s="7"/>
      <c r="C31" s="7"/>
      <c r="D31" s="9" t="s">
        <v>82</v>
      </c>
      <c r="E31" s="9" t="s">
        <v>10</v>
      </c>
      <c r="F31" s="4">
        <v>25</v>
      </c>
      <c r="G31" s="9" t="s">
        <v>453</v>
      </c>
      <c r="H31" s="4">
        <v>63</v>
      </c>
      <c r="I31" s="9" t="s">
        <v>50</v>
      </c>
      <c r="J31" s="168" t="s">
        <v>939</v>
      </c>
      <c r="K31" s="6">
        <v>43466</v>
      </c>
      <c r="L31" s="6">
        <v>43830</v>
      </c>
      <c r="M31" s="10">
        <v>125232922</v>
      </c>
      <c r="N31" s="6"/>
      <c r="O31" s="6"/>
      <c r="P31" s="6" t="s">
        <v>935</v>
      </c>
      <c r="Q31" s="104" t="s">
        <v>257</v>
      </c>
      <c r="R31" s="4">
        <v>4</v>
      </c>
      <c r="S31" s="104"/>
      <c r="T31" s="104"/>
      <c r="U31" s="104" t="s">
        <v>490</v>
      </c>
      <c r="V31" s="104" t="s">
        <v>490</v>
      </c>
      <c r="W31" s="4"/>
      <c r="X31" s="104"/>
      <c r="Y31" s="4"/>
      <c r="Z31" s="104"/>
      <c r="AA31" s="104"/>
      <c r="AB31" s="104"/>
      <c r="AC31" s="144"/>
      <c r="AD31" s="104"/>
      <c r="AE31" s="104"/>
      <c r="AF31" s="104"/>
      <c r="AG31" s="144"/>
      <c r="AH31" s="104"/>
      <c r="AI31" s="104"/>
      <c r="AJ31" s="104"/>
      <c r="AK31" s="144"/>
      <c r="AL31" s="104"/>
      <c r="AM31" s="104">
        <v>0.2</v>
      </c>
      <c r="AN31" s="104" t="s">
        <v>936</v>
      </c>
      <c r="AO31" s="144">
        <v>0.15</v>
      </c>
      <c r="AP31" s="104" t="s">
        <v>1025</v>
      </c>
      <c r="AQ31" s="104"/>
      <c r="AR31" s="104"/>
      <c r="AS31" s="144"/>
      <c r="AT31" s="104"/>
      <c r="AU31" s="104"/>
      <c r="AV31" s="104"/>
      <c r="AW31" s="144"/>
      <c r="AX31" s="104"/>
      <c r="AY31" s="104"/>
      <c r="AZ31" s="104"/>
      <c r="BA31" s="144"/>
      <c r="BB31" s="104"/>
      <c r="BC31" s="104"/>
      <c r="BD31" s="104"/>
      <c r="BE31" s="144"/>
      <c r="BF31" s="104"/>
      <c r="BG31" s="104"/>
      <c r="BH31" s="104"/>
      <c r="BI31" s="165"/>
      <c r="BJ31" s="104"/>
      <c r="BK31" s="104"/>
      <c r="BL31" s="104"/>
      <c r="BM31" s="144"/>
      <c r="BN31" s="104"/>
      <c r="BO31" s="104"/>
      <c r="BP31" s="104"/>
      <c r="BQ31" s="144">
        <v>0.3</v>
      </c>
      <c r="BR31" s="104" t="s">
        <v>951</v>
      </c>
      <c r="BT31" s="126">
        <f t="shared" si="1"/>
        <v>1.3499999999999999</v>
      </c>
      <c r="BU31" s="104"/>
      <c r="BV31" s="104"/>
    </row>
    <row r="32" spans="1:74" ht="102.75" customHeight="1" x14ac:dyDescent="0.3">
      <c r="A32" s="7"/>
      <c r="B32" s="7"/>
      <c r="C32" s="7"/>
      <c r="D32" s="9" t="s">
        <v>82</v>
      </c>
      <c r="E32" s="9" t="s">
        <v>10</v>
      </c>
      <c r="F32" s="4">
        <v>24</v>
      </c>
      <c r="G32" s="9" t="s">
        <v>450</v>
      </c>
      <c r="H32" s="4">
        <v>64</v>
      </c>
      <c r="I32" s="9" t="s">
        <v>51</v>
      </c>
      <c r="J32" s="9" t="s">
        <v>940</v>
      </c>
      <c r="K32" s="6">
        <v>43466</v>
      </c>
      <c r="L32" s="6">
        <v>43830</v>
      </c>
      <c r="M32" s="10">
        <v>36000000</v>
      </c>
      <c r="N32" s="6"/>
      <c r="O32" s="6"/>
      <c r="P32" s="6" t="s">
        <v>494</v>
      </c>
      <c r="Q32" s="104" t="s">
        <v>941</v>
      </c>
      <c r="R32" s="4">
        <v>9</v>
      </c>
      <c r="S32" s="104" t="s">
        <v>267</v>
      </c>
      <c r="T32" s="104" t="s">
        <v>443</v>
      </c>
      <c r="U32" s="104" t="s">
        <v>490</v>
      </c>
      <c r="V32" s="104" t="s">
        <v>490</v>
      </c>
      <c r="W32" s="4"/>
      <c r="X32" s="104"/>
      <c r="Y32" s="4"/>
      <c r="Z32" s="104"/>
      <c r="AA32" s="104"/>
      <c r="AB32" s="104"/>
      <c r="AC32" s="144"/>
      <c r="AD32" s="104"/>
      <c r="AE32" s="104"/>
      <c r="AF32" s="104"/>
      <c r="AG32" s="144"/>
      <c r="AH32" s="104"/>
      <c r="AI32" s="104"/>
      <c r="AJ32" s="104"/>
      <c r="AK32" s="144"/>
      <c r="AL32" s="104"/>
      <c r="AM32" s="104">
        <v>0.125</v>
      </c>
      <c r="AN32" s="104" t="s">
        <v>496</v>
      </c>
      <c r="AO32" s="144">
        <v>0.26</v>
      </c>
      <c r="AP32" s="146" t="s">
        <v>496</v>
      </c>
      <c r="AQ32" s="104"/>
      <c r="AR32" s="104"/>
      <c r="AS32" s="144"/>
      <c r="AT32" s="104"/>
      <c r="AU32" s="104"/>
      <c r="AV32" s="104"/>
      <c r="AW32" s="144"/>
      <c r="AX32" s="104"/>
      <c r="AY32" s="104"/>
      <c r="AZ32" s="104"/>
      <c r="BA32" s="144">
        <v>0.3</v>
      </c>
      <c r="BB32" s="104" t="s">
        <v>954</v>
      </c>
      <c r="BC32" s="104"/>
      <c r="BD32" s="104"/>
      <c r="BE32" s="144"/>
      <c r="BF32" s="104"/>
      <c r="BG32" s="104"/>
      <c r="BH32" s="104"/>
      <c r="BI32" s="165">
        <v>0.3</v>
      </c>
      <c r="BJ32" s="104" t="s">
        <v>954</v>
      </c>
      <c r="BK32" s="104"/>
      <c r="BL32" s="104"/>
      <c r="BM32" s="144"/>
      <c r="BN32" s="104"/>
      <c r="BO32" s="104"/>
      <c r="BP32" s="104"/>
      <c r="BQ32" s="144">
        <v>0.4</v>
      </c>
      <c r="BR32" s="104" t="s">
        <v>955</v>
      </c>
      <c r="BT32" s="126">
        <f t="shared" si="1"/>
        <v>1.1000000000000001</v>
      </c>
      <c r="BU32" s="166"/>
      <c r="BV32" s="104"/>
    </row>
    <row r="33" spans="1:75" ht="108" customHeight="1" x14ac:dyDescent="0.3">
      <c r="A33" s="7"/>
      <c r="B33" s="7"/>
      <c r="C33" s="7"/>
      <c r="D33" s="9" t="s">
        <v>82</v>
      </c>
      <c r="E33" s="9" t="s">
        <v>10</v>
      </c>
      <c r="F33" s="4">
        <v>25</v>
      </c>
      <c r="G33" s="9" t="s">
        <v>450</v>
      </c>
      <c r="H33" s="4">
        <v>65</v>
      </c>
      <c r="I33" s="9" t="s">
        <v>52</v>
      </c>
      <c r="J33" s="168" t="s">
        <v>946</v>
      </c>
      <c r="K33" s="6">
        <v>43466</v>
      </c>
      <c r="L33" s="6">
        <v>43830</v>
      </c>
      <c r="M33" s="10">
        <v>66000000</v>
      </c>
      <c r="N33" s="6"/>
      <c r="O33" s="6"/>
      <c r="P33" s="6" t="s">
        <v>935</v>
      </c>
      <c r="Q33" s="104" t="s">
        <v>257</v>
      </c>
      <c r="R33" s="4">
        <v>4</v>
      </c>
      <c r="S33" s="104" t="s">
        <v>929</v>
      </c>
      <c r="T33" s="104"/>
      <c r="U33" s="104" t="s">
        <v>490</v>
      </c>
      <c r="V33" s="104" t="s">
        <v>490</v>
      </c>
      <c r="W33" s="4"/>
      <c r="X33" s="104"/>
      <c r="Y33" s="4"/>
      <c r="Z33" s="104"/>
      <c r="AA33" s="104"/>
      <c r="AB33" s="104"/>
      <c r="AC33" s="144"/>
      <c r="AD33" s="104"/>
      <c r="AE33" s="104"/>
      <c r="AF33" s="104"/>
      <c r="AG33" s="144"/>
      <c r="AH33" s="104"/>
      <c r="AI33" s="104"/>
      <c r="AJ33" s="104"/>
      <c r="AK33" s="144"/>
      <c r="AL33" s="104"/>
      <c r="AM33" s="104">
        <v>0.2</v>
      </c>
      <c r="AN33" s="104" t="s">
        <v>936</v>
      </c>
      <c r="AO33" s="144">
        <v>0.15</v>
      </c>
      <c r="AP33" s="104" t="s">
        <v>1025</v>
      </c>
      <c r="AQ33" s="104"/>
      <c r="AR33" s="104"/>
      <c r="AS33" s="144"/>
      <c r="AT33" s="104"/>
      <c r="AU33" s="104"/>
      <c r="AV33" s="104"/>
      <c r="AW33" s="144"/>
      <c r="AX33" s="104"/>
      <c r="AY33" s="104"/>
      <c r="AZ33" s="104"/>
      <c r="BA33" s="144">
        <v>0.3</v>
      </c>
      <c r="BB33" s="104" t="s">
        <v>958</v>
      </c>
      <c r="BC33" s="104"/>
      <c r="BD33" s="104"/>
      <c r="BE33" s="144"/>
      <c r="BF33" s="104"/>
      <c r="BG33" s="104"/>
      <c r="BH33" s="104"/>
      <c r="BI33" s="165">
        <v>0.3</v>
      </c>
      <c r="BJ33" s="104" t="s">
        <v>959</v>
      </c>
      <c r="BK33" s="104"/>
      <c r="BL33" s="104"/>
      <c r="BM33" s="144"/>
      <c r="BN33" s="104"/>
      <c r="BO33" s="104"/>
      <c r="BP33" s="104"/>
      <c r="BQ33" s="144">
        <v>0.4</v>
      </c>
      <c r="BR33" s="104" t="s">
        <v>957</v>
      </c>
      <c r="BT33" s="126">
        <f t="shared" si="1"/>
        <v>1.1499999999999999</v>
      </c>
      <c r="BU33" s="104"/>
      <c r="BV33" s="104"/>
    </row>
    <row r="34" spans="1:75" ht="274.5" customHeight="1" x14ac:dyDescent="0.3">
      <c r="A34" s="7"/>
      <c r="B34" s="7"/>
      <c r="C34" s="7"/>
      <c r="D34" s="9" t="s">
        <v>82</v>
      </c>
      <c r="E34" s="9" t="s">
        <v>10</v>
      </c>
      <c r="F34" s="4">
        <v>24</v>
      </c>
      <c r="G34" s="9" t="s">
        <v>450</v>
      </c>
      <c r="H34" s="4">
        <v>66</v>
      </c>
      <c r="I34" s="9" t="s">
        <v>454</v>
      </c>
      <c r="J34" s="170"/>
      <c r="K34" s="6">
        <v>43466</v>
      </c>
      <c r="L34" s="6">
        <v>43830</v>
      </c>
      <c r="M34" s="10">
        <v>50000000</v>
      </c>
      <c r="N34" s="6"/>
      <c r="O34" s="6"/>
      <c r="P34" s="6" t="s">
        <v>947</v>
      </c>
      <c r="Q34" s="104" t="s">
        <v>428</v>
      </c>
      <c r="R34" s="4">
        <v>3</v>
      </c>
      <c r="S34" s="104" t="s">
        <v>948</v>
      </c>
      <c r="T34" s="104"/>
      <c r="U34" s="104" t="s">
        <v>490</v>
      </c>
      <c r="V34" s="104" t="s">
        <v>490</v>
      </c>
      <c r="W34" s="4"/>
      <c r="X34" s="104"/>
      <c r="Y34" s="4"/>
      <c r="Z34" s="104"/>
      <c r="AA34" s="104"/>
      <c r="AB34" s="104"/>
      <c r="AC34" s="144"/>
      <c r="AD34" s="104"/>
      <c r="AE34" s="104"/>
      <c r="AF34" s="104"/>
      <c r="AG34" s="144">
        <v>0.35</v>
      </c>
      <c r="AH34" s="104" t="s">
        <v>949</v>
      </c>
      <c r="AI34" s="104"/>
      <c r="AJ34" s="104"/>
      <c r="AK34" s="144"/>
      <c r="AL34" s="104"/>
      <c r="AM34" s="104">
        <v>0.35</v>
      </c>
      <c r="AN34" s="104" t="s">
        <v>950</v>
      </c>
      <c r="AO34" s="144">
        <v>0.7</v>
      </c>
      <c r="AP34" s="104" t="s">
        <v>1026</v>
      </c>
      <c r="AQ34" s="104"/>
      <c r="AR34" s="104"/>
      <c r="AS34" s="144"/>
      <c r="AT34" s="104"/>
      <c r="AU34" s="104"/>
      <c r="AV34" s="104"/>
      <c r="AW34" s="144"/>
      <c r="AX34" s="104"/>
      <c r="AY34" s="104"/>
      <c r="AZ34" s="104"/>
      <c r="BA34" s="144"/>
      <c r="BB34" s="104"/>
      <c r="BC34" s="104"/>
      <c r="BD34" s="104"/>
      <c r="BE34" s="144"/>
      <c r="BF34" s="104"/>
      <c r="BG34" s="104"/>
      <c r="BH34" s="104"/>
      <c r="BI34" s="165"/>
      <c r="BJ34" s="104"/>
      <c r="BK34" s="104"/>
      <c r="BL34" s="104"/>
      <c r="BM34" s="144"/>
      <c r="BN34" s="104"/>
      <c r="BO34" s="104"/>
      <c r="BP34" s="104"/>
      <c r="BQ34" s="144"/>
      <c r="BR34" s="104"/>
      <c r="BT34" s="126">
        <f t="shared" si="1"/>
        <v>0</v>
      </c>
      <c r="BU34" s="104"/>
      <c r="BV34" s="104"/>
    </row>
    <row r="35" spans="1:75" ht="225" x14ac:dyDescent="0.3">
      <c r="A35" s="7"/>
      <c r="B35" s="7"/>
      <c r="C35" s="7"/>
      <c r="D35" s="9" t="s">
        <v>82</v>
      </c>
      <c r="E35" s="9" t="s">
        <v>10</v>
      </c>
      <c r="F35" s="4">
        <v>24</v>
      </c>
      <c r="G35" s="9" t="s">
        <v>450</v>
      </c>
      <c r="H35" s="4">
        <v>67</v>
      </c>
      <c r="I35" s="9" t="s">
        <v>53</v>
      </c>
      <c r="J35" s="170"/>
      <c r="K35" s="6">
        <v>43466</v>
      </c>
      <c r="L35" s="6">
        <v>43830</v>
      </c>
      <c r="M35" s="10">
        <v>57142857</v>
      </c>
      <c r="N35" s="6"/>
      <c r="O35" s="6"/>
      <c r="P35" s="6" t="s">
        <v>952</v>
      </c>
      <c r="Q35" s="104" t="s">
        <v>953</v>
      </c>
      <c r="R35" s="4">
        <v>1</v>
      </c>
      <c r="S35" s="104" t="s">
        <v>948</v>
      </c>
      <c r="T35" s="104"/>
      <c r="U35" s="104" t="s">
        <v>613</v>
      </c>
      <c r="V35" s="104" t="s">
        <v>613</v>
      </c>
      <c r="W35" s="4"/>
      <c r="X35" s="104"/>
      <c r="Y35" s="4"/>
      <c r="Z35" s="104"/>
      <c r="AA35" s="104"/>
      <c r="AB35" s="104"/>
      <c r="AC35" s="144"/>
      <c r="AD35" s="104"/>
      <c r="AE35" s="104"/>
      <c r="AF35" s="104"/>
      <c r="AG35" s="144"/>
      <c r="AH35" s="104"/>
      <c r="AI35" s="104"/>
      <c r="AJ35" s="104"/>
      <c r="AK35" s="144"/>
      <c r="AL35" s="104"/>
      <c r="AM35" s="104"/>
      <c r="AN35" s="104"/>
      <c r="AO35" s="144">
        <v>0.1</v>
      </c>
      <c r="AP35" s="104" t="s">
        <v>1027</v>
      </c>
      <c r="AQ35" s="104"/>
      <c r="AR35" s="104"/>
      <c r="AS35" s="144"/>
      <c r="AT35" s="104"/>
      <c r="AU35" s="104"/>
      <c r="AV35" s="104"/>
      <c r="AW35" s="144"/>
      <c r="AX35" s="104"/>
      <c r="AY35" s="104"/>
      <c r="AZ35" s="104"/>
      <c r="BA35" s="144"/>
      <c r="BB35" s="104"/>
      <c r="BC35" s="104"/>
      <c r="BD35" s="104"/>
      <c r="BE35" s="144"/>
      <c r="BF35" s="104"/>
      <c r="BG35" s="104"/>
      <c r="BH35" s="104"/>
      <c r="BI35" s="165">
        <v>0.4</v>
      </c>
      <c r="BJ35" s="104" t="s">
        <v>1003</v>
      </c>
      <c r="BK35" s="104"/>
      <c r="BL35" s="104"/>
      <c r="BM35" s="144"/>
      <c r="BN35" s="104"/>
      <c r="BO35" s="104"/>
      <c r="BP35" s="104"/>
      <c r="BQ35" s="144">
        <v>0.6</v>
      </c>
      <c r="BR35" s="104" t="s">
        <v>1004</v>
      </c>
      <c r="BT35" s="126">
        <f t="shared" si="1"/>
        <v>1.1000000000000001</v>
      </c>
      <c r="BU35" s="104"/>
      <c r="BV35" s="104"/>
    </row>
    <row r="36" spans="1:75" ht="300" x14ac:dyDescent="0.3">
      <c r="A36" s="7"/>
      <c r="B36" s="7"/>
      <c r="C36" s="7"/>
      <c r="D36" s="9" t="s">
        <v>82</v>
      </c>
      <c r="E36" s="9" t="s">
        <v>10</v>
      </c>
      <c r="F36" s="4">
        <v>24</v>
      </c>
      <c r="G36" s="9" t="s">
        <v>450</v>
      </c>
      <c r="H36" s="4">
        <v>68</v>
      </c>
      <c r="I36" s="9" t="s">
        <v>455</v>
      </c>
      <c r="J36" s="170"/>
      <c r="K36" s="6">
        <v>43466</v>
      </c>
      <c r="L36" s="6">
        <v>43830</v>
      </c>
      <c r="M36" s="10">
        <v>135830987</v>
      </c>
      <c r="N36" s="6"/>
      <c r="O36" s="6"/>
      <c r="P36" s="6" t="s">
        <v>956</v>
      </c>
      <c r="Q36" s="104" t="s">
        <v>957</v>
      </c>
      <c r="R36" s="4">
        <v>1</v>
      </c>
      <c r="S36" s="104" t="s">
        <v>948</v>
      </c>
      <c r="T36" s="104"/>
      <c r="U36" s="104" t="s">
        <v>613</v>
      </c>
      <c r="V36" s="104" t="s">
        <v>613</v>
      </c>
      <c r="W36" s="4"/>
      <c r="X36" s="104"/>
      <c r="Y36" s="4"/>
      <c r="Z36" s="104"/>
      <c r="AA36" s="104"/>
      <c r="AB36" s="104"/>
      <c r="AC36" s="144"/>
      <c r="AD36" s="104"/>
      <c r="AE36" s="104"/>
      <c r="AF36" s="104"/>
      <c r="AG36" s="144"/>
      <c r="AH36" s="104"/>
      <c r="AI36" s="104"/>
      <c r="AJ36" s="104"/>
      <c r="AK36" s="144"/>
      <c r="AL36" s="104"/>
      <c r="AM36" s="104"/>
      <c r="AN36" s="104"/>
      <c r="AO36" s="144">
        <v>0.15</v>
      </c>
      <c r="AP36" s="104" t="s">
        <v>1028</v>
      </c>
      <c r="AQ36" s="104"/>
      <c r="AR36" s="104"/>
      <c r="AS36" s="144"/>
      <c r="AT36" s="104"/>
      <c r="AU36" s="104"/>
      <c r="AV36" s="104"/>
      <c r="AW36" s="144"/>
      <c r="AX36" s="104"/>
      <c r="AY36" s="104"/>
      <c r="AZ36" s="104"/>
      <c r="BA36" s="144">
        <v>0.3</v>
      </c>
      <c r="BB36" s="104" t="s">
        <v>958</v>
      </c>
      <c r="BC36" s="104"/>
      <c r="BD36" s="104"/>
      <c r="BE36" s="144"/>
      <c r="BF36" s="104"/>
      <c r="BG36" s="104"/>
      <c r="BH36" s="104"/>
      <c r="BI36" s="165">
        <v>0.3</v>
      </c>
      <c r="BJ36" s="104" t="s">
        <v>959</v>
      </c>
      <c r="BK36" s="104"/>
      <c r="BL36" s="104"/>
      <c r="BM36" s="144"/>
      <c r="BN36" s="104"/>
      <c r="BO36" s="104"/>
      <c r="BP36" s="104"/>
      <c r="BQ36" s="144">
        <v>0.4</v>
      </c>
      <c r="BR36" s="104" t="s">
        <v>957</v>
      </c>
      <c r="BT36" s="126">
        <f t="shared" si="1"/>
        <v>1</v>
      </c>
      <c r="BU36" s="104"/>
      <c r="BV36" s="104"/>
    </row>
    <row r="37" spans="1:75" ht="60.75" customHeight="1" x14ac:dyDescent="0.3">
      <c r="A37" s="7"/>
      <c r="B37" s="7"/>
      <c r="C37" s="7"/>
      <c r="D37" s="9" t="s">
        <v>82</v>
      </c>
      <c r="E37" s="9" t="s">
        <v>10</v>
      </c>
      <c r="F37" s="4"/>
      <c r="G37" s="9"/>
      <c r="H37" s="4">
        <v>69</v>
      </c>
      <c r="I37" s="9" t="s">
        <v>960</v>
      </c>
      <c r="J37" s="170" t="s">
        <v>1000</v>
      </c>
      <c r="K37" s="6"/>
      <c r="L37" s="6"/>
      <c r="M37" s="10">
        <v>0</v>
      </c>
      <c r="N37" s="6"/>
      <c r="O37" s="6"/>
      <c r="P37" s="269"/>
      <c r="Q37" s="270"/>
      <c r="R37" s="155"/>
      <c r="S37" s="270"/>
      <c r="T37" s="270"/>
      <c r="U37" s="270"/>
      <c r="V37" s="270"/>
      <c r="W37" s="4"/>
      <c r="X37" s="104"/>
      <c r="Y37" s="4"/>
      <c r="Z37" s="104"/>
      <c r="AA37" s="104"/>
      <c r="AB37" s="104"/>
      <c r="AC37" s="144"/>
      <c r="AD37" s="104"/>
      <c r="AE37" s="104"/>
      <c r="AF37" s="104"/>
      <c r="AG37" s="144"/>
      <c r="AH37" s="104"/>
      <c r="AI37" s="104"/>
      <c r="AJ37" s="104"/>
      <c r="AK37" s="144"/>
      <c r="AL37" s="104"/>
      <c r="AM37" s="104"/>
      <c r="AN37" s="104"/>
      <c r="AO37" s="144"/>
      <c r="AP37" s="104"/>
      <c r="AQ37" s="270"/>
      <c r="AR37" s="270"/>
      <c r="AS37" s="267"/>
      <c r="AT37" s="270"/>
      <c r="AU37" s="270"/>
      <c r="AV37" s="270"/>
      <c r="AW37" s="267"/>
      <c r="AX37" s="270"/>
      <c r="AY37" s="270"/>
      <c r="AZ37" s="270"/>
      <c r="BA37" s="267"/>
      <c r="BB37" s="270"/>
      <c r="BC37" s="270"/>
      <c r="BD37" s="270"/>
      <c r="BE37" s="267"/>
      <c r="BF37" s="270"/>
      <c r="BG37" s="270"/>
      <c r="BH37" s="270"/>
      <c r="BI37" s="266"/>
      <c r="BJ37" s="270"/>
      <c r="BK37" s="270"/>
      <c r="BL37" s="270"/>
      <c r="BM37" s="267"/>
      <c r="BN37" s="270"/>
      <c r="BO37" s="270"/>
      <c r="BP37" s="270"/>
      <c r="BQ37" s="267"/>
      <c r="BR37" s="270"/>
      <c r="BT37" s="126">
        <f t="shared" si="1"/>
        <v>0</v>
      </c>
      <c r="BU37" s="104"/>
      <c r="BV37" s="104"/>
    </row>
    <row r="38" spans="1:75" ht="225" x14ac:dyDescent="0.3">
      <c r="A38" s="7"/>
      <c r="B38" s="7"/>
      <c r="C38" s="7"/>
      <c r="D38" s="9" t="s">
        <v>82</v>
      </c>
      <c r="E38" s="9" t="s">
        <v>10</v>
      </c>
      <c r="F38" s="4">
        <v>24</v>
      </c>
      <c r="G38" s="9" t="s">
        <v>450</v>
      </c>
      <c r="H38" s="4">
        <v>70</v>
      </c>
      <c r="I38" s="9" t="s">
        <v>961</v>
      </c>
      <c r="J38" s="170" t="s">
        <v>1001</v>
      </c>
      <c r="K38" s="6">
        <v>43466</v>
      </c>
      <c r="L38" s="6">
        <v>43830</v>
      </c>
      <c r="M38" s="10">
        <v>38000000</v>
      </c>
      <c r="N38" s="6"/>
      <c r="O38" s="6"/>
      <c r="P38" s="269"/>
      <c r="Q38" s="270"/>
      <c r="R38" s="155"/>
      <c r="S38" s="270"/>
      <c r="T38" s="270"/>
      <c r="U38" s="270"/>
      <c r="V38" s="270"/>
      <c r="W38" s="4"/>
      <c r="X38" s="104"/>
      <c r="Y38" s="4"/>
      <c r="Z38" s="104"/>
      <c r="AA38" s="104"/>
      <c r="AB38" s="104"/>
      <c r="AC38" s="144"/>
      <c r="AD38" s="104"/>
      <c r="AE38" s="104"/>
      <c r="AF38" s="104"/>
      <c r="AG38" s="144"/>
      <c r="AH38" s="104"/>
      <c r="AI38" s="104"/>
      <c r="AJ38" s="104"/>
      <c r="AK38" s="144"/>
      <c r="AL38" s="104"/>
      <c r="AM38" s="104"/>
      <c r="AN38" s="104"/>
      <c r="AO38" s="144">
        <v>0.1</v>
      </c>
      <c r="AP38" s="104" t="s">
        <v>1002</v>
      </c>
      <c r="AQ38" s="205"/>
      <c r="AR38" s="205"/>
      <c r="AS38" s="207"/>
      <c r="AT38" s="205"/>
      <c r="AU38" s="205"/>
      <c r="AV38" s="205"/>
      <c r="AW38" s="207"/>
      <c r="AX38" s="205"/>
      <c r="AY38" s="205"/>
      <c r="AZ38" s="205"/>
      <c r="BA38" s="207"/>
      <c r="BB38" s="205"/>
      <c r="BC38" s="205"/>
      <c r="BD38" s="205"/>
      <c r="BE38" s="207"/>
      <c r="BF38" s="205"/>
      <c r="BG38" s="205"/>
      <c r="BH38" s="205"/>
      <c r="BI38" s="206">
        <v>0.4</v>
      </c>
      <c r="BJ38" s="205" t="s">
        <v>1003</v>
      </c>
      <c r="BK38" s="205"/>
      <c r="BL38" s="205"/>
      <c r="BM38" s="207"/>
      <c r="BN38" s="205"/>
      <c r="BO38" s="205"/>
      <c r="BP38" s="205"/>
      <c r="BQ38" s="207">
        <v>0.6</v>
      </c>
      <c r="BR38" s="205" t="s">
        <v>1004</v>
      </c>
      <c r="BT38" s="296">
        <f t="shared" si="1"/>
        <v>1.1000000000000001</v>
      </c>
      <c r="BU38" s="104"/>
      <c r="BV38" s="104"/>
    </row>
    <row r="39" spans="1:75" x14ac:dyDescent="0.25">
      <c r="W39" s="4"/>
      <c r="X39" s="104"/>
      <c r="Y39" s="4"/>
      <c r="Z39" s="104"/>
      <c r="AA39" s="104"/>
      <c r="AB39" s="104"/>
      <c r="AC39" s="144"/>
      <c r="AD39" s="104"/>
      <c r="AE39" s="104"/>
      <c r="AF39" s="104"/>
      <c r="AG39" s="144"/>
      <c r="AH39" s="104"/>
      <c r="AI39" s="104"/>
      <c r="AJ39" s="104"/>
      <c r="AK39" s="144"/>
      <c r="AL39" s="104"/>
      <c r="AM39" s="104"/>
      <c r="AN39" s="104"/>
      <c r="AO39" s="144"/>
      <c r="AP39" s="104"/>
    </row>
    <row r="40" spans="1:75" ht="26.25" hidden="1" thickBot="1" x14ac:dyDescent="0.3">
      <c r="W40" s="155"/>
      <c r="X40" s="270"/>
      <c r="Y40" s="155"/>
      <c r="Z40" s="270"/>
      <c r="AA40" s="270"/>
      <c r="AB40" s="270"/>
      <c r="AC40" s="267"/>
      <c r="AD40" s="270"/>
      <c r="AE40" s="270"/>
      <c r="AF40" s="270"/>
      <c r="AG40" s="267"/>
      <c r="AH40" s="270"/>
      <c r="AI40" s="270"/>
      <c r="AJ40" s="270"/>
      <c r="AK40" s="267"/>
      <c r="AL40" s="270"/>
      <c r="AM40" s="270"/>
      <c r="AN40" s="270"/>
      <c r="AO40" s="267"/>
      <c r="AP40" s="270"/>
      <c r="BT40" s="193" t="s">
        <v>762</v>
      </c>
      <c r="BU40" s="194" t="s">
        <v>763</v>
      </c>
      <c r="BV40" s="194" t="s">
        <v>764</v>
      </c>
      <c r="BW40" s="195" t="s">
        <v>765</v>
      </c>
    </row>
    <row r="41" spans="1:75" ht="50.25" hidden="1" customHeight="1" thickBot="1" x14ac:dyDescent="0.3">
      <c r="W41" s="191"/>
      <c r="X41" s="205"/>
      <c r="Y41" s="191"/>
      <c r="Z41" s="205"/>
      <c r="AA41" s="205"/>
      <c r="AB41" s="205"/>
      <c r="AC41" s="207"/>
      <c r="AD41" s="205"/>
      <c r="AE41" s="205"/>
      <c r="AF41" s="205"/>
      <c r="AG41" s="207"/>
      <c r="AH41" s="205"/>
      <c r="AI41" s="205"/>
      <c r="AJ41" s="205"/>
      <c r="AK41" s="207"/>
      <c r="AL41" s="205"/>
      <c r="AM41" s="205"/>
      <c r="AN41" s="205"/>
      <c r="AO41" s="207">
        <v>0.1</v>
      </c>
      <c r="AP41" s="205" t="s">
        <v>1002</v>
      </c>
      <c r="BT41" s="196" t="s">
        <v>879</v>
      </c>
      <c r="BU41" s="197">
        <v>0.25</v>
      </c>
      <c r="BV41" s="197">
        <v>0.25</v>
      </c>
      <c r="BW41" s="197">
        <f>+BV41/BU41</f>
        <v>1</v>
      </c>
    </row>
    <row r="42" spans="1:75" ht="42.75" hidden="1" customHeight="1" thickBot="1" x14ac:dyDescent="0.3">
      <c r="BT42" s="198" t="s">
        <v>880</v>
      </c>
      <c r="BU42" s="199">
        <v>0.25</v>
      </c>
      <c r="BV42" s="199">
        <v>0.25</v>
      </c>
      <c r="BW42" s="199">
        <f>+BV42/BU42</f>
        <v>1</v>
      </c>
    </row>
    <row r="43" spans="1:75" ht="69.75" hidden="1" customHeight="1" thickBot="1" x14ac:dyDescent="0.3">
      <c r="BT43" s="196" t="s">
        <v>881</v>
      </c>
      <c r="BU43" s="197">
        <v>0.25</v>
      </c>
      <c r="BV43" s="197">
        <v>0.2</v>
      </c>
      <c r="BW43" s="197">
        <f>+BV43/BU43</f>
        <v>0.8</v>
      </c>
    </row>
    <row r="44" spans="1:75" ht="74.25" hidden="1" customHeight="1" thickBot="1" x14ac:dyDescent="0.3">
      <c r="BT44" s="198" t="s">
        <v>882</v>
      </c>
      <c r="BU44" s="199">
        <v>0.25</v>
      </c>
      <c r="BV44" s="199">
        <v>0.2</v>
      </c>
      <c r="BW44" s="199">
        <f>+BV44/BU44</f>
        <v>0.8</v>
      </c>
    </row>
    <row r="45" spans="1:75" ht="41.25" hidden="1" customHeight="1" thickBot="1" x14ac:dyDescent="0.3">
      <c r="BT45" s="196" t="s">
        <v>883</v>
      </c>
      <c r="BU45" s="197">
        <f>(100%+100%+100%)/3</f>
        <v>1</v>
      </c>
      <c r="BV45" s="197">
        <f>(97%+42%+10%)/3</f>
        <v>0.49666666666666665</v>
      </c>
      <c r="BW45" s="197">
        <f>+BV45/BU45</f>
        <v>0.49666666666666665</v>
      </c>
    </row>
    <row r="46" spans="1:75" ht="30.75" hidden="1" customHeight="1" thickBot="1" x14ac:dyDescent="0.3">
      <c r="BT46" s="609" t="s">
        <v>766</v>
      </c>
      <c r="BU46" s="610"/>
      <c r="BV46" s="611"/>
      <c r="BW46" s="199">
        <f>SUM(BW41:BW45)/5</f>
        <v>0.81933333333333336</v>
      </c>
    </row>
    <row r="47" spans="1:75" hidden="1" x14ac:dyDescent="0.25"/>
    <row r="48" spans="1:75" hidden="1" x14ac:dyDescent="0.25"/>
    <row r="49" hidden="1" x14ac:dyDescent="0.25"/>
    <row r="50" hidden="1" x14ac:dyDescent="0.25"/>
    <row r="51" hidden="1" x14ac:dyDescent="0.25"/>
  </sheetData>
  <mergeCells count="70">
    <mergeCell ref="BT46:BV46"/>
    <mergeCell ref="BR8:BR9"/>
    <mergeCell ref="BL8:BL9"/>
    <mergeCell ref="BM8:BM9"/>
    <mergeCell ref="BN8:BN9"/>
    <mergeCell ref="BO8:BO9"/>
    <mergeCell ref="BP8:BP9"/>
    <mergeCell ref="BQ8:BQ9"/>
    <mergeCell ref="BU6:BU8"/>
    <mergeCell ref="BV6:BV8"/>
    <mergeCell ref="BK7:BN7"/>
    <mergeCell ref="BO7:BR7"/>
    <mergeCell ref="BK8:BK9"/>
    <mergeCell ref="BH8:BH9"/>
    <mergeCell ref="BI8:BI9"/>
    <mergeCell ref="AZ8:AZ9"/>
    <mergeCell ref="BA8:BA9"/>
    <mergeCell ref="BB8:BB9"/>
    <mergeCell ref="BC8:BC9"/>
    <mergeCell ref="BD8:BD9"/>
    <mergeCell ref="BJ8:BJ9"/>
    <mergeCell ref="AY8:AY9"/>
    <mergeCell ref="AN8:AN9"/>
    <mergeCell ref="AO8:AO9"/>
    <mergeCell ref="AP8:AP9"/>
    <mergeCell ref="AQ8:AQ9"/>
    <mergeCell ref="AR8:AR9"/>
    <mergeCell ref="AS8:AS9"/>
    <mergeCell ref="AT8:AT9"/>
    <mergeCell ref="AU8:AU9"/>
    <mergeCell ref="AV8:AV9"/>
    <mergeCell ref="AW8:AW9"/>
    <mergeCell ref="AX8:AX9"/>
    <mergeCell ref="BE8:BE9"/>
    <mergeCell ref="BF8:BF9"/>
    <mergeCell ref="BG8:BG9"/>
    <mergeCell ref="W8:W9"/>
    <mergeCell ref="X8:X9"/>
    <mergeCell ref="Y8:Y9"/>
    <mergeCell ref="Z8:Z9"/>
    <mergeCell ref="AA8:AA9"/>
    <mergeCell ref="AB8:AB9"/>
    <mergeCell ref="AC8:AC9"/>
    <mergeCell ref="AD8:AD9"/>
    <mergeCell ref="AE8:AE9"/>
    <mergeCell ref="AF8:AF9"/>
    <mergeCell ref="AG8:AG9"/>
    <mergeCell ref="AH8:AH9"/>
    <mergeCell ref="AI8:AI9"/>
    <mergeCell ref="AQ7:AT7"/>
    <mergeCell ref="AU7:AX7"/>
    <mergeCell ref="AJ8:AJ9"/>
    <mergeCell ref="AK8:AK9"/>
    <mergeCell ref="AL8:AL9"/>
    <mergeCell ref="AM8:AM9"/>
    <mergeCell ref="AY7:BB7"/>
    <mergeCell ref="BC7:BF7"/>
    <mergeCell ref="BG7:BJ7"/>
    <mergeCell ref="W7:Z7"/>
    <mergeCell ref="AA7:AD7"/>
    <mergeCell ref="AE7:AH7"/>
    <mergeCell ref="AI7:AL7"/>
    <mergeCell ref="AM7:AP7"/>
    <mergeCell ref="A2:BO4"/>
    <mergeCell ref="BP2:BQ2"/>
    <mergeCell ref="BP3:BQ3"/>
    <mergeCell ref="BP4:BQ4"/>
    <mergeCell ref="P6:S6"/>
    <mergeCell ref="T6:V6"/>
    <mergeCell ref="W6:BR6"/>
  </mergeCells>
  <pageMargins left="0.25" right="0.25" top="0.75" bottom="0.75" header="0.3" footer="0.3"/>
  <pageSetup scale="4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PAA 2019</vt:lpstr>
      <vt:lpstr>Plan de Acción Anual</vt:lpstr>
      <vt:lpstr>Objetivos y estrategias</vt:lpstr>
      <vt:lpstr>Direccion G</vt:lpstr>
      <vt:lpstr>Sec Gral</vt:lpstr>
      <vt:lpstr>Hidrología</vt:lpstr>
      <vt:lpstr>Meteorología</vt:lpstr>
      <vt:lpstr>Ecosistemas V2</vt:lpstr>
      <vt:lpstr>SEA - I</vt:lpstr>
      <vt:lpstr>SEA</vt:lpstr>
      <vt:lpstr>Ecosistemas</vt:lpstr>
      <vt:lpstr>OSPA</vt:lpstr>
      <vt:lpstr>OI</vt:lpstr>
      <vt:lpstr>O. Informática</vt:lpstr>
      <vt:lpstr>Seguimiento</vt:lpstr>
      <vt:lpstr>OAP</vt:lpstr>
      <vt:lpstr>Seguimiento </vt:lpstr>
      <vt:lpstr>Ecosistemas!Área_de_impresión</vt:lpstr>
      <vt:lpstr>Hidrología!Área_de_impresión</vt:lpstr>
      <vt:lpstr>Meteorología!Área_de_impresión</vt:lpstr>
      <vt:lpstr>OAP!Área_de_impresión</vt:lpstr>
      <vt:lpstr>OI!Área_de_impresión</vt:lpstr>
      <vt:lpstr>OSPA!Área_de_impresión</vt:lpstr>
      <vt:lpstr>'PAA 2019'!Área_de_impresión</vt:lpstr>
      <vt:lpstr>'SEA - I'!Área_de_impresión</vt:lpstr>
      <vt:lpstr>'Sec Gral'!Área_de_impresión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Telly De Jesus Month Parra</dc:creator>
  <cp:lastModifiedBy>Usuario de Windows</cp:lastModifiedBy>
  <cp:lastPrinted>2020-02-25T19:05:00Z</cp:lastPrinted>
  <dcterms:created xsi:type="dcterms:W3CDTF">2019-01-31T22:40:54Z</dcterms:created>
  <dcterms:modified xsi:type="dcterms:W3CDTF">2021-02-25T13:35:11Z</dcterms:modified>
</cp:coreProperties>
</file>