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0720" windowHeight="11610" activeTab="0"/>
  </bookViews>
  <sheets>
    <sheet name="Riesgos de CorrupciónPlaneacion" sheetId="1" r:id="rId1"/>
    <sheet name="Riesgos de CorrupciónOCI" sheetId="2" r:id="rId2"/>
    <sheet name="Riesgos de Corrupción Ser Admon" sheetId="3" r:id="rId3"/>
    <sheet name="Riesgos de CorrupciónSerCiuda" sheetId="4" r:id="rId4"/>
    <sheet name="Riesgos de Corrupción JuriyCont" sheetId="5" r:id="rId5"/>
    <sheet name="Riesgos de Corrupción GICDI" sheetId="6" r:id="rId6"/>
    <sheet name="Riesgos de Corrupción Gdocument" sheetId="7" r:id="rId7"/>
    <sheet name="Riesgos de Corrupción Comunicac" sheetId="8" r:id="rId8"/>
    <sheet name="Riesgos de Corrupción Acreditac" sheetId="9" r:id="rId9"/>
    <sheet name="Riesgos de CorrupciónAlmacén" sheetId="10" r:id="rId10"/>
    <sheet name="Riesgos de Corrupción GTH" sheetId="11" r:id="rId11"/>
    <sheet name="Riesgos de gestión" sheetId="12" state="hidden" r:id="rId12"/>
    <sheet name="Mapa de calor" sheetId="13" state="hidden" r:id="rId13"/>
    <sheet name="Variables corrupcion" sheetId="14" state="hidden" r:id="rId14"/>
    <sheet name="Variables gestión " sheetId="15" state="hidden" r:id="rId15"/>
    <sheet name="Tabla de atributos controles" sheetId="16" r:id="rId16"/>
    <sheet name="Instrucciones" sheetId="17" r:id="rId17"/>
    <sheet name="Control de Cambios" sheetId="18" r:id="rId18"/>
    <sheet name="DEPENDENCIAS - PROCESOS (2)"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fn.IFERROR" hidden="1">#NAME?</definedName>
    <definedName name="Amazonas" localSheetId="8">#REF!</definedName>
    <definedName name="Amazonas" localSheetId="7">#REF!</definedName>
    <definedName name="Amazonas" localSheetId="6">#REF!</definedName>
    <definedName name="Amazonas" localSheetId="5">#REF!</definedName>
    <definedName name="Amazonas" localSheetId="10">#REF!</definedName>
    <definedName name="Amazonas" localSheetId="4">#REF!</definedName>
    <definedName name="Amazonas" localSheetId="2">#REF!</definedName>
    <definedName name="Amazonas" localSheetId="9">#REF!</definedName>
    <definedName name="Amazonas" localSheetId="3">#REF!</definedName>
    <definedName name="Amazonas">#REF!</definedName>
    <definedName name="Antioquia" localSheetId="8">#REF!</definedName>
    <definedName name="Antioquia" localSheetId="7">#REF!</definedName>
    <definedName name="Antioquia" localSheetId="6">#REF!</definedName>
    <definedName name="Antioquia" localSheetId="5">#REF!</definedName>
    <definedName name="Antioquia" localSheetId="10">#REF!</definedName>
    <definedName name="Antioquia" localSheetId="4">#REF!</definedName>
    <definedName name="Antioquia" localSheetId="2">#REF!</definedName>
    <definedName name="Antioquia" localSheetId="9">#REF!</definedName>
    <definedName name="Antioquia" localSheetId="3">#REF!</definedName>
    <definedName name="Antioquia">#REF!</definedName>
    <definedName name="Arauca">#REF!</definedName>
    <definedName name="_xlnm.Print_Area" localSheetId="10">'Riesgos de Corrupción GTH'!$A$1:$AW$1119</definedName>
    <definedName name="_xlnm.Print_Area" localSheetId="0">'Riesgos de CorrupciónPlaneacion'!$A$1:$AW$1121</definedName>
    <definedName name="Atlántico">#REF!</definedName>
    <definedName name="Bolívar">#REF!</definedName>
    <definedName name="Boyacá">#REF!</definedName>
    <definedName name="Caldas">#REF!</definedName>
    <definedName name="Caquetá">#REF!</definedName>
    <definedName name="Casanare">#REF!</definedName>
    <definedName name="Cauca">#REF!</definedName>
    <definedName name="Cesar">#REF!</definedName>
    <definedName name="Chocó">#REF!</definedName>
    <definedName name="Córdoba">#REF!</definedName>
    <definedName name="Cundinamarca">#REF!</definedName>
    <definedName name="Dirección_General">#REF!</definedName>
    <definedName name="Distrito_Capital">#REF!</definedName>
    <definedName name="Guainía">#REF!</definedName>
    <definedName name="Guajira">#REF!</definedName>
    <definedName name="Guaviare">#REF!</definedName>
    <definedName name="Huila">#REF!</definedName>
    <definedName name="Magdalena">#REF!</definedName>
    <definedName name="Meta">#REF!</definedName>
    <definedName name="Nariño">#REF!</definedName>
    <definedName name="Norte_de_Santander">#REF!</definedName>
    <definedName name="_xlnm.Print_Area" localSheetId="0">'Riesgos de CorrupciónPlaneacion'!$A$1:$AV$667</definedName>
    <definedName name="Putumayo">#REF!</definedName>
    <definedName name="Quindío">#REF!</definedName>
    <definedName name="Regional">'[1]Hoja2'!$A$2:$AH$2</definedName>
    <definedName name="Regionales">#REF!</definedName>
    <definedName name="Risaralda">#REF!</definedName>
    <definedName name="San_Andrés">#REF!</definedName>
    <definedName name="Santander">#REF!</definedName>
    <definedName name="Sucre">#REF!</definedName>
    <definedName name="Tolima">#REF!</definedName>
    <definedName name="Valle">#REF!</definedName>
    <definedName name="Vaupés">#REF!</definedName>
    <definedName name="Vichada">#REF!</definedName>
  </definedNames>
  <calcPr fullCalcOnLoad="1"/>
</workbook>
</file>

<file path=xl/sharedStrings.xml><?xml version="1.0" encoding="utf-8"?>
<sst xmlns="http://schemas.openxmlformats.org/spreadsheetml/2006/main" count="2867" uniqueCount="439">
  <si>
    <t xml:space="preserve">Proceso </t>
  </si>
  <si>
    <t>Impacto</t>
  </si>
  <si>
    <t>Descripción del riesgo</t>
  </si>
  <si>
    <t xml:space="preserve">Clasificación del riesgo </t>
  </si>
  <si>
    <t xml:space="preserve">Frecuencia </t>
  </si>
  <si>
    <t xml:space="preserve">Probabilidad Inherente </t>
  </si>
  <si>
    <t>%</t>
  </si>
  <si>
    <t xml:space="preserve">Impacto inherente </t>
  </si>
  <si>
    <t xml:space="preserve">Zona de riesgo inherente </t>
  </si>
  <si>
    <t xml:space="preserve">Descripción del Control </t>
  </si>
  <si>
    <t xml:space="preserve">Afectación </t>
  </si>
  <si>
    <t>Probabilidad</t>
  </si>
  <si>
    <t xml:space="preserve">Impacto </t>
  </si>
  <si>
    <t xml:space="preserve">Implementación </t>
  </si>
  <si>
    <t xml:space="preserve">Documentación </t>
  </si>
  <si>
    <t xml:space="preserve">Evidencia </t>
  </si>
  <si>
    <t xml:space="preserve">Probabilidad </t>
  </si>
  <si>
    <t>Probabilidad Residual
%</t>
  </si>
  <si>
    <t xml:space="preserve">Probabilidad Residual Final </t>
  </si>
  <si>
    <t xml:space="preserve">Impacto Residual Final  </t>
  </si>
  <si>
    <t xml:space="preserve">Zona del riesgo Residual </t>
  </si>
  <si>
    <t>Tratamiento</t>
  </si>
  <si>
    <t xml:space="preserve">Tipo de control </t>
  </si>
  <si>
    <t xml:space="preserve">Calificación </t>
  </si>
  <si>
    <t>Ejecución y administración de procesos</t>
  </si>
  <si>
    <t>Fraude externo</t>
  </si>
  <si>
    <t>Fraude interno</t>
  </si>
  <si>
    <t>Fallas tecnológicas</t>
  </si>
  <si>
    <t>Relaciones laborales</t>
  </si>
  <si>
    <t>Usuarios, productos y prácticas</t>
  </si>
  <si>
    <t>Daños a activos fijos/ eventos externos</t>
  </si>
  <si>
    <t>%frecuencia</t>
  </si>
  <si>
    <t xml:space="preserve">Riesgo inherente </t>
  </si>
  <si>
    <t>Leve</t>
  </si>
  <si>
    <t>Menor</t>
  </si>
  <si>
    <t>Moderado</t>
  </si>
  <si>
    <t>Mayor</t>
  </si>
  <si>
    <t>Catrastrofico</t>
  </si>
  <si>
    <t xml:space="preserve">Muy baja </t>
  </si>
  <si>
    <t>Baja</t>
  </si>
  <si>
    <t>Media</t>
  </si>
  <si>
    <t>Alta</t>
  </si>
  <si>
    <t>Muy Alta</t>
  </si>
  <si>
    <t xml:space="preserve">Descripción </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</si>
  <si>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</si>
  <si>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</si>
  <si>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</si>
  <si>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</si>
  <si>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</si>
  <si>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Probabilidad inherente</t>
  </si>
  <si>
    <t>Impacto inherente</t>
  </si>
  <si>
    <t>Afectación menor a 10 SMLMV ; El riesgo afecta la imagen de algún área de la organización.</t>
  </si>
  <si>
    <t>Entre 10 y 50 SMLMV ; El riesgo afecta la imagen de la entidad internamente, de conocimiento general nivel interno, de junta directiva y accionistas y/o de proveedores.</t>
  </si>
  <si>
    <t>Entre 50 y 100 SMLMV ;  El riesgo afecta la imagen de la entidad con algunos usuarios de relevancia frente al logro de los objetivos.</t>
  </si>
  <si>
    <t>Entre 100 y 500 SMLMV ; El riesgo afecta la imagen de la entidad con efecto publicitario sostenido a nivel de sector administrativo, nivel departamental o municipal.</t>
  </si>
  <si>
    <t>Mayor a 500 SMLMV ; El riesgo afecta la imagen de la entidad a nivel nacional, con efecto publicitario sostenido a nivel país</t>
  </si>
  <si>
    <t xml:space="preserve">Redacción del Riesgo </t>
  </si>
  <si>
    <t>Detectivo</t>
  </si>
  <si>
    <t>Correctivo</t>
  </si>
  <si>
    <t>Preventivo</t>
  </si>
  <si>
    <t>Tipo</t>
  </si>
  <si>
    <t xml:space="preserve">Automatico </t>
  </si>
  <si>
    <t xml:space="preserve">Manual </t>
  </si>
  <si>
    <t>Peso</t>
  </si>
  <si>
    <t xml:space="preserve">Documentado </t>
  </si>
  <si>
    <t>Sin documentar</t>
  </si>
  <si>
    <t xml:space="preserve">Continua </t>
  </si>
  <si>
    <t>Aleatoria</t>
  </si>
  <si>
    <t xml:space="preserve">Sin Registro </t>
  </si>
  <si>
    <t>Con registro</t>
  </si>
  <si>
    <t xml:space="preserve">Frecuencia del control  </t>
  </si>
  <si>
    <t>Muy alta</t>
  </si>
  <si>
    <t xml:space="preserve">Media </t>
  </si>
  <si>
    <t xml:space="preserve">Baja </t>
  </si>
  <si>
    <t xml:space="preserve">Muy Baja </t>
  </si>
  <si>
    <t xml:space="preserve">Color </t>
  </si>
  <si>
    <t xml:space="preserve">Calificación riesgo inherente </t>
  </si>
  <si>
    <t xml:space="preserve">Bajo </t>
  </si>
  <si>
    <t>Alto</t>
  </si>
  <si>
    <t>Extremo</t>
  </si>
  <si>
    <t xml:space="preserve">Riesgo Residual </t>
  </si>
  <si>
    <t>Tipo de Control</t>
  </si>
  <si>
    <t>Tipo de factor</t>
  </si>
  <si>
    <t>Interno</t>
  </si>
  <si>
    <t>Externo</t>
  </si>
  <si>
    <t>Fecha de identificación</t>
  </si>
  <si>
    <t>Responsable del Riesgo</t>
  </si>
  <si>
    <t>ANALISÍS DEL RIESGO INHERENTE</t>
  </si>
  <si>
    <t>ANALISÍS DE RIESGO RESIDUAL</t>
  </si>
  <si>
    <t>INSTRUCCIONES PARA EL DILIGENCIAMIENTO DEL FORMATO</t>
  </si>
  <si>
    <t>NO IMPRIMIR</t>
  </si>
  <si>
    <t>NOMBRE DE LA CASILLA</t>
  </si>
  <si>
    <t>INSTRUCCIONES</t>
  </si>
  <si>
    <t>TENER EN CUENTA</t>
  </si>
  <si>
    <t>Versión</t>
  </si>
  <si>
    <r>
      <t xml:space="preserve">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desglosa de manera especifica la forma en la que se debe identificar un riesgo teniendo en cuenta la poltitica de administración del riesgo institucional </t>
    </r>
    <r>
      <rPr>
        <sz val="11"/>
        <color indexed="10"/>
        <rFont val="Calibri"/>
        <family val="2"/>
      </rPr>
      <t>Vx</t>
    </r>
    <r>
      <rPr>
        <sz val="11"/>
        <rFont val="Calibri"/>
        <family val="2"/>
      </rPr>
      <t xml:space="preserve"> . El formato cuenta con celdas parametrizadas que  permiten identificar por medio de variables  los respectivos mapas de calor para riesgo inherente y riesgo residual.</t>
    </r>
  </si>
  <si>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</si>
  <si>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</si>
  <si>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</si>
  <si>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</si>
  <si>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</si>
  <si>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</si>
  <si>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</si>
  <si>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</si>
  <si>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</si>
  <si>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</si>
  <si>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</si>
  <si>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</si>
  <si>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</si>
  <si>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Documentación</t>
  </si>
  <si>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</si>
  <si>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</si>
  <si>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</si>
  <si>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</si>
  <si>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</si>
  <si>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Frecuencia</t>
  </si>
  <si>
    <t>Continua</t>
  </si>
  <si>
    <t>Este atributo identifica a los controles que se ejecutan siempre que se realiza la actividad originadora del riesgo.</t>
  </si>
  <si>
    <t>Este atributo identifica a los controles que no siempre se ejecutan cuando se realiza la actividad originadora del riesgo</t>
  </si>
  <si>
    <t>Evidencia</t>
  </si>
  <si>
    <t>Con Registro</t>
  </si>
  <si>
    <t>El control deja un registro que permite evidenciar la ejecución del control</t>
  </si>
  <si>
    <t>Sin Registro</t>
  </si>
  <si>
    <t>El control no deja registro de la ejecución del control</t>
  </si>
  <si>
    <t>Proceso</t>
  </si>
  <si>
    <t>Diligencie el nombre del proceso al cual se le identificarán y valorarán los riesgos.</t>
  </si>
  <si>
    <t>Objetivo del proceso</t>
  </si>
  <si>
    <t xml:space="preserve">Diligencie el objetivo del proceso </t>
  </si>
  <si>
    <t>Causa</t>
  </si>
  <si>
    <t xml:space="preserve">Causa </t>
  </si>
  <si>
    <t>Situación principal, factores que origina el posible riesgo y su materialización Descripción de la fuente generadora del riesgo</t>
  </si>
  <si>
    <t xml:space="preserve">Consecuencia </t>
  </si>
  <si>
    <t>Efecto o situación resultante de la materialización del riesgo que impacta en el proceso</t>
  </si>
  <si>
    <t>Consolida o resume los análisis sobre impacto + causa + consecuencia, permitiendo contar con una redacción clara y concreta del riesgo indentificado. Tenga en cuenta la estructura de alto nivel establecida en al guía, inicia con POSIBILIDAD DE + Impacto para la entidad (Qué) + Causa Inmediata (Cómo) + Causa Raíz (Por qué)</t>
  </si>
  <si>
    <t xml:space="preserve">Día, mes y año en la que se identifica el proceso identifica el riesgo. </t>
  </si>
  <si>
    <t>Responsable del riesgo</t>
  </si>
  <si>
    <t>Nombre y cargo de la persona asignada como responsable del riesgo</t>
  </si>
  <si>
    <t>IDENTIFICACIÓN DEL RIESGO</t>
  </si>
  <si>
    <t>2. Instrucciones para el diligenciamiento</t>
  </si>
  <si>
    <t>ANALISIS DEL RIESGO INHERENTE</t>
  </si>
  <si>
    <t>Probabilidad Inherente</t>
  </si>
  <si>
    <t>Impacto Inherente</t>
  </si>
  <si>
    <t xml:space="preserve">Se debe seleccionar de la lista desplegable el impacto que genera si el riesgo se llegara a materializar.  El porcentaje se genera automaticamente depedendiendo de la opcion elegida. </t>
  </si>
  <si>
    <t>ANALISIS DEL RIESGO RESIDUAL</t>
  </si>
  <si>
    <t>Teniendo en cuenta que ingresó la información de PROBABILIDAD e IMPACTO, la matriz automáticamente hará el cálculo para la zona de riesgo inherente</t>
  </si>
  <si>
    <t>Zona de Riesgo Inherente</t>
  </si>
  <si>
    <t>Descripción del control</t>
  </si>
  <si>
    <t>El control se define como la medida que permite reducir o mitigar un riesgo. Defina el (los) control (es) que atacan la causa raiz del riesgo, considere la estructura explicada en la guía: Responsable de ejecutar el control + Acción + Complemento</t>
  </si>
  <si>
    <t>Consecuencia</t>
  </si>
  <si>
    <t>Afectación</t>
  </si>
  <si>
    <t xml:space="preserve">Se debe indicar si el control establecido apunta a reducir la probabilidad o el impacto de ocurrecia. </t>
  </si>
  <si>
    <t>Ver pestaña "Tabla de valoración de controles"</t>
  </si>
  <si>
    <r>
      <rPr>
        <b/>
        <sz val="12"/>
        <rFont val="Calibri"/>
        <family val="2"/>
      </rPr>
      <t>Atributos de</t>
    </r>
    <r>
      <rPr>
        <b/>
        <sz val="12"/>
        <color indexed="57"/>
        <rFont val="Calibri"/>
        <family val="2"/>
      </rPr>
      <t xml:space="preserve"> </t>
    </r>
    <r>
      <rPr>
        <b/>
        <sz val="12"/>
        <color indexed="8"/>
        <rFont val="Calibri"/>
        <family val="2"/>
      </rPr>
      <t>Formalización</t>
    </r>
  </si>
  <si>
    <t>Ver pestaña "Tabla de atributos para el diseño del control"</t>
  </si>
  <si>
    <t>Atributos de formalización</t>
  </si>
  <si>
    <t>Atributos de eficiencia</t>
  </si>
  <si>
    <t>1. Introducción</t>
  </si>
  <si>
    <t>2. Generalidades</t>
  </si>
  <si>
    <t xml:space="preserve">Paso 1: Con el fin de realizar una identificación adecuada y real de los riesgos es importante conocer el proceso, su objetivo, alcance, actividades clave y contexto del proceso </t>
  </si>
  <si>
    <t>Paso 2:  Se procede a la identificación del riesgo para lo cual es importante realizar una lectura conciente de las instrucciones de diligenciamiento para realizar un analisis adecuado de los riesgo</t>
  </si>
  <si>
    <t>Paso 3: Valoración del riesgo los lineamientos para definir el numero de veces que se hace la actividad con la cual se relaciona el riesgo y su impacto en términos económicos o reputacionales. En este mismo paso se analizan los controles que deben responder a los atributos</t>
  </si>
  <si>
    <t xml:space="preserve">Defina el # de veces que se ejecuta la actividad durante el año, (Recuerde la probabilidad e ocurrencia del riesgo se definen como el No. de veces que se pasa por el punto de riesgo en el periodo de 1 año El porcentaje se genera automaticamente depedendiendo de la opcion elegida. </t>
  </si>
  <si>
    <t xml:space="preserve">Nivel </t>
  </si>
  <si>
    <t>Rara vez</t>
  </si>
  <si>
    <t>Probable</t>
  </si>
  <si>
    <t>Posible</t>
  </si>
  <si>
    <t xml:space="preserve">Casi seguro </t>
  </si>
  <si>
    <t>Improbable</t>
  </si>
  <si>
    <t>SI</t>
  </si>
  <si>
    <t xml:space="preserve">No </t>
  </si>
  <si>
    <t xml:space="preserve">CALIFICACIÓN </t>
  </si>
  <si>
    <t>¿Afecta al grupo de funcionarios del proceso?</t>
  </si>
  <si>
    <t>¿Afecta al cumplimiento de metas de la dependencia?</t>
  </si>
  <si>
    <t>¿Afecta el cumplimiento de la misión de la entidad?</t>
  </si>
  <si>
    <t>¿Afecta el cumplimiento de la misión del sector al que pertenece la Entidad?</t>
  </si>
  <si>
    <t>¿Afecta la generación de productos o la prestación de los servicios?</t>
  </si>
  <si>
    <t>¿Da lugar detrimento de calidad de vida de la comunidad por la perdida del bien, servicios o recursos públicos?</t>
  </si>
  <si>
    <t>¿Genera pérdida de información de la Entidad?</t>
  </si>
  <si>
    <t>¿Genera pérdida de confianza de la entidad, afectando su reputación?</t>
  </si>
  <si>
    <t>¿Genera pérdida de recursos económicos?</t>
  </si>
  <si>
    <t>¿Da lugar a procesos sancionatorios?</t>
  </si>
  <si>
    <t>¿Da lugar  a procesos disciplinarios?</t>
  </si>
  <si>
    <t>¿Da lugar a procesos fiscales?</t>
  </si>
  <si>
    <t>¿ Da lugar a procesos penales?</t>
  </si>
  <si>
    <t>¿Genera pérdida de credibilidad del sector?</t>
  </si>
  <si>
    <t>¿Ocasiona lesiones físicas o pérdida de vidas humanas?</t>
  </si>
  <si>
    <t>¿Afecta la imagen regional?</t>
  </si>
  <si>
    <t>¿Afecta la imagen nacional?</t>
  </si>
  <si>
    <t>¿Genera daño ambiental?</t>
  </si>
  <si>
    <t>x</t>
  </si>
  <si>
    <t xml:space="preserve">Valoración </t>
  </si>
  <si>
    <t xml:space="preserve">Control </t>
  </si>
  <si>
    <t>Responder si o no las siguientes preguntas</t>
  </si>
  <si>
    <t>Si</t>
  </si>
  <si>
    <t>Calificación del control 1</t>
  </si>
  <si>
    <t xml:space="preserve">Clasificación del control </t>
  </si>
  <si>
    <t>¿Se tiene designado un responsable?</t>
  </si>
  <si>
    <t>¿es adecuada la segregación y autoridad del
responsable ?</t>
  </si>
  <si>
    <t>¿La periodicidad del control es oportuna?</t>
  </si>
  <si>
    <t>¿La actividad del control es confiable?</t>
  </si>
  <si>
    <t xml:space="preserve">Propósito </t>
  </si>
  <si>
    <t>¿El control sirve para prevenir?</t>
  </si>
  <si>
    <t>¿El control sirve para detectar?</t>
  </si>
  <si>
    <t>Evidencia de ejecución</t>
  </si>
  <si>
    <t>¿La evidencia de la ejecución se encuentra completa?</t>
  </si>
  <si>
    <t>¿La evidencia de la ejecución se encuentra incompleta?</t>
  </si>
  <si>
    <t>Calificación del control 2</t>
  </si>
  <si>
    <t>Descripción</t>
  </si>
  <si>
    <t>Rara vez- El evento puede ocurrir solo en circunstancias excepcionales (poco comunes o anormales)</t>
  </si>
  <si>
    <t xml:space="preserve">Posible - El evento podrá ocurrir en algún momento </t>
  </si>
  <si>
    <t xml:space="preserve">Probable- Es viable que el evento ocurra en la mayoría de las circunstancias </t>
  </si>
  <si>
    <t xml:space="preserve">Casi seguro - Se espera que el evento ocurra en la mayoría de las circunstancias  </t>
  </si>
  <si>
    <t>SOLIDEZ DEL CONJUNTO DE CONTROLES</t>
  </si>
  <si>
    <t>CONTROLES AYUDAN A DISMINUIR LA PROBABILIDAD</t>
  </si>
  <si>
    <t>CONTROLES AYUDAN A DISMINUIR EL IMPACTO</t>
  </si>
  <si>
    <t># COLUMNAS EN LA MATRIZ DE RIESGO QUE SE DESPLAZA EN EL EJE DE PROBABILIDAD</t>
  </si>
  <si>
    <t># COLUMNAS EN LA MATRIZ DE RIESGO QUE SE DESPLAZA EN EL EJE DE IMPACTO</t>
  </si>
  <si>
    <t>Fuerte</t>
  </si>
  <si>
    <t xml:space="preserve">Moderado </t>
  </si>
  <si>
    <t>Directamente</t>
  </si>
  <si>
    <t>No Disminuye</t>
  </si>
  <si>
    <t>Indirectamente</t>
  </si>
  <si>
    <t>Mapa calor</t>
  </si>
  <si>
    <t xml:space="preserve">Catrastrofico </t>
  </si>
  <si>
    <t>EVALUACIÓN EJECUCIÓN DEL CONTROL</t>
  </si>
  <si>
    <r>
      <t xml:space="preserve">FUERTE: </t>
    </r>
    <r>
      <rPr>
        <b/>
        <u val="single"/>
        <sz val="8"/>
        <color indexed="8"/>
        <rFont val="Arial"/>
        <family val="2"/>
      </rPr>
      <t xml:space="preserve"> </t>
    </r>
    <r>
      <rPr>
        <u val="single"/>
        <sz val="8"/>
        <color indexed="8"/>
        <rFont val="Arial"/>
        <family val="2"/>
      </rPr>
      <t>El control se ejecuta de manera consistente</t>
    </r>
    <r>
      <rPr>
        <sz val="8"/>
        <color indexed="8"/>
        <rFont val="Arial"/>
        <family val="2"/>
      </rPr>
      <t xml:space="preserve"> por parte del responsable
</t>
    </r>
    <r>
      <rPr>
        <b/>
        <sz val="8"/>
        <color indexed="8"/>
        <rFont val="Arial"/>
        <family val="2"/>
      </rPr>
      <t xml:space="preserve">MODERADO: </t>
    </r>
    <r>
      <rPr>
        <u val="single"/>
        <sz val="8"/>
        <color indexed="8"/>
        <rFont val="Arial"/>
        <family val="2"/>
      </rPr>
      <t>El control se ejecuta algunas veces</t>
    </r>
    <r>
      <rPr>
        <sz val="8"/>
        <color indexed="8"/>
        <rFont val="Arial"/>
        <family val="2"/>
      </rPr>
      <t xml:space="preserve"> por parte del responsable </t>
    </r>
    <r>
      <rPr>
        <b/>
        <sz val="8"/>
        <color indexed="8"/>
        <rFont val="Arial"/>
        <family val="2"/>
      </rPr>
      <t xml:space="preserve">
DÉBIL: </t>
    </r>
    <r>
      <rPr>
        <u val="single"/>
        <sz val="8"/>
        <color indexed="8"/>
        <rFont val="Arial"/>
        <family val="2"/>
      </rPr>
      <t>El control NO se ejecuta</t>
    </r>
    <r>
      <rPr>
        <sz val="8"/>
        <color indexed="8"/>
        <rFont val="Arial"/>
        <family val="2"/>
      </rPr>
      <t xml:space="preserve"> por parte del responsable</t>
    </r>
  </si>
  <si>
    <t>Solidez del control - DISEÑO</t>
  </si>
  <si>
    <t>Debil</t>
  </si>
  <si>
    <t>Solidez por ejecución del control</t>
  </si>
  <si>
    <t>Solidez de cada control</t>
  </si>
  <si>
    <t>¿DEBE ESTABLECER ACCIONES PARA FORTALECER EL CONTROL?
SI / NO</t>
  </si>
  <si>
    <t>Controles ayudan a disminuir la probabilidad</t>
  </si>
  <si>
    <t>Controles ayudan a disminuir impacto</t>
  </si>
  <si>
    <t>Número de columnas que se desplaza en el eje de impacto</t>
  </si>
  <si>
    <r>
      <t xml:space="preserve">Número de columnas que se desplaza en el eje de </t>
    </r>
    <r>
      <rPr>
        <b/>
        <u val="single"/>
        <sz val="12"/>
        <rFont val="Arial Narrow"/>
        <family val="2"/>
      </rPr>
      <t>probabilidad</t>
    </r>
  </si>
  <si>
    <r>
      <t xml:space="preserve">Número de columnas que se desplaza en el eje de </t>
    </r>
    <r>
      <rPr>
        <b/>
        <u val="single"/>
        <sz val="12"/>
        <rFont val="Arial Narrow"/>
        <family val="2"/>
      </rPr>
      <t>impacto</t>
    </r>
  </si>
  <si>
    <t>CALIFICACIÓN DE LA SOLIDEZ DEL CONJUNTO DE CONTROLES</t>
  </si>
  <si>
    <t>Sumatoria AC + AD</t>
  </si>
  <si>
    <t>Sumatoria AC + AE</t>
  </si>
  <si>
    <t>Catastrófico</t>
  </si>
  <si>
    <t>Calculo resta entre Inherente y Controles</t>
  </si>
  <si>
    <t>Calificación Riesgo Inherente</t>
  </si>
  <si>
    <t>Improbable - El evento puede ocurrir en algún momento</t>
  </si>
  <si>
    <t>X</t>
  </si>
  <si>
    <t>Resultado Concatenar</t>
  </si>
  <si>
    <t>Bajo</t>
  </si>
  <si>
    <t>Impacto Residual
%</t>
  </si>
  <si>
    <r>
      <t xml:space="preserve">Página: </t>
    </r>
    <r>
      <rPr>
        <sz val="11"/>
        <color indexed="8"/>
        <rFont val="Arial Narrow"/>
        <family val="2"/>
      </rPr>
      <t>1 de 1</t>
    </r>
  </si>
  <si>
    <t>1. Grupo Servicio al Ciudadano</t>
  </si>
  <si>
    <t>1.Gestión de la Planeación.</t>
  </si>
  <si>
    <t>2. Grupo  de administración y Desarrollo del Talento Humano</t>
  </si>
  <si>
    <t>2. Gestión del SGI (Sistema de Gestión Integrado)</t>
  </si>
  <si>
    <t>3. Grupo Comuicaciones y Prensa</t>
  </si>
  <si>
    <t>3. Gestión de Comunicaciones.</t>
  </si>
  <si>
    <t>4. Grupo de Gestión Documental y Centro de Documentación, Correspondencia y Archivo</t>
  </si>
  <si>
    <t>4. Gestión de la Cooperación y Asuntos Internacionales.</t>
  </si>
  <si>
    <t>5. Grupo de Manejo y Control de Almacén e Inventario</t>
  </si>
  <si>
    <t>5. Gestión de Tecnologías de Información y Comunicaciones</t>
  </si>
  <si>
    <t>6. Grupo de Sevicios Administrativos</t>
  </si>
  <si>
    <t>6. Generación de Datos e información Hidrometeorológica</t>
  </si>
  <si>
    <t>7. Los tres Grupos de la Cadena presupuestal (Cuentas, Presupuesto y Tesorería)</t>
  </si>
  <si>
    <t>7. Generación de conocimiento e investigación</t>
  </si>
  <si>
    <t>8. Grupo de Instrucción de Control Disciplinario Interno</t>
  </si>
  <si>
    <t>8. Servicios (Pronósticos, y alertas).</t>
  </si>
  <si>
    <t>9. Oficina Asesora Jurídica y Contratos</t>
  </si>
  <si>
    <t>8. Servicios (Meteorológica aeronáutica ).</t>
  </si>
  <si>
    <t>10. Oficina de Control Interno</t>
  </si>
  <si>
    <t>8. Servicios (Acreditación).</t>
  </si>
  <si>
    <t>11. Oficina Asesora de Planeación</t>
  </si>
  <si>
    <t>8. Servicios (Laboratorio de Calidad ).</t>
  </si>
  <si>
    <t>12. Oficina de Informatica Tecnología y Comunicaciones</t>
  </si>
  <si>
    <t>9. Servicio al Ciudadano.</t>
  </si>
  <si>
    <t>13. Oficina de Servicio de Pronóstico y Alerta OSPA</t>
  </si>
  <si>
    <t>10. Gestión de Servicios Administrativos.</t>
  </si>
  <si>
    <t>14. Subdirección de Hidrología</t>
  </si>
  <si>
    <t>11. Gestión Jurídica y Contractual.</t>
  </si>
  <si>
    <t>15. Subdirección de Metereología</t>
  </si>
  <si>
    <t>12. Gestión de Almacén e Inventarios</t>
  </si>
  <si>
    <t>16. Subdirección de Ecosistemas e Información Ambiental</t>
  </si>
  <si>
    <t>13. Gestión Financiera (Contabilidad, presupuesto y tesorería)</t>
  </si>
  <si>
    <t>17. Subdirección de Estudios Ambientales</t>
  </si>
  <si>
    <t>14 Gestión Documental.</t>
  </si>
  <si>
    <t>18. Direccion General</t>
  </si>
  <si>
    <t>15. Gestión del Control Disciplinario Interno.</t>
  </si>
  <si>
    <t>19. Secretaria General</t>
  </si>
  <si>
    <t>16. Gestión del Desarrollo del Talento Humano</t>
  </si>
  <si>
    <t>17. Gestión de Evaluación y Mejoramiento Continuo</t>
  </si>
  <si>
    <t>Dependencia</t>
  </si>
  <si>
    <t>Fecha: 16/08/2023</t>
  </si>
  <si>
    <r>
      <t xml:space="preserve">Página: </t>
    </r>
    <r>
      <rPr>
        <sz val="11"/>
        <color indexed="8"/>
        <rFont val="Arial Narrow"/>
        <family val="2"/>
      </rPr>
      <t>1 de 2</t>
    </r>
  </si>
  <si>
    <t xml:space="preserve">Tipo de Proceso : Estratégico    
Proceso:Sistema de Gestión Integrado
Matriz de Riesgos de Corrupción    </t>
  </si>
  <si>
    <t xml:space="preserve">Tipo de Proceso : Estratégico    
Proceso:Sistema de Gestión Integrado
Matriz de Riesgos de Gestión    </t>
  </si>
  <si>
    <r>
      <t xml:space="preserve">ELABORÓ
</t>
    </r>
    <r>
      <rPr>
        <sz val="9"/>
        <color indexed="8"/>
        <rFont val="Arial Narrow"/>
        <family val="2"/>
      </rPr>
      <t>Andrea Milena Rey -Contratista OAP
Natalia Fique -Contratista OAP</t>
    </r>
  </si>
  <si>
    <r>
      <rPr>
        <b/>
        <sz val="12"/>
        <rFont val="Arial Narrow"/>
        <family val="2"/>
      </rPr>
      <t xml:space="preserve">Tipo de Proceso </t>
    </r>
    <r>
      <rPr>
        <sz val="12"/>
        <rFont val="Arial Narrow"/>
        <family val="2"/>
      </rPr>
      <t>: Estratégico</t>
    </r>
  </si>
  <si>
    <r>
      <t>Versión:</t>
    </r>
    <r>
      <rPr>
        <sz val="10"/>
        <rFont val="Arial Narrow"/>
        <family val="2"/>
      </rPr>
      <t xml:space="preserve"> 01</t>
    </r>
  </si>
  <si>
    <r>
      <rPr>
        <b/>
        <sz val="12"/>
        <rFont val="Arial Narrow"/>
        <family val="2"/>
      </rPr>
      <t>Proceso:</t>
    </r>
    <r>
      <rPr>
        <sz val="12"/>
        <rFont val="Arial Narrow"/>
        <family val="2"/>
      </rPr>
      <t xml:space="preserve">Sistema de Gestión Integrado </t>
    </r>
  </si>
  <si>
    <r>
      <t xml:space="preserve">Vigencia: </t>
    </r>
    <r>
      <rPr>
        <sz val="10"/>
        <color indexed="8"/>
        <rFont val="Arial Narrow"/>
        <family val="2"/>
      </rPr>
      <t>10/08/2023</t>
    </r>
  </si>
  <si>
    <t>CONTROL DE CAMBIOS</t>
  </si>
  <si>
    <t>Fecha</t>
  </si>
  <si>
    <t xml:space="preserve">Cambios Realizados </t>
  </si>
  <si>
    <r>
      <rPr>
        <b/>
        <sz val="9"/>
        <color indexed="8"/>
        <rFont val="Arial Narrow"/>
        <family val="2"/>
      </rPr>
      <t>APROBÓ</t>
    </r>
    <r>
      <rPr>
        <sz val="9"/>
        <color indexed="8"/>
        <rFont val="Arial Narrow"/>
        <family val="2"/>
      </rPr>
      <t xml:space="preserve">
Cesar Sánchez Waldrón
Jefe De la Oficina Asesora de Planeación</t>
    </r>
  </si>
  <si>
    <r>
      <rPr>
        <b/>
        <sz val="9"/>
        <color indexed="8"/>
        <rFont val="Arial Narrow"/>
        <family val="2"/>
      </rPr>
      <t>REVISÓ</t>
    </r>
    <r>
      <rPr>
        <sz val="9"/>
        <color indexed="8"/>
        <rFont val="Arial Narrow"/>
        <family val="2"/>
      </rPr>
      <t xml:space="preserve">
Andrea Milena Rey -Contratista OAP
Natalia Fique -Contratista OAP</t>
    </r>
  </si>
  <si>
    <t>Creación del formato de identificación y actualización de Riesgos de gestión, corrupción de los procesos identificados en el IDEAM</t>
  </si>
  <si>
    <r>
      <t xml:space="preserve">Código: </t>
    </r>
    <r>
      <rPr>
        <sz val="10"/>
        <rFont val="Arial Narrow"/>
        <family val="2"/>
      </rPr>
      <t>E-SGI-F025</t>
    </r>
  </si>
  <si>
    <t xml:space="preserve">Matriz de Riesgos </t>
  </si>
  <si>
    <t>Código: E-SGI-F018</t>
  </si>
  <si>
    <r>
      <t>Versión</t>
    </r>
    <r>
      <rPr>
        <sz val="11"/>
        <color indexed="8"/>
        <rFont val="Arial Narrow"/>
        <family val="2"/>
      </rPr>
      <t xml:space="preserve">: </t>
    </r>
    <r>
      <rPr>
        <b/>
        <sz val="11"/>
        <color indexed="8"/>
        <rFont val="Arial Narrow"/>
        <family val="2"/>
      </rPr>
      <t>02</t>
    </r>
  </si>
  <si>
    <t xml:space="preserve"> Por influencia de terceros en el proceso de vinculación a la planta de personal. Debido al direccionamiento en el proceso de vinculación por parte de los colaboradores al interior de la entidad, incluyendo y/o excluyendo factores que favorezcan el nombramiento en encargo y/o provisionalidad a favor de un tercero, solicitando o recibiendo dádivas.</t>
  </si>
  <si>
    <t>Posibilidad de pérdida Económica y Reputacional.</t>
  </si>
  <si>
    <t>Posibilidad de pérdida Económica y Reputacional Por influencia de terceros en el proceso de vinculación a la planta de personal. Debido al direccionamiento en el proceso de vinculación por parte de los colaboradores al interior de la entidad, incluyendo y/o excluyendo factores que favorezcan el nombramiento en encargo y/o provisionalidad a favor de un tercero, solicitando o recibiendo dádivas.</t>
  </si>
  <si>
    <t xml:space="preserve">Perdida de bienes en modalidad de hurto por parte de funcionarios  y/o contratistas de la entidad. </t>
  </si>
  <si>
    <t>Coordinador Grupo de Manejo y Control de Almacén e Inventarios</t>
  </si>
  <si>
    <t>Control 1</t>
  </si>
  <si>
    <t>Control 2</t>
  </si>
  <si>
    <t xml:space="preserve">Pérdida reputacional </t>
  </si>
  <si>
    <t>Posibilidad de pérdida reputacional por dar, recibir, o solicitar cualquier beneficio en nombre propio o de terceros, para emitir respuestas en contravención con la normatividad vigente, conceptos científicos, políticas y lineamientos debido a la variabilidad de conceptos técnicos de la normatividad ambiental colombiana y a los diferentes conceptos que esto puede generar en el grupo evaluador.</t>
  </si>
  <si>
    <t>No se han identificado o no se han manifestado los conflictos de interés previsibles</t>
  </si>
  <si>
    <t>Coordinador Grupo de Acreditación de laboratorios</t>
  </si>
  <si>
    <t xml:space="preserve">Posibilidad de </t>
  </si>
  <si>
    <t>Alteración de la información divulgada por la oficina de comunicaciones del instituto.</t>
  </si>
  <si>
    <t>Perdida reputacional de la entidad</t>
  </si>
  <si>
    <t>Jefe de comunicaciones</t>
  </si>
  <si>
    <t>El profesional del grupo de comunicaciones controla la gestión de solicitudes de comunicación interna o externa a través del documento único de solicitud (brief) donde se registra la información a divulgar suministrada por las áreas.</t>
  </si>
  <si>
    <t>El profesional de comunicaciones socializa al área solicitante la propuesta final, para la revisión y aprobación del contenido a divulgar. Dicha aprobación se realizará por medio del correo institucional.</t>
  </si>
  <si>
    <t xml:space="preserve">Talento Humano </t>
  </si>
  <si>
    <t>Necesidad de información privilegiada por parte de un tercero</t>
  </si>
  <si>
    <t>Afectación Institucional o personal relacionada con la información divulgada</t>
  </si>
  <si>
    <t>Posibilidad de divulgación o pérdida de información o documentos por parte de los Servidores de Gestión Documental debido a intereses de terceros</t>
  </si>
  <si>
    <t>Coordinación de Gestión Documental</t>
  </si>
  <si>
    <t>1--Profesional 11 de GGD Y CD debe hacer seguimiento y verificación del proceso de Radicación y Distribución de la correspondencia mediante el diligenciamiento de formatos de registro y control de manejo de cuentas Institucionales e informes mensuales de seguimiento A-GD-F017, A-GD-F42, A-GD-F044, A-GD-F041, A-GD-F039, A-GD-F040, A-GD-F027, lo anterior cada vez que el proceso lo amerite</t>
  </si>
  <si>
    <t>2-Profesional 11 de GGD Y CD debe hacer seguimiento y verificación del proceso de Organización de Archivos de Gestión y Central, mediante el diligenciamiento de formatos y registros de seguimiento tales como A-GD-F001, A-GD-F008, A-GD-F016, A-GD-F019, A-GD-F009, lo anterior de manera trimestral</t>
  </si>
  <si>
    <r>
      <rPr>
        <b/>
        <sz val="12"/>
        <color indexed="8"/>
        <rFont val="Arial Narrow"/>
        <family val="2"/>
      </rPr>
      <t xml:space="preserve">Número de columnas que se desplaza en el eje de </t>
    </r>
    <r>
      <rPr>
        <b/>
        <u val="single"/>
        <sz val="12"/>
        <color indexed="8"/>
        <rFont val="Arial Narrow"/>
        <family val="2"/>
      </rPr>
      <t>probabilidad</t>
    </r>
  </si>
  <si>
    <r>
      <rPr>
        <b/>
        <sz val="12"/>
        <color indexed="8"/>
        <rFont val="Arial Narrow"/>
        <family val="2"/>
      </rPr>
      <t xml:space="preserve">Número de columnas que se desplaza en el eje de </t>
    </r>
    <r>
      <rPr>
        <b/>
        <u val="single"/>
        <sz val="12"/>
        <color indexed="8"/>
        <rFont val="Arial Narrow"/>
        <family val="2"/>
      </rPr>
      <t>impacto</t>
    </r>
  </si>
  <si>
    <r>
      <rPr>
        <b/>
        <sz val="8"/>
        <color indexed="8"/>
        <rFont val="Calibri"/>
        <family val="2"/>
      </rPr>
      <t xml:space="preserve">FUERTE: </t>
    </r>
    <r>
      <rPr>
        <b/>
        <u val="single"/>
        <sz val="8"/>
        <color indexed="8"/>
        <rFont val="Arial"/>
        <family val="2"/>
      </rPr>
      <t xml:space="preserve"> </t>
    </r>
    <r>
      <rPr>
        <u val="single"/>
        <sz val="8"/>
        <color indexed="8"/>
        <rFont val="Arial"/>
        <family val="2"/>
      </rPr>
      <t>El control se ejecuta de manera consistente</t>
    </r>
    <r>
      <rPr>
        <sz val="8"/>
        <color indexed="8"/>
        <rFont val="Arial"/>
        <family val="2"/>
      </rPr>
      <t xml:space="preserve"> por parte del responsable
</t>
    </r>
    <r>
      <rPr>
        <b/>
        <sz val="8"/>
        <color indexed="8"/>
        <rFont val="Arial"/>
        <family val="2"/>
      </rPr>
      <t xml:space="preserve">MODERADO: </t>
    </r>
    <r>
      <rPr>
        <u val="single"/>
        <sz val="8"/>
        <color indexed="8"/>
        <rFont val="Arial"/>
        <family val="2"/>
      </rPr>
      <t>El control se ejecuta algunas veces</t>
    </r>
    <r>
      <rPr>
        <sz val="8"/>
        <color indexed="8"/>
        <rFont val="Arial"/>
        <family val="2"/>
      </rPr>
      <t xml:space="preserve"> por parte del responsable </t>
    </r>
    <r>
      <rPr>
        <b/>
        <sz val="8"/>
        <color indexed="8"/>
        <rFont val="Arial"/>
        <family val="2"/>
      </rPr>
      <t xml:space="preserve">
DÉBIL: </t>
    </r>
    <r>
      <rPr>
        <u val="single"/>
        <sz val="8"/>
        <color indexed="8"/>
        <rFont val="Arial"/>
        <family val="2"/>
      </rPr>
      <t>El control NO se ejecuta</t>
    </r>
    <r>
      <rPr>
        <sz val="8"/>
        <color indexed="8"/>
        <rFont val="Arial"/>
        <family val="2"/>
      </rPr>
      <t xml:space="preserve"> por parte del responsable</t>
    </r>
  </si>
  <si>
    <t xml:space="preserve"> Comportamiento contrario a los deberes que le son propios a todos los servidores públicos.</t>
  </si>
  <si>
    <t>Coordinador del Grupo de Instrucción de Control Disciplinario Interno</t>
  </si>
  <si>
    <t>Calificación del control 3</t>
  </si>
  <si>
    <t>Posibilidad de pérdida Reputacional por dar, recibir, o solicitar cualquier beneficio en nombre propio o de terceros, Con el fin de No declararse impedido quien tenga la competencia en las distintas etapas del proceso disciplinario, cuando exista el deber jurídico de hacerlo, con el ánimo de favorecer o perjudicar a los sujetos procesales.</t>
  </si>
  <si>
    <t xml:space="preserve">Dar, recibir, o solicitar cualquier beneficio en nombre propio o de terceros, para emitir decisiones no ajustadas a la normatividad, lineamientos, o directrices institucionales </t>
  </si>
  <si>
    <t xml:space="preserve">Posibilidad de pérdida reputacional por dar, recibir, o solicitar cualquier beneficio en nombre propio o de terceros, para emitir decisiones no ajustadas a la normatividad, lineamientos, o directrices institucionales debido a comportamientos no éticos de los funcionarios o contratistas.
</t>
  </si>
  <si>
    <t>Jefe Oficina Asesora Jurídica</t>
  </si>
  <si>
    <t>El profesional de contratación debe verificar requisitos de idoneidad  y la información suministrada por el contratista a través de la lista de chequeo A-GJ-F012 y se realiza la validación de la información en las diferentes páginas web o bases de datos de las entidades. Lo anterior se efectúa cada vez que se requiera contratar para satisfacer una necesidad del Instituto.</t>
  </si>
  <si>
    <t>El jefe de la Oficina Asesora Jurídica debe presentar para verificación y aprobación los procesos a contratar ante el Comité de Contratación, cada  vez que se requiera una contratación.</t>
  </si>
  <si>
    <t>Incumplimiento de la normatividad por cambios de tiempos de respuestas
Incurrir en procesos disciplinarios por favorecimientos propios o a terceros</t>
  </si>
  <si>
    <t>Coordinador de grupo de servicio al ciudadano</t>
  </si>
  <si>
    <t xml:space="preserve">El coordinador del grupo de servicio al ciudadano, o la persona que este designe, deberá gestionar capacitaciones sobre transparencia, normatividad y demás temas asociados para todos los funcionarios y contratistas del grupo; lo anterior se evidenciará por medio de los certificados o listas de asistencia. Lo anterior de una a dos veces semestrales. </t>
  </si>
  <si>
    <t>Por dar, recibir, o solicitar cualquier beneficio en nombre propio o de terceros, en el manejo indebido de caja menor del IDEAM</t>
  </si>
  <si>
    <t xml:space="preserve">Se pueden presentar situaciones sancionatorias disciplinarias y fiscales para el responsable. 
</t>
  </si>
  <si>
    <t>Posibilidad de pérdida Económica por dar, recibir, o solicitar cualquier beneficio en nombre propio o de terceros, en el manejo indebido de caja menor del IDEAM debido a Inconsistencias en los documentos soportes (facturas y recibos) para legalizar pagos por caja menor</t>
  </si>
  <si>
    <t>Coordinador del grupo de servicios administrativos</t>
  </si>
  <si>
    <t>El coordinador de grupo de manera trimestral debe realizar arqueo  de caja menor, verificando que los valores que se encuentran en la caja fuerte, así como los que están en bancos coincidan con los saldos reportados después del pago de facturas, y los documentos soportes de pagos realizados con la caja menor. En caso de no encontrar coincidencias se debe enviar los soportes al Grupo de Control Disciplinario.  Como evidencia los arqueos debidamente firmados se deben radicar en el sistema de Gestión Documental con sus soportes.</t>
  </si>
  <si>
    <t>intereses personales o favorecimiento de terceros</t>
  </si>
  <si>
    <t>usar de forma indebida la información recolectada por el auditor</t>
  </si>
  <si>
    <t>Posibilidad de usar de forma indebida la información recolectada por el auditor, debido a intereses personales o favorecimiento de terceros</t>
  </si>
  <si>
    <t>Jefe de la Oficina de Control Interno</t>
  </si>
  <si>
    <t>Ocultar o modificar hallazgos, observaciones y debilidades identificadas en las auditorías y/o informes de ley.</t>
  </si>
  <si>
    <t xml:space="preserve"> Recibir o solicitar, cualquier dádiva o beneficio, a nombre propio o de terceros</t>
  </si>
  <si>
    <t>Posibilidad de recibir o solicitar, cualquier dádiva o beneficio, a nombre propio o de terceros, para ocultar o modificar hallazgos, observaciones y debilidades identificadas en las auditorías y/o informes de ley.</t>
  </si>
  <si>
    <t xml:space="preserve">Intereses particulares y de terceros  </t>
  </si>
  <si>
    <t>Perdida de  credibilidad en la gestión de  lo público afectando su reputación</t>
  </si>
  <si>
    <t>Posibilidad de pérdida reputacional por dar, recibir, o solicitar cualquier beneficio en nombre propio o de terceros, para que se genere una influencia en la toma de decisiones de la dirección en la asignación de recursos a las dependencias</t>
  </si>
  <si>
    <t>Jefe Oficina Asesora de Planeación</t>
  </si>
  <si>
    <t xml:space="preserve">El jefe de la Oficina Asesora de Planeación socializa ante la instancia de consejo directivo la  distribución presupuestal una vez socializada en comité directivo para la expedición de la resolución con la asignación a cada dependencia </t>
  </si>
  <si>
    <t>Incluir en el Plan de Acción bienes o servicios no requeridos o con especificaciones sesgadas para orientar la contratación hacia un proponente en particular</t>
  </si>
  <si>
    <t>Pérdida reputacional por la reducción de la cobertura y calidad de los bienes y servicios</t>
  </si>
  <si>
    <t>Posibilidad de pérdida reputacional por la reducción de la cobertura y calidad de los bienes y servicios, debido a que se incluya en el Plan de Acción bienes o servicios no requeridos o con especificaciones sesgadas para orientar la contratación hacia un proponente en particular, existiendo otras opciones viables.</t>
  </si>
  <si>
    <t>El profesional designado de la Oficina Asesora de Planeación realiza semanalmente el seguimiento a la ejecución presupuestal de la entidad la con el avance de la ejecución presupuestal de cada una de las dependencias, así como los compromisos de registro y las metas proyectadas en la vigencia.</t>
  </si>
  <si>
    <t xml:space="preserve">El profesional designado de la Oficina Asesora de Planeación realiza con periodicidad mensual, el seguimiento a los proyectos de inversión a través del aplicativo PIIP. </t>
  </si>
  <si>
    <t>Evaluación y Control</t>
  </si>
  <si>
    <t xml:space="preserve">Planeación </t>
  </si>
  <si>
    <t>El jefe de la Oficina de Control Interno debe elaborar el plan anual de auditorias a inicio de cada vigencia y asignar el auditor responsable de cada una de las actividades, en donde se verifica la idoneidad del auditor y se evita la elección subjetiva del tema y/o dependencia a auditar.</t>
  </si>
  <si>
    <t>09 de agosto de 2023</t>
  </si>
  <si>
    <t>El equipo de la Oficina Asesora de Planeación realiza anualmente o cuando surtan adiciones, la propuesta de distribución presupuestal teniendo en cuenta los compromisos de vigencias futuras, el estudio de necesidades y la capacidad de gestión y ejecución de las dependencias,  para ser aprobado por el comité directivo mediante acta de reunión.</t>
  </si>
  <si>
    <t>Coordinador Grupo de Acreditación de laboratorios deberá mantener el registro permanente sobre las inhabilidades e incompatibilidades que presenten los integrantes del grupo Acreditación:
* Registro activo de conflicto de intereses, más el registro de compromiso de confidencialidad, imparcialidad e independencia de todo el grupo. 
*Confirmación de impedimentos previo a la visita in situ.</t>
  </si>
  <si>
    <t xml:space="preserve">El Grupo de Acreditación contará con un Comité de Acreditación y Autorización que actuará para asegurarse de que cada decisión sobre otorgar, mantener, ampliar, reducir, renovar, suspender y terminar una acreditación, sea tomada de manera imparcial y por personal diferente de aquel que llevó a cabo la evaluación.
Conformación del Comité de Acreditación (Título IV- Capítulo I- Resolución 104/2022 y Título III - Capítulo I - Resolución 105/2022) y Comité de Recurso de reposición (Título III -Capítulo II - Artículo 33 Resolución 105/2022 y Título IV -Capítulo II - Artículo 40 - Resolución 104/2022)
</t>
  </si>
  <si>
    <t xml:space="preserve">
Al realizar el seguimiento del riesgo de corrupción identificado, analizado y evaluado por el proceso de Acreditación así como los controles especificados, se identifica que las redacciones del riesgo y de los controles cumple con lo estipulado en la E-SGI-G003 Guía metodológica para la gestión del riesgo; adicionalmente los controles contribuyen a mitigar la causa raíz identificada en el riesgo. Se  identifica que estos corresponden con lo detallado en las redacción de los controles.
Se realiza seguimiento y se evidencia que los controles cargados corresponden a los inventarios realizados pero no se visualiza el cronograma de inventarios </t>
  </si>
  <si>
    <t>Se realiza el seguimiento a lo establecido como control por el grupo de gestión de talento humano en el marco de la gestión de riesgos institucionales. La redacción del riesgo así como la redacción de los controles identificados para mitigar el riesgo, cumplen con lo establecido en E-SGI-G003 la guía de administración del riesgo V6. los controles identificados apuntan a mitigar la causa raíz identificada.</t>
  </si>
  <si>
    <t>Verificación por parte de segunda línea de defensa o quien haga sus veces 
(30/08/2023)</t>
  </si>
  <si>
    <t>Verificación por parte de la Oficina de Control Interno o quien haga sus veces 
(8/09/2023)</t>
  </si>
  <si>
    <t>ANÁLISIS OAP</t>
  </si>
  <si>
    <t>VERIFICACIÓN OCI</t>
  </si>
  <si>
    <r>
      <t xml:space="preserve">La Oficina de Control Interno revisa la redacción del riesgo y de los controles, además verifica que las evidencias demuestren la eficacia de ellos. Por lo anterior, se tienen los siguientes comentarios:
</t>
    </r>
    <r>
      <rPr>
        <sz val="11"/>
        <rFont val="Calibri"/>
        <family val="2"/>
      </rPr>
      <t>* La redacción del riesgo genera confusión entre un riesgo de gestión y uno de corrupción, al utilizar la frase "Perdida Reputacional", debido a que la Guía para la Administración del Riesgo y el diseño de controles en entidades públicas V6 DAFPy la Guía Metodológica para la Gestión del Riesgo del IDEAM E-SGI-G003 V6, utiliza esta frase en los riesgos de gestión. Al mismo tiempo, no cumple con el orden de los componentes de la definición de riesgo de corrupción (Acción/ omisión + uso del poder + desviación de la gestión + beneficio de lo privado).</t>
    </r>
    <r>
      <rPr>
        <sz val="11"/>
        <color theme="1"/>
        <rFont val="Calibri"/>
        <family val="2"/>
      </rPr>
      <t xml:space="preserve">
* La redacción de los controles cumple con la estructura establecida en la Guía para la Administración del Riesgo y el diseño de controles en entidades públicas V6 DAFP y la Guía Metodológica para la Gestión del Riesgo del IDEAM E-SGI-G003 V6, pues se entiende de forma clara quién, cómo y cuándo se ejecuta el control.
* Para el control Nº 1 se evidencia 17 presentaciones en las cuales se socializa la ejecución presupuestal y contractual de todas las dependencias de los meses de junio, julio y agosto. Adicionalmente un correo electrónico del 23 de agosto, en donde el Jefe de la Oficina Asesora de Planeación envía la actualización semanal con el avance de la ejecución presupuestal de cada una de las dependencias. Finalmente, también adjuntan una hoja de Excel con los indicadores de los proyectos de inversión.
* Para el control Nº 2 se evidencian imágenes del reporte de avance de la ejecución en el aplicativo PIIT de los meses de junio, julio y agosto.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DAFP, que también es la que se relaciona en el numeral 1.10.2 Riesgos de corrupción de la Guía Metodológica para la Gestión del Riesgo del IDEAM E-SGI-G003 V6.
*De acuerdo a las evidencias, se identifica la ejecución de los controles establecidos, con el fin de mitigar el riesgo.
</t>
    </r>
  </si>
  <si>
    <t>Oficina de Control Interno</t>
  </si>
  <si>
    <t xml:space="preserve">La Oficina de Control interno revisa la redacción del riesgo y de los controles, además verifica que las evidencias demuestren la eficacia de ellos. Por lo anterior, se tienen los siguientes comentarios:
* La redacción del riesgo cumple con lo descrito en la Guía para la Administración del Riesgo y el diseño de controles en entidades públicas V6 y la Guía Metodológica para la Gestión del Riesgo del IDEAM E-SGI-G003 V6, diferenciándose de los riesgos de gestión o fiscales.
* La redacción del control Nº 2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No se identifican evidencias que soporten el cumplimiento de los controles. La Oficina Asesora de Planeación justifica que teniendo en cuenta el plan de trabajo, la matriz de riesgos de corrupción fue actualizada recientemente y la dependencia está documentando su proceso, para así obtener las evidencias del cumplimiento de los controles.
Con base en lo anterior, la Oficina de Control Interno recomienda;
* Revisar la frecuencia establecida en el control Nº 1, ya que "... lo anterior cada vez que el proceso lo amerite" no permite evidenciar la eficacia del control.
* Verificar el cumplimiento de los controles, ya que en el monitoreo realizado por la Oficina de Control Interno, no es posible evidenciar su ejecución y eficacia.
</t>
  </si>
  <si>
    <t xml:space="preserve">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El grupo de Comunicaciones, no presenta evidencias que soporten el cumplimiento de los controles. La Oficina Asesora de Planeación justifica que teniendo en cuenta el plan de trabajo, la matriz de riesgos de corrupción fue actualizada recientemente y la dependencia está documentando su proceso, para así obtener las evidencias del cumplimiento de los controles.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Verificar el cumplimiento de los controles, ya que en el monitoreo realizado por la Oficina de Control Interno, no es posible evidenciar su ejecución y eficacia.
</t>
  </si>
  <si>
    <t>La Oficina de Control interno revisa la redacción del riesgo y de los controles; además verifica que las evidencias demuestren la eficacia de ellos. Por lo anterior, se tienen los siguientes comentarios:
* La redacción del riesgo cumple con lo descrito en la Guía para la Administración del Riesgo y el diseño de controles en entidades públicas V6 DAFP y la Guía Metodológica para la Gestión del Riesgo del IDEAM E-SGI-G003 V6, diferenciándose de los riesgos de gestión o fiscales.
* La redacción de los controles cumple con la estructura establecida en la Guía para la Administración del Riesgo y el diseño de controles en entidades públicas V6 DAFP y la Guía Metodológica para la Gestión del Riesgo del IDEAM E-SGI-G003 V6, pues se entiende de forma clara quién, cómo y cuándo se ejecuta el control.
* Para el control Nº 1 se evidencia 8 cartas firmadas por los auditores de la Oficina de Control Interno, en la cual, certifican que conocen el Código de Ética y se compromete a darle cumplimiento.  Adicionalmente, se incluye en cada informe de auditoría, que el auditor conoce los citados documentos. 
* Para el control Nº 2 se evidencia la firma del Reporte de Conflictos de Interés y Confidencialidad C-EM-F012 V1 de 7 auditores de la Oficina de Control Interno.
De acuerdo a las evidencias, se identifica la ejecución de los controles establecidos, con el fin de mitigar el riesgo.</t>
  </si>
  <si>
    <t>¿Se investigan y resuelven oportunamente las observaciones o desviaciones encontradas?</t>
  </si>
  <si>
    <t>¿Genera intervención de los órganos, de la Fiscalía, u otro ente?</t>
  </si>
  <si>
    <t xml:space="preserve">El Riesgo y los controles se encuentran redactados de acuerdo con la Guía de Administración del Riesgo V6
y son pertinentes para la gestión del riesgo 
De acuerdo con las evidencias aportadas se visualiza cumplimiento al control
 </t>
  </si>
  <si>
    <t>El Jefe de la Oficina de Control debe socializar el código de ética del auditor , una vez al año y solicita la firma de una carta de compromiso, con la cual se garantice el cumplimiento del código de ética.</t>
  </si>
  <si>
    <t>El auditor debe diligenciar el formato C-EM-F012 Reporte de Conflictos de Interés y Confidencialidad, en la etapa de planeación de la respectiva auditoria, con el objetivo de reforzar la aplicación del código de ética y evitar la presentación de conflicto de interés.</t>
  </si>
  <si>
    <t>El jefe de la Oficina de Control Interno debe revisar los informes de las auditorias e informes de ley antes de ser enviados al equipo directivo y su respectiva publicación</t>
  </si>
  <si>
    <t>Débil</t>
  </si>
  <si>
    <t xml:space="preserve">Se evidencia que la redacción del riesgo es adecuada y de acuerdo con la Guía de Administración del Riesgo V6, adicionalmente se identifica que los controles apuntan a la causa raíz y la prevención de la materialización de los riesgos identificados
Se hace verificación de las evidencias aportadas y corresponden a lo identificado para el control del riesgo. 
Dado que el riesgo residual esta en alto se solicita a la dependencia realizar tratamiento al riesgo el cual deberá ser una actividad adicional que permita controlar mejor el riesgo. </t>
  </si>
  <si>
    <t>Se realiza el seguimiento a lo establecido como control por el grupo de servicios administrativos y se identifica que la redacción del riesgo así como la redacción del control identificado para mitigar el riesgo, cumplen con lo establecido en la guía de administración del riesgo V6. El control identificado apuntan a mitigar la causa raíz identificada. Se sugiere seguir realizando los seguimientos y evaluación del riesgo con el fin de establecer otros controles que ayuden a mitigar la materialización del mismo. 
Dado que el riesgo residual esta en moderado se solicita a la dependencia realizar tratamiento al riesgo el cual deberá ser una actividad adicional que permita controlar mejor el riesgo.
De acuerdo con el control se menciona que "Como evidencia los arqueos debidamente firmados se deben radicar en el sistema de Gestión Documental con sus soportes.", realizando el seguimiento de las evidencias aportadas, no se cargan los arqueos debidamente firmados y radicados, por lo que se sugiere a la dependencia realizar el cargue de la evidencia correspondiente.  
Dado que el riesgo residual esta en alto se solicita a la dependencia realizar tratamiento al riesgo el cual deberá ser una actividad adicional que permita controlar mejor el riesgo.</t>
  </si>
  <si>
    <t>Al realizar el seguimiento del riesgo de corrupción identificado, analizado y evaluado por el proceso de Gestión Jurídica y Contractual así como los controles especificados, se identifica que las redacciones del riesgo y de los controles cumple con lo estipulado en la E-SGI-G003 Guía metodológica para la gestión del riesgo; adicionalmente los controles contribuyen a mitigar la causa raíz identificada en el riesgo.
Al realizar seguimiento de las evidencias cargadas se observa el cumplimiento parcial de estas, sin embargo, se resalta que los controles fueron fortalecidos y su implementación y eficacia podrá ser verificada en el mes de octubre de acuerdo con el ciclo de monitoreo establecido. 
Dado que el riesgo residual esta en moderado se solicita a la dependencia realizar tratamiento al riesgo el cual deberá ser una actividad adicional que permita controlar mejor el riesgo.</t>
  </si>
  <si>
    <t xml:space="preserve">El Coordinador del Grupo de Instrucción de Control Disciplinario Interno, con el apoyo del Técnico Administrativo se verificara la información contienda en el Formato A-CID-F006 Seguimiento y Control a Oficios y/o Memorandos: En este formato se detallan los documentos que se generan en el GICDI,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competente para decidir.
El diligenciamiento del  Formato A-CID-F006   se realiza de forma diaria y la verificación cuando se requiere o se constate la necesidad, así mismo, el formato reposa en el drive del Grupo ICDI, como evidencia del control. </t>
  </si>
  <si>
    <t xml:space="preserve">El Coordinador del Grupo de Instrucción de Control Disciplinario Interno, con el apoyo del Técnico Administrativo, verificaran la información contienda en el Formato A-CID-F007 seguimiento a Autos Interlocutorios y/o de Sustanciación: Este documento se relacionan todos los autos interlocutorios y de sustanciación que se proyectan y suscriben en el GICDI;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El diligenciamiento del  Formato A-CID-F007   se realiza de forma periódica y la verificación cuando se requiere o se constate la necesidad, así mismo, el formato reposa en el drive del Grupo ICDI, como evidencia del control. </t>
  </si>
  <si>
    <t>Interés indebido en la decisión disciplinaria</t>
  </si>
  <si>
    <t>Posibilidad de pérdida Reputacional por dar, recibir, o solicitar cualquier beneficio en nombre propio o de terceros, Con el fin de emitir una decisión contraria al acervo probatorio recaudado dentro del expediente disciplinario .</t>
  </si>
  <si>
    <t xml:space="preserve">El Coordinador del Grupo de Instrucción de Control Disciplinario Interno, con el apoyo del Técnico Administrativo, verificaran la información contenida en el Formato A-CID-F005 Control y Seguimiento de expedientes, en él que se detalla la información de cada uno de los procesos disciplinarios adelantados por el GICDI del IDEAM, en este sentido este instrumento detalla los hechos materia del proceso, sujetos procesales, dependencia, fechas de caducidad y prescripción, así como los términos de IP e ID etc.; en este formato de acuerdo al riesgo deberá quedar relacionada la  información del profesional que tiene a cargo el proyecto de la decisión.
El diligenciamiento del  Formato A-CID-F005  se realiza de forma diaria y la verificación cuando se requiere o se constate la necesidad, así mismo, el formato reposa en el drive del Técnico Administrativo, compartido con la Coordinación del grupo, como evidencia del control. </t>
  </si>
  <si>
    <t>Al realizar seguimiento de el link suministrado para el cargue de evidencias, se observa que no se ha realizado cargue de las mismas, toda vez que  los controles fueron fortalecidos y su implementación y eficacia podrá ser verificada en el mes de octubre de acuerdo con el ciclo de monitoreo establecido. 
Del mismo modo se debe mencionar, que la información contenida en el formato A-CID-F006 Seguimiento y Control a Oficios y/o Memorandos,  no puede ser puesto a disposición de terceros ajenos al proceso, únicamente se hará con la casilla correspondiente a los soportes documentales inherentes a cada riesgo teniendo en cuenta la reserva disciplinaria prevista en el artículo 115 de la Ley 1952 de 2019 o Código General Disciplinario, a cual puede ser verificada en las instalaciones y equipos del GICDI del IDEAM.
Dado que el riesgo residual esta en moderado se solicita a la dependencia realizar tratamiento al riesgo el cual deberá ser una actividad adicional que permita controlar mejor el riesgo.</t>
  </si>
  <si>
    <t xml:space="preserve">El Coordinador del Grupo de Instrucción de Control Disciplinario Interno, con el apoyo del Técnico Administrativo, verificara la información contienda en el Formato A-CID-F006 Seguimiento y Control a Oficios y/o Memorandos: Este formato se detallan los documentos que se generan en el GICDI,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evidencian las solicitudes de información realizadas en cada uno de los procesos disciplinarios, así como su respectiva respuesta.
El diligenciamiento del  Formato A-CID-F006   se realiza de forma diaria y la verificación cuando se requiere o se constate la necesidad, así mismo, el formato reposa en el drive del Grupo ICDI, como evidencia del control. </t>
  </si>
  <si>
    <t xml:space="preserve">El Coordinador del Grupo de Instrucción de Control Disciplinario Interno, con el apoyo del Técnico Administrativo,  verificaran la información contienda en el Formato A-CID-F007 seguimiento a Autos Interlocutorios y/o de Sustanciación: En este documento se relacionan todos los autos interlocutorios y de sustanciación que se proyectan y suscriben en el GICDI; así mismo en este instrumento se indica el proceso al que pertenece, el tipo de auto que se proyecta, la persona que lo realiza y la fecha del mismo.
El diligenciamiento del  Formato A-CID-F007   se realiza de forma periódica y la verificación cuando se requiere o se constate la necesidad, así mismo, el formato reposa en el drive del Grupo ICDI, como evidencia del control. </t>
  </si>
  <si>
    <t xml:space="preserve">En el seguimiento realizado a la gestión del riesgo institucional,  se realiza el seguimiento al riesgo de corrupción del proceso de gestión documental  identificado como nuevo , así como a los controles establecidos para mitigar la materialización de este.  Se identifica que tanto la redacción del riesgo como la de los controles  cumplen con lo establecido en la E-SGI-G003 guía de administración del riesgo V6. Los controles identificados por los integrantes del proceso, apuntan a mitigar la causa raíz identificada. 
Dado que el riesgo residual esta en moderado se solicita a la dependencia realizar tratamiento al riesgo el cual deberá ser una actividad adicional que permita controlar mejor el riesgo.
</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</si>
  <si>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Para el control registrado, se evidencia documento Lineamientos generales para la acreditación de laboratorios M-S-A-F078 V2, actualizado el 28/07/2022, en el cual se establece los lineamientos que deben ser considerados por los OEC, tanto para cumplimiento de la Resolución 104 de 2022, en el marco de la norma NTC ISO IEC 17025 en su versión vigente, los cuales serán criterios de evaluación de conformidad durante el proceso de acreditación realizado por el IDEAM. Adicionalmente, también adjuntan la Guía para el trámite de acreditación M-S-A-G002 V1 actualizada el 14/08/2023. Finalmente, existe un Word con la evidencia de la publicación de los dos anteriores documentos en la página web del IDEAM.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Identificar controles adicionales al riesgo de corrupción, ya que "Mantener actualizado el documentos, políticas y lineamientos para los criterios de ACREDITACIÓN/AUTORIZACIÓN", no es el único control que disminuya la probabilidad del riesgo.</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</si>
  <si>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Para el control Nº 1 se evidencia documento en Excel, donde se relaciona el Organismo de evaluación de la conformidad y el auditor, cruzando cada uno para identificar los conflictos de interés existentes. También se identifica Compromiso de confidencialidad, imparcialidad e independencia M-S-A-F006 V3 firmado por 22 auditores. Adicionalmente, se diligencia el formato de Requisito previo visita de evaluadores "Conflicto de interés" M-S-A-F004 V3 firmados durante los meses de mayo, junio, julio y agosto de la presente vigencia.
* Para el control Nº 2 se identifica el procedimiento para la toma de decisión de acreditación M-S-A-P008 V2 en donde se establece la metodología para la toma de decisiones de acreditación para el otorgamiento, mantenimiento, ampliación, renovación, reducción, suspensión y retiro / terminación de la acreditación a un Organismos de Evaluación de la Conformidad. También se evidencian correos de solicitudes de convocatoria al Comité de Acreditación durante la presente vigencia y un documento en Excel en el cual se enlistan todas las solicitudes de convocatorias al Comité de Acreditación.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Por último, de acuerdo a las evidencias, se identifica la ejecución de los controles establecidos, con el fin de mitigar el riesgo.</t>
  </si>
  <si>
    <t xml:space="preserve">Decisión discrecional de no acogerse, reconocer o interpretar las políticas ya establecidas. </t>
  </si>
  <si>
    <t xml:space="preserve">El grupo de acreditación de laboratorios debe mantener actualizado el documentos, políticas y lineamientos para los criterios de ACREDITACIÓN/AUTORIZACIÓN de acuerdo con la NTC 17011 y Resoluciones aplicables, a puntos críticos del trámite, para la unificación de criterios de decisiones del grupo de evaluadores.
</t>
  </si>
  <si>
    <t>Se realiza seguimiento de los controles establecidos, en donde se puede observar que la dependencia tiene actualizado las políticas y lineamientos que garanticen la unificación de criterios de decisiones del grupo de evaluadores.
Dado que el riesgo residual esta en moderado se solicita a la dependencia realizar tratamiento al riesgo el cual deberá ser una actividad adicional que permita controlar mejor el riesgo.</t>
  </si>
  <si>
    <t xml:space="preserve">
Probabilidad de pérdida reputacional por dar, recibir, o solicitar cualquier beneficio en nombre propio o de terceros, que generen acciones jurídicas contra el IDEAM debido a la toma de decisiones ajustadas a intereses particulares.
</t>
  </si>
  <si>
    <t xml:space="preserve">
Al realizar el seguimiento del riesgo de corrupción identificado, analizado y evaluado por el proceso de Acreditación así como los controles especificados, se identifica que las redacciones del riesgo y de los controles cumple con lo estipulado en la E-SGI-G003 Guía metodológica para la gestión del riesgo; adicionalmente los controles contribuyen a mitigar la causa raíz identificada en el riesgo. Se realiza la revisión de las evidencias de los controles cargados y identifica que estos corresponden con lo detallado en las redacción de los controles.
Se realiza seguimiento a los controles y se observa que la dependencia realiza la ejecución de los mismos de maneta eficaz y permanente, se sugiere a la dependencia cargar las actas del comité de acreditación y autorización. 
Dado que el riesgo residual esta en moderado se solicita a la dependencia realizar tratamiento al riesgo el cual deberá ser una actividad adicional que permita controlar mejor el riesgo.</t>
  </si>
  <si>
    <t>Detrimento patrimonial por perdida de bienes del Instituto y afectación a las pólizas de la entidad.</t>
  </si>
  <si>
    <t>Probabilidad de perdida económica por detrimento patrimonial a causa del hurto de bienes por parte de funcionarios  y/o contratistas de la entidad para beneficio propio o de terceros.</t>
  </si>
  <si>
    <t>El coordinador de grupo de Manejo y Control de Almacén e Inventarios, debe planificar tomas físicas de inventario periódicas cada mes y una toma física general al final de cada vigencia, para validar la existencia de bienes e identificar posibles faltantes.</t>
  </si>
  <si>
    <t>El profesional encargado del estudio y análisis de hoja de vida de personal, en conjunto con la Coordinación del grupo deben verificar que se cumplan todos los requisitos de idoneidad establecidos en el manual de funciones del cargo a proveer a través del Formato A-GH-F012-ANALISIS DE HOJA DE VIDA</t>
  </si>
  <si>
    <t xml:space="preserve">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Económica",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Para el control determinado, se evidencia el procedimiento Constitución, ejecución, reembolso y Cierre de la caja menor A-SA-P007 V2 en el cual describen las actividades y puntos de control del manejo de la caja menor. Sin embargo, no se identifican registros que soporten el cumplimiento del procedimiento; es decir, la evidencia de los arqueos de caja menor trimestrales.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Identificar controles adicionales al riesgo de corrupción, ya que el tener un procedimiento que establezca como se debe realizar las actividades, no garantiza su ejecución y prevención del riesgo.
* De acuerdo a las actividades que realiza la dependencia, la Oficina de Control Interno recomienda realizar mesas de trabajo adicionales junto con la Oficina Asesora de Planeación, en las cuales se puedan identificar todos los riesgos de corrupción a los que esta expuesto el grupo e identificar los controles respectivos para su prevención.
</t>
  </si>
  <si>
    <t>Coordinador Grupo de Administración y Desarrollo del Talento Humano</t>
  </si>
  <si>
    <t>El profesional encargado de la publicación de vacantes, en conjunto con la Coordinación del grupo, deben realizar las publicaciones de las convocatorias a las vacantes y de los candidatos a través de la intranet y por medio del correo electrónico institucional.</t>
  </si>
  <si>
    <t>Posibilidad de perdida reputacional por beneficiar el interés particular de un tercero o propio,  debido a la alteración de la información institucional divulgada por la oficina de comunicaciones.</t>
  </si>
  <si>
    <t xml:space="preserve">En el marco de la gestión de riesgos institucionales se realiza el seguimiento al riesgo de corrupción, identificado como nuevo para el proceso gestión de comunicaciones, así como a los controles establecidos para mitigar la materialización de este.  Se identifica que tanto la redacción del riesgo como la de los controles  cumplen con lo establecido en la guía de administración del riesgo V6. Los controles identificados por los integrantes del proceso, apuntan a mitigar la causa raíz identificada.
Se resalta que los controles fueron identificados; su implementación y eficacia podrá ser verificada en el mes de octubre de acuerdo con el ciclo de monitoreo establecido. 
Dado que el riesgo residual esta en moderado se solicita a la dependencia realizar tratamiento al riesgo el cual deberá ser una actividad adicional que permita controlar mejor el riesgo.
</t>
  </si>
  <si>
    <t>Imposición a los tiempos de respuesta por la necesidad de cumplimiento de términos de ley</t>
  </si>
  <si>
    <t xml:space="preserve">Posibilidad de afectación reputacional y/o económica por modificación irregular de los tiempos de respuestas a la PQRS radicadas por los grupos de valor e interés de la institución debido al uso de poder para brindar beneficios a terceros. </t>
  </si>
  <si>
    <t xml:space="preserve">El grupo de servicio al ciudadano debe realizar la verificación de los datos y el seguimiento quincenal a todas las PQRS que ingresen al instituto con el fin de garantizar el cumplimiento de los términos de respuesta; lo anterior se realiza con base en la información registrada en la matriz de seguimiento y se contrasta en el sistema de gestión documental ORFEO, en caso de identificar modificaciones a la tipificación por parte de las dependencias, se enviará un correo solicitación la justificación del cambio. En el caso del ingreso de solicitudes judiciales se envía un correo de notificación al área asignando, para que realice la respuesta en los tiempos establecidos. </t>
  </si>
  <si>
    <t>En el marco de la gestión de riesgos institucionales se realiza el seguimiento al riesgo de corrupción, identificado como nuevo para el proceso servicio al ciudadano, así como a los controles establecidos para mitigar la materialización de este.  Se identifica que tanto la redacción del riesgo como la de los controles  cumplen con lo establecido en la guía de administración del riesgo V6. Los controles identificados por los integrantes del proceso, apuntan a mitigar la causa raíz identificada; de acuerdo con la frecuencia de monitoreo se espera evidencias de los controles en el mes de octubre 
Dado que el riesgo residual esta en moderado se solicita a la dependencia realizar tratamiento al riesgo el cual deberá ser una actividad adicional que permita controlar mejor el riesgo.</t>
  </si>
  <si>
    <t>Se evidencia que la redacción del riesgo es adecuada y de acuerdo con la Guía de Administración del Riesgo V6, adicionalmente se identifica que los controles apuntan a la causa raíz y la prevención de la materialización de los riesgos identificados, sin embargo, en las evidencias aportadas por la dependencia, no hay evidencia del control No. 4, en el que se manifiesta que se debe realizar verificación de los informes por parte del Jefe de la Oficina de Control Interno 
Dado que el riesgo residual esta en alto se solicita a la dependencia realizar tratamiento al riesgo el cual deberá ser una actividad adicional que permita controlar mejor el riesgo.</t>
  </si>
  <si>
    <t>El Riesgo y los controles se encuentran redactados de acuerdo con la Guía de Administración del Riesgo V6
y son pertinentes para la gestión del riesgo 
De acuerdo con las evidencias aportadas se visualiza cumplimiento al control</t>
  </si>
  <si>
    <r>
      <t xml:space="preserve">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"Perdida Reputacional", debido a que la Guía para la Administración del Riesgo y el diseño de controles en entidades públicas V6 DAFP y la Guía Metodológica para la Gestión del Riesgo del IDEAM E-SGI-G003 V6, utiliza esta frase para los riesgos de gestión. </t>
    </r>
    <r>
      <rPr>
        <sz val="11"/>
        <rFont val="Calibri"/>
        <family val="2"/>
      </rPr>
      <t>En tanto que para la definición de riesgos de corrupción las dos guías establecen el siguiente orden: Acción/ omisión + uso del poder + desviación de la gestión + beneficio de lo privado.</t>
    </r>
    <r>
      <rPr>
        <sz val="11"/>
        <color theme="1"/>
        <rFont val="Calibri"/>
        <family val="2"/>
      </rPr>
      <t xml:space="preserve">
* La redacción de los controles cumple con la estructura establecida en la Guía para la Administración del Riesgo y el diseño de controles en entidades públicas V6 DAFP y la Guía Metodológica para la Gestión del Riesgo del IDEAM E-SGI-G003 V6, pues se entiende de forma clara quién, cómo y cuándo se ejecuta el control.
* Para el control Nº 1, se evidencia una presentación en donde se relaciona la propuesta de la distribución de la adición presupuestal. Adicionalmente, adjuntan un acta de reunión del 18 de julio de 2023 en la cual, se describen las reuniones entre la OAP y las dependencias con asignación de recursos provenientes de la adición presupuestal, con el fin de diligenciar el formato de “procesos para la adición presupuestal"; de acuerdo a la distribución presupuestal aprobada por el comité directivo del 13 de julio de 2023.
* Para el control Nº2, se evidencian dos presentaciones en las cuales, se relaciona el Plan de acción Anual para el 2023 y en la otra presentación, se describe la propuesta de la distribución de la adición presupuestal y los cambios del Plan de Acción Anual para la presente vigencia, que fueron presentados al Consejo Directivo; sin embargo, no se evidencia acta de aprobación de dicho Consejo. 
Con base en lo anterior, la Oficina de Control Interno recomienda:
* Redactar los riesgos de corrupción de acuerdo a la matriz del numeral 5. Lineamientos sobre los riesgos relacionados con posibles actos de corrupción de la Guía para la Administración del Riesgo y el diseño de controles en entidades públicas V6 DAFP, que también es la que se relaciona en el numeral 1.10.2 Riesgos de corrupción de la Guía Metodológica para la Gestión del Riesgo del IDEAM E-SGI-G003 V6.
* Presentar de forma clara y concisa la ejecución de los controles ya que adjuntan soportes de la gestión, pero específicamente en el riesgo Nº2 no se logra identificar la aprobación del consejo directivo a la distribución presupuestal.</t>
    </r>
  </si>
  <si>
    <t xml:space="preserve">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"afectación reputacional y/o económica ",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*Para el control Nº 1 se identifica documento en Excel por cada mes, donde se registran todas las PQRS recibidas y el seguimiento realizado por los profesionales del Grupo de Servicio al Ciudadano; adicionalmente, se evidencian correos electrónicos enviados durante los primeros 8 meses de la presente vigencia,  por parte del Grupo de Servicio al Ciudadano a todas las dependencias responsables de dar respuesta a PQRSDF y solicitudes judiciales, informando las que se encuentran sin respuesta o próximas a vencer.
Sin embargo, no es posible identificar evidencias que soporten la gestión correspondiente, en caso de haber identificado modificaciones a la tipificación y fecha de respuesta, por parte de las dependencias.
* Para el control Nº 2 se evidencian 6 certificados de participación de profesionales del Grupo de Servicio Al ciudadano en la capacitación de Integridad, transparencia y lucha contra la corrupción.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Revisar la valoración e identificación del riesgo de corrupción y sus controles, ya que durante el Informe Normativo PQRS periodo enero-junio 2023 con código INPQRS-2023-31 realizado por la Oficina de Control Interno, se identificó que este riesgo se materializó, es decir, se evidenció que la fecha de respuesta de algunas PQRS fueron modificadas por las dependencias responsables de su gestión,  sin haber informado con anterioridad al Grupo de Servicio al Ciudadano.
</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</si>
  <si>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Teniendo en cuenta que las evidencias no pueden ser puestas a disposición de terceros ajenos al proceso, de acuerdo a la reserva disciplinaria prevista en el artículo 115 de la Ley 1952 de 2019 o Código General Disciplinario, el 7 de septiembre de 2023 la Oficina de Control Interno evidencia lo siguiente en la Oficina del Grupo de Instrucción de Control Disciplinario:
Para el control Nº1 se diligencia de forma diaria el formato A-CID-F005 Control y Seguimiento de expedientes, por parte del Técnico Administrativo, en el cual se registran todos los datos de la investigación disciplinaria o la indagación previa. El ultimo registro es el Nº 54 del 2023.
Para el control Nº 2 se registra en el formato A-CID-F006 Seguimiento y Control a Oficios y/o Memorandos, todas las comunicaciones que emite el grupo, el ultimo registro es el Nº 1232 del 7 de septiembre de 2023. Este documento es diligenciado por todas las personas que conforman la dependencia.
Para el control Nº3 se registra en el formato A-CID-F007 seguimiento a Autos Interlocutorios y/o de Sustanciación, todos los datos de los autos que emite el grupo, el último registro fue el Nº 223 del 5 de septiembre de 2023. Este registro es alimentado por el Técnico Administrativo y revisado por el coordinador del grupo.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De acuerdo a las evidencias, se identifica la ejecución de los controles establecidos, con el fin de mitigar el riesgo.</t>
  </si>
  <si>
    <t>Interés indebido en el expediente disciplinario.</t>
  </si>
  <si>
    <t xml:space="preserve">El Coordinador del Grupo de Instrucción de Control Disciplinario Interno, con el apoyo del Técnico Administrativo, verificaran la información contienda en el Formato A-CID-F005 Control y Seguimiento de expedientes, en él que se detalla la información de cada uno de los procesos disciplinarios adelantados por el GICDI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El diligenciamiento del  Formato A-CID-F005  se realiza de forma diaria y la verificación cuando se requiere o se constate la necesidad, así mismo, el formato reposa en el drive del Técnico Administrativo, compartido con la Coordinación del grupo, como evidencia del control. </t>
  </si>
  <si>
    <t>En el seguimiento que se realiza a los riesgos identificados de corrupción por GICID y sus controles, se determina que tanto la redacción de riesgos como la redacción de los controles cumple con lo indicado en la guía metodológica para la gestión del riesgo V6 de la institución. Los controles identificados para mitigar el riesgo son adecuados y apuntan a controlar la causa raíz. En cuanto a las evidencias de los controles es importante que se tenga en cuenta lo siguiente: "la información contenida en el formato A-CID-F006 Seguimiento y Control a Oficios y/o Memorandos,  no puede ser puesto a disposición de terceros ajenos al proceso, únicamente se hará con la casilla correspondiente a los soportes documentales inherentes a cada riesgo teniendo en cuenta la reserva disciplinaria prevista en el artículo 115 de la Ley 1952 de 2019 o Código General Disciplinario, a cual puede ser verificada en las instalaciones y equipos del GICDI del IDEAM.
Dado que el riesgo residual esta en moderado se solicita a la dependencia realizar tratamiento al riesgo el cual deberá ser una actividad adicional que permita controlar mejor el riesgo.</t>
  </si>
  <si>
    <t>* Teniendo en cuenta que las evidencias no pueden ser puestas a disposición de terceros ajenos al proceso, de acuerdo a la reserva disciplinaria prevista en el artículo 115 de la Ley 1952 de 2019 o Código General Disciplinario, el 7 de septiembre de 2023 la Oficina de Control Interno evidencia lo siguiente en la Oficina del Grupo de Instrucción de Control Disciplinario:
Para el control Nº1 se diligencia de forma diaria el formato A-CID-F005 Control y Seguimiento de expedientes, por parte del Técnico Administrativo, en el cual se registran todos los datos de la investigación disciplinaria o la indagación previa. El ultimo registro es el Nº 54 del 2023.
Para el control Nº 2 se registra en el formato A-CID-F006 Seguimiento y Control a Oficios y/o Memorandos, todas las comunicaciones que emite el grupo, el ultimo registro es el Nº 1232 del 7 de septiembre de 2023. Este documento es diligenciado por todas las personas que conforman la dependencia.
Para el control Nº3 se registra en el formato A-CID-F007 seguimiento a Autos Interlocutorios y/o de Sustanciación, todos  los datos de los autos que emite el grupo, el último registro fue el Nº 223 del 5 de septiembre de 2023. Este registro es alimentado por el Técnico Administrativo y revisado por el coordinador del grupo.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De acuerdo a las evidencias, se identifica la ejecución de los controles establecidos, con el fin de mitigar el riesgo.</t>
  </si>
  <si>
    <t>MEPJ-JMN-05-09-2023;08-08-2023</t>
  </si>
  <si>
    <r>
      <t>La Oficina de Control interno revisa la redacción del riesgo y de los controles, además verifica que las evidencias demuestren la eficacia de ellos. Por lo anterior, se tienen los siguientes comentarios:
* La redacción del riesgo cumple con lo descrito en la Guía para la Administración del Riesgo y el diseño de controles en entidades públicas V6 y la Guía Metodológica para la Gestión del Riesgo del IDEAM E-SGI-G003 V6, diferenciándose de los riesgos de gestión o fiscales.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Para el control Nº 1 Se evidencia plan anual de auditorías para la vigencia 2023, en el cual, se describen las auditorias e informes de ley a realizar durante la vigencia, fecha de ejecución y auditor responsable, documento aprobado por el Comité Institucional de Control Interno.
* Para el control Nº 2 se evidencia 8 cartas firmadas por los auditores de la Oficina de Control Interno, en la cual certifican que conocen el Código de Ética y Estatuto de Auditoría y se compromete a darle cumplimiento.
* Para el control Nº 3 se evidencia la firma del Reporte de Conflictos de Interés y Confidencialidad C-EM-F012 V1 de 7 a</t>
    </r>
    <r>
      <rPr>
        <sz val="11"/>
        <rFont val="Calibri"/>
        <family val="2"/>
      </rPr>
      <t>uditores de la Oficina de Control Interno
* Para el control Nº 4 se evidencian correos electrónicos, entre los profesionales de la Oficina de Control Interno y la jefe, realizando revisión, comentarios y aprobación de los diferentes informes que se elaboran. Es importante tener en cuenta, que este control se adicionó a la matriz de riesgos de corrupción después de haber presentado las evidencias  a la Oficina Asesora de Planeación, las cuales están a disposición para su consulta.</t>
    </r>
    <r>
      <rPr>
        <sz val="11"/>
        <color theme="1"/>
        <rFont val="Calibri"/>
        <family val="2"/>
      </rPr>
      <t xml:space="preserve">
De acuerdo a las evidencias, se identifica la ejecución de los controles establecidos, con el fin de mitigar el riesgo.
</t>
    </r>
  </si>
  <si>
    <r>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Para el control Nº 1 se identifican ocho correos electrónicos entre los meses de mayo a agosto de la presente vigencia, devueltos a las dependencias por parte de los profesionales de la Oficina Asesora Jurídica, solicitando los ajustes de los procesos contractuales a cada una de las dependencias responsables.  
Adicionalmente, también se evidencia nueve listas de asistencia diligenciadas en las cuales se socializan nuevos conceptos y sentencias entre los funcionarios y contratistas de la Oficina Asesora Jurídica entre los meses de mayo y agosto. 
* Para el control Nº 2 se identifican tres correos electrónicos entre mayo y julio, en los cuales los profesionales de la Oficina Asesora Jurídica envían al jefe de la Oficina los documentos de los procesos contractuales, para su revisión. También se evidencia constancia de los informes de supervisor en virtud del artículo 86 de la Ley 1474 radicados en la Oficina Asesora Jurídica en el segundo cuatrimestre de 2023.</t>
    </r>
    <r>
      <rPr>
        <sz val="11"/>
        <color indexed="10"/>
        <rFont val="Calibri"/>
        <family val="2"/>
      </rPr>
      <t xml:space="preserve"> </t>
    </r>
    <r>
      <rPr>
        <sz val="11"/>
        <rFont val="Calibri"/>
        <family val="2"/>
      </rPr>
      <t xml:space="preserve">Registros que no evidencian la ejecución del control Nº 2, que se encuentra enmarcado en: "El Jefe de la Oficina Asesora Jurídica debe presentar para verificaicón y aprobación los procesos a contratar ante el Comité de Contratación, cada vez que se rquiera una contratación".  </t>
    </r>
    <r>
      <rPr>
        <sz val="11"/>
        <color theme="1"/>
        <rFont val="Calibri"/>
        <family val="2"/>
      </rPr>
      <t xml:space="preserve">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Verificar el cumplimiento de los controles, ya que en el monitoreo realizado por la Oficina de Control Interno, no es posible evidenciar la ejecución y eficacia del control Nº 2. 
* De acuerdo a las evidencias, se identifica la ejecución del control Nº1 , con el fin de mitigar el riesgo.
* Teniendo en cuenta las actividades que realiza la dependencia, la Oficina de Control Interno recomienda realizar mesas de trabajo adicionales junto con la Oficina Asesora de Planeación, en las cuales se puedan identificar todos los riesgos de corrupción a los que está expuesto el grupo e identificar los controles respectivos para su prevención.
</t>
    </r>
  </si>
  <si>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económica",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Para el control  establecido,  se identifican registros de inventarios individuales, realizados en los meses de mayo, junio, julio y agosto de la presente vigencia, todos firmados por el funcionario y el profesional del grupo de Almacén.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De acuerdo a las evidencias, se identifica la ejecución de los controles establecidos, con el fin de mitigar el riesgo.
*Teniendo en cuenta las actividades que realiza la dependencia, la Oficina de Control Interno recomienda realizar mesas de trabajo adicionales junto con la Oficina Asesora de Planeación, en las cuales se puedan identificar todos los riesgos de corrupción a los que está expuesto el grupo e identificar los controles respectivos para su prevención.</t>
  </si>
  <si>
    <t>La Oficina de Control interno revisa la redacción del riesgo y de los controles, además verifica que las evidencias demuestren la eficacia de ellos. Por lo anterior, se tienen los siguientes comentarios:
* La redacción del riesgo genera confusión entre un riesgo de gestión y uno de corrupción, al utilizar la frase “pérdida económica y reputacional", debido a que la Guía para la Administración del Riesgo y el diseño de controles en entidades públicas V6 y la Guía Metodológica para la Gestión del Riesgo del IDEAM E-SGI-G003 V6, utiliza esta frase en los riesgos de gestión. En tanto que para la definición de riesgos de corrupción las dos guías establecen el siguiente orden: Acción/ omisión + uso del poder + desviación de la gestión + beneficio de lo privado.
* La redacción de los controles cumple con la estructura establecida en la Guía para la Administración del Riesgo y el diseño de controles en entidades públicas V6 y la Guía Metodológica para la Gestión del Riesgo del IDEAM E-SGI-G003 V6, pues se entiende de forma clara quién, cómo y cuándo se ejecuta el control.
* El Grupo no hizo entrega de evidencias que soporten el cumplimiento de los controles. La Oficina Asesora de Planeación justifica que teniendo en cuenta el plan de trabajo, la matriz de riesgos de corrupción fue actualizada recientemente y la dependencia está documentando su proceso, para así obtener las evidencias del cumplimiento de los controles.
Con base en lo anterior, la Oficina de Control Interno recomienda;
* Redactar los riesgos de corrupción de acuerdo a la matriz del numeral 5. Lineamientos sobre los riesgos relacionados con posibles actos de corrupción la Guía para la Administración del Riesgo y el diseño de controles en entidades públicas V6, que también es la que se relaciona en el numeral 1.10.2 Riesgos de corrupción de la Guía Metodológica para la Gestión del Riesgo del IDEAM E-SGI-G003 V6
* Verificar el cumplimiento de los controles, ya que en el monitoreo realizado por la Oficina de Control Interno, no es posible evidenciar su ejecución y eficacia.
* Ahora bien, teniendo en cuenta la importancia, vulnerabilidad y complejidad que las tareas que realiza el Grupo de Talento Humano, la Oficina de Control Interno recomienda realizar mesas de trabajo adicionales junto con la Oficina Asesora de Planeación, en las cuales, se puedan identificar todos los riesgos de corrupción a los que está expuesto el grupo e identificar los controles respectivos para su prevención.</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</si>
</sst>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quot;* #,##0.00_);_(&quot;$&quot;* \(#,##0.00\);_(&quot;$&quot;* &quot;-&quot;??_);_(@_)"/>
    <numFmt numFmtId="171" formatCode="_(* #,##0.00_);_(* \(#,##0.00\);_(* &quot;-&quot;??_);_(@_)"/>
    <numFmt numFmtId="172" formatCode="_(* #,##0_);_(* \(#,##0\);_(* &quot;-&quot;??_);_(@_)"/>
    <numFmt numFmtId="173" formatCode="d/m/yyyy"/>
    <numFmt numFmtId="174" formatCode="&quot;RIESGO ALTO&quot;"/>
    <numFmt numFmtId="175" formatCode="&quot;Riesgo Alto&quot;"/>
    <numFmt numFmtId="176" formatCode="&quot;MODERADO&quot;"/>
    <numFmt numFmtId="177" formatCode="&quot;Extremo&quot;"/>
  </numFmts>
  <fonts count="89">
    <font>
      <sz val="11"/>
      <color theme="1"/>
      <name val="Calibri"/>
      <family val="2"/>
    </font>
    <font>
      <sz val="11"/>
      <color indexed="8"/>
      <name val="Calibri"/>
      <family val="2"/>
    </font>
    <font>
      <sz val="11"/>
      <color indexed="10"/>
      <name val="Calibri"/>
      <family val="2"/>
    </font>
    <font>
      <b/>
      <sz val="12"/>
      <name val="Calibri"/>
      <family val="2"/>
    </font>
    <font>
      <sz val="11"/>
      <name val="Calibri"/>
      <family val="2"/>
    </font>
    <font>
      <sz val="10"/>
      <name val="Arial"/>
      <family val="2"/>
    </font>
    <font>
      <sz val="12"/>
      <name val="Times New Roman"/>
      <family val="1"/>
    </font>
    <font>
      <b/>
      <sz val="9"/>
      <name val="Arial Narrow"/>
      <family val="2"/>
    </font>
    <font>
      <sz val="9"/>
      <name val="Arial Narrow"/>
      <family val="2"/>
    </font>
    <font>
      <b/>
      <sz val="12"/>
      <color indexed="8"/>
      <name val="Calibri"/>
      <family val="2"/>
    </font>
    <font>
      <b/>
      <sz val="12"/>
      <color indexed="57"/>
      <name val="Calibri"/>
      <family val="2"/>
    </font>
    <font>
      <b/>
      <u val="single"/>
      <sz val="8"/>
      <color indexed="8"/>
      <name val="Arial"/>
      <family val="2"/>
    </font>
    <font>
      <u val="single"/>
      <sz val="8"/>
      <color indexed="8"/>
      <name val="Arial"/>
      <family val="2"/>
    </font>
    <font>
      <sz val="8"/>
      <color indexed="8"/>
      <name val="Arial"/>
      <family val="2"/>
    </font>
    <font>
      <b/>
      <sz val="8"/>
      <color indexed="8"/>
      <name val="Arial"/>
      <family val="2"/>
    </font>
    <font>
      <b/>
      <sz val="11"/>
      <name val="Arial Narrow"/>
      <family val="2"/>
    </font>
    <font>
      <b/>
      <sz val="12"/>
      <name val="Arial Narrow"/>
      <family val="2"/>
    </font>
    <font>
      <b/>
      <u val="single"/>
      <sz val="12"/>
      <name val="Arial Narrow"/>
      <family val="2"/>
    </font>
    <font>
      <b/>
      <sz val="11"/>
      <color indexed="8"/>
      <name val="Arial Narrow"/>
      <family val="2"/>
    </font>
    <font>
      <sz val="9"/>
      <color indexed="8"/>
      <name val="Arial Narrow"/>
      <family val="2"/>
    </font>
    <font>
      <sz val="11"/>
      <color indexed="8"/>
      <name val="Arial Narrow"/>
      <family val="2"/>
    </font>
    <font>
      <b/>
      <sz val="9"/>
      <color indexed="8"/>
      <name val="Arial Narrow"/>
      <family val="2"/>
    </font>
    <font>
      <b/>
      <sz val="10"/>
      <name val="Arial Narrow"/>
      <family val="2"/>
    </font>
    <font>
      <sz val="10"/>
      <name val="Arial Narrow"/>
      <family val="2"/>
    </font>
    <font>
      <sz val="12"/>
      <name val="Arial Narrow"/>
      <family val="2"/>
    </font>
    <font>
      <sz val="10"/>
      <color indexed="8"/>
      <name val="Arial Narrow"/>
      <family val="2"/>
    </font>
    <font>
      <b/>
      <sz val="12"/>
      <color indexed="8"/>
      <name val="Arial Narrow"/>
      <family val="2"/>
    </font>
    <font>
      <b/>
      <u val="single"/>
      <sz val="12"/>
      <color indexed="8"/>
      <name val="Arial Narrow"/>
      <family val="2"/>
    </font>
    <font>
      <b/>
      <sz val="8"/>
      <color indexed="8"/>
      <name val="Calibri"/>
      <family val="2"/>
    </font>
    <font>
      <sz val="8"/>
      <color indexed="8"/>
      <name val="Calibri"/>
      <family val="2"/>
    </font>
    <font>
      <b/>
      <sz val="11"/>
      <color indexed="8"/>
      <name val="Calibri"/>
      <family val="2"/>
    </font>
    <font>
      <b/>
      <sz val="12"/>
      <color indexed="9"/>
      <name val="Calibri"/>
      <family val="2"/>
    </font>
    <font>
      <sz val="10"/>
      <color indexed="8"/>
      <name val="Calibri"/>
      <family val="2"/>
    </font>
    <font>
      <sz val="12"/>
      <color indexed="8"/>
      <name val="Calibri"/>
      <family val="2"/>
    </font>
    <font>
      <b/>
      <sz val="9"/>
      <color indexed="8"/>
      <name val="Calibri"/>
      <family val="2"/>
    </font>
    <font>
      <b/>
      <sz val="12"/>
      <color indexed="10"/>
      <name val="Calibri"/>
      <family val="2"/>
    </font>
    <font>
      <b/>
      <sz val="10"/>
      <color indexed="8"/>
      <name val="Arial"/>
      <family val="2"/>
    </font>
    <font>
      <b/>
      <sz val="5"/>
      <color indexed="8"/>
      <name val="Calibri"/>
      <family val="2"/>
    </font>
    <font>
      <b/>
      <sz val="16"/>
      <name val="Calibri"/>
      <family val="2"/>
    </font>
    <font>
      <sz val="12"/>
      <name val="Calibri"/>
      <family val="2"/>
    </font>
    <font>
      <b/>
      <sz val="11"/>
      <name val="Calibri"/>
      <family val="2"/>
    </font>
    <font>
      <b/>
      <sz val="10"/>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0"/>
      <name val="Calibri"/>
      <family val="2"/>
    </font>
    <font>
      <sz val="10"/>
      <color theme="1"/>
      <name val="Calibri"/>
      <family val="2"/>
    </font>
    <font>
      <sz val="12"/>
      <color theme="1"/>
      <name val="Calibri"/>
      <family val="2"/>
    </font>
    <font>
      <b/>
      <sz val="12"/>
      <color rgb="FF000000"/>
      <name val="Calibri"/>
      <family val="2"/>
    </font>
    <font>
      <sz val="12"/>
      <color rgb="FF000000"/>
      <name val="Calibri"/>
      <family val="2"/>
    </font>
    <font>
      <b/>
      <sz val="9"/>
      <color theme="1"/>
      <name val="Calibri"/>
      <family val="2"/>
    </font>
    <font>
      <sz val="9"/>
      <color theme="1"/>
      <name val="Arial Narrow"/>
      <family val="2"/>
    </font>
    <font>
      <sz val="11"/>
      <color theme="1"/>
      <name val="Arial Narrow"/>
      <family val="2"/>
    </font>
    <font>
      <b/>
      <sz val="11"/>
      <color theme="1"/>
      <name val="Arial Narrow"/>
      <family val="2"/>
    </font>
    <font>
      <b/>
      <sz val="12"/>
      <color rgb="FFFF0000"/>
      <name val="Calibri"/>
      <family val="2"/>
    </font>
    <font>
      <b/>
      <sz val="10"/>
      <color theme="1"/>
      <name val="Arial"/>
      <family val="2"/>
    </font>
    <font>
      <b/>
      <sz val="5"/>
      <color theme="1"/>
      <name val="Calibri"/>
      <family val="2"/>
    </font>
    <font>
      <b/>
      <sz val="8"/>
      <color theme="1"/>
      <name val="Calibri"/>
      <family val="2"/>
    </font>
    <font>
      <b/>
      <sz val="12"/>
      <color theme="1"/>
      <name val="Arial Narrow"/>
      <family val="2"/>
    </font>
    <font>
      <b/>
      <sz val="9"/>
      <color theme="1"/>
      <name val="Arial Narrow"/>
      <family val="2"/>
    </font>
    <font>
      <b/>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5" tint="-0.24997000396251678"/>
        <bgColor indexed="64"/>
      </patternFill>
    </fill>
    <fill>
      <patternFill patternType="solid">
        <fgColor rgb="FF575757"/>
        <bgColor indexed="64"/>
      </patternFill>
    </fill>
    <fill>
      <patternFill patternType="solid">
        <fgColor rgb="FF00B050"/>
        <bgColor indexed="64"/>
      </patternFill>
    </fill>
    <fill>
      <patternFill patternType="solid">
        <fgColor theme="0" tint="-0.3499799966812134"/>
        <bgColor indexed="64"/>
      </patternFill>
    </fill>
    <fill>
      <patternFill patternType="solid">
        <fgColor theme="0"/>
        <bgColor indexed="64"/>
      </patternFill>
    </fill>
    <fill>
      <patternFill patternType="solid">
        <fgColor rgb="FFB8CCE4"/>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bottom style="thin"/>
    </border>
    <border>
      <left style="thin"/>
      <right style="thin"/>
      <top style="medium"/>
      <bottom/>
    </border>
    <border>
      <left/>
      <right/>
      <top style="medium"/>
      <bottom/>
    </border>
    <border>
      <left/>
      <right style="thin"/>
      <top style="thin"/>
      <bottom style="thin"/>
    </border>
    <border>
      <left style="thin">
        <color rgb="FF000000"/>
      </left>
      <right style="thin">
        <color rgb="FF000000"/>
      </right>
      <top style="thin">
        <color rgb="FF000000"/>
      </top>
      <bottom style="thin">
        <color rgb="FF000000"/>
      </bottom>
    </border>
    <border>
      <left/>
      <right style="thin"/>
      <top/>
      <bottom style="thin"/>
    </border>
    <border>
      <left style="thin"/>
      <right/>
      <top style="thin"/>
      <bottom/>
    </border>
    <border>
      <left style="medium"/>
      <right style="thin"/>
      <top style="thin"/>
      <bottom style="thin"/>
    </border>
    <border>
      <left/>
      <right/>
      <top/>
      <bottom style="medium"/>
    </border>
    <border>
      <left style="medium"/>
      <right style="medium"/>
      <top/>
      <bottom style="medium"/>
    </border>
    <border>
      <left style="medium"/>
      <right style="medium"/>
      <top/>
      <bottom/>
    </border>
    <border>
      <left style="thin">
        <color rgb="FF000000"/>
      </left>
      <right style="thin">
        <color rgb="FF000000"/>
      </right>
      <top/>
      <bottom style="thin">
        <color rgb="FF000000"/>
      </bottom>
    </border>
    <border>
      <left style="thin"/>
      <right style="thin"/>
      <top/>
      <bottom/>
    </border>
    <border>
      <left style="medium"/>
      <right/>
      <top/>
      <bottom style="thin"/>
    </border>
    <border>
      <left style="medium"/>
      <right/>
      <top style="thin"/>
      <bottom style="thin"/>
    </border>
    <border>
      <left style="medium"/>
      <right/>
      <top style="medium"/>
      <bottom/>
    </border>
    <border>
      <left/>
      <right/>
      <top/>
      <bottom style="thin"/>
    </border>
    <border>
      <left/>
      <right style="medium"/>
      <top/>
      <bottom style="thin"/>
    </border>
    <border>
      <left style="medium"/>
      <right/>
      <top/>
      <bottom style="medium"/>
    </border>
    <border>
      <left/>
      <right/>
      <top style="thin"/>
      <bottom/>
    </border>
    <border>
      <left/>
      <right style="thin"/>
      <top style="thin"/>
      <bottom/>
    </border>
    <border>
      <left style="thin"/>
      <right/>
      <top/>
      <bottom style="thin"/>
    </border>
    <border>
      <left style="thin"/>
      <right/>
      <top style="medium"/>
      <bottom/>
    </border>
    <border>
      <left/>
      <right style="thin"/>
      <top style="medium"/>
      <bottom/>
    </border>
    <border>
      <left style="thin"/>
      <right/>
      <top/>
      <bottom/>
    </border>
    <border>
      <left/>
      <right style="thin"/>
      <top/>
      <bottom/>
    </border>
    <border>
      <left style="thin"/>
      <right/>
      <top style="medium"/>
      <bottom style="thin"/>
    </border>
    <border>
      <left/>
      <right style="medium"/>
      <top style="medium"/>
      <bottom/>
    </border>
    <border>
      <left/>
      <right style="medium"/>
      <top/>
      <bottom/>
    </border>
    <border>
      <left style="thin"/>
      <right style="medium"/>
      <top style="thin"/>
      <bottom/>
    </border>
    <border>
      <left style="medium"/>
      <right style="medium"/>
      <top style="medium"/>
      <bottom/>
    </border>
    <border>
      <left style="medium"/>
      <right style="medium"/>
      <top/>
      <bottom style="thin"/>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top style="thin">
        <color rgb="FF000000"/>
      </top>
      <bottom/>
    </border>
    <border>
      <left style="thin">
        <color rgb="FF000000"/>
      </left>
      <right style="thin"/>
      <top/>
      <bottom/>
    </border>
    <border>
      <left style="thin">
        <color rgb="FF000000"/>
      </left>
      <right style="thin"/>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medium"/>
      <right style="thin"/>
      <top/>
      <bottom style="thin"/>
    </border>
    <border>
      <left style="medium"/>
      <right style="thin"/>
      <top style="thin"/>
      <bottom style="medium"/>
    </border>
    <border>
      <left style="double"/>
      <right/>
      <top style="thin"/>
      <bottom style="thin"/>
    </border>
    <border>
      <left/>
      <right style="double"/>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421">
    <xf numFmtId="0" fontId="0"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0" fillId="0" borderId="10" xfId="0" applyBorder="1" applyAlignment="1">
      <alignment horizontal="center" vertical="center" wrapText="1"/>
    </xf>
    <xf numFmtId="0" fontId="72" fillId="0" borderId="0" xfId="0" applyFont="1" applyAlignment="1">
      <alignment/>
    </xf>
    <xf numFmtId="0" fontId="0" fillId="33" borderId="0" xfId="0" applyFill="1" applyAlignment="1">
      <alignment/>
    </xf>
    <xf numFmtId="9" fontId="0" fillId="34" borderId="0" xfId="0" applyNumberFormat="1" applyFill="1" applyAlignment="1">
      <alignment/>
    </xf>
    <xf numFmtId="0" fontId="0" fillId="34" borderId="0" xfId="0" applyFill="1" applyAlignment="1">
      <alignment/>
    </xf>
    <xf numFmtId="9" fontId="72" fillId="34" borderId="0" xfId="0" applyNumberFormat="1" applyFont="1" applyFill="1" applyAlignment="1">
      <alignment/>
    </xf>
    <xf numFmtId="0" fontId="72" fillId="34" borderId="0" xfId="0" applyFont="1" applyFill="1" applyAlignment="1">
      <alignment/>
    </xf>
    <xf numFmtId="0" fontId="0" fillId="35" borderId="0" xfId="0" applyFill="1" applyAlignment="1">
      <alignment/>
    </xf>
    <xf numFmtId="0" fontId="0" fillId="36" borderId="0" xfId="0" applyFill="1" applyAlignment="1">
      <alignment/>
    </xf>
    <xf numFmtId="9" fontId="72" fillId="0" borderId="0" xfId="0" applyNumberFormat="1" applyFont="1" applyAlignment="1">
      <alignment wrapText="1"/>
    </xf>
    <xf numFmtId="0" fontId="72" fillId="0" borderId="10" xfId="0" applyFont="1" applyBorder="1" applyAlignment="1">
      <alignment/>
    </xf>
    <xf numFmtId="9" fontId="0" fillId="0" borderId="10" xfId="0" applyNumberFormat="1" applyBorder="1" applyAlignment="1">
      <alignment/>
    </xf>
    <xf numFmtId="9" fontId="72" fillId="0" borderId="10" xfId="0" applyNumberFormat="1" applyFont="1" applyBorder="1" applyAlignment="1">
      <alignment/>
    </xf>
    <xf numFmtId="9" fontId="0" fillId="0" borderId="10" xfId="0" applyNumberFormat="1" applyBorder="1" applyAlignment="1">
      <alignment horizontal="center" vertical="center"/>
    </xf>
    <xf numFmtId="9" fontId="0" fillId="36" borderId="10" xfId="0" applyNumberFormat="1" applyFill="1" applyBorder="1" applyAlignment="1">
      <alignment horizontal="center" vertical="center"/>
    </xf>
    <xf numFmtId="9" fontId="0" fillId="33" borderId="10" xfId="0" applyNumberFormat="1" applyFill="1" applyBorder="1" applyAlignment="1">
      <alignment horizontal="center" vertical="center"/>
    </xf>
    <xf numFmtId="0" fontId="0" fillId="0" borderId="0" xfId="0" applyAlignment="1">
      <alignment horizontal="center" vertical="center"/>
    </xf>
    <xf numFmtId="9" fontId="0" fillId="35" borderId="10" xfId="0" applyNumberFormat="1" applyFill="1" applyBorder="1" applyAlignment="1">
      <alignment horizontal="center" vertical="center"/>
    </xf>
    <xf numFmtId="9" fontId="0" fillId="28" borderId="10" xfId="0" applyNumberFormat="1" applyFill="1"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wrapText="1"/>
    </xf>
    <xf numFmtId="9" fontId="0" fillId="0" borderId="0" xfId="0" applyNumberFormat="1" applyAlignment="1">
      <alignment wrapText="1"/>
    </xf>
    <xf numFmtId="0" fontId="0" fillId="0" borderId="0" xfId="0" applyAlignment="1">
      <alignment/>
    </xf>
    <xf numFmtId="0" fontId="73" fillId="37"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0" xfId="0" applyAlignment="1">
      <alignment/>
    </xf>
    <xf numFmtId="0" fontId="74" fillId="34" borderId="0" xfId="0" applyFont="1" applyFill="1" applyAlignment="1">
      <alignment/>
    </xf>
    <xf numFmtId="0" fontId="0" fillId="0" borderId="11" xfId="0" applyFont="1" applyBorder="1" applyAlignment="1">
      <alignment horizontal="left" vertical="center" wrapText="1"/>
    </xf>
    <xf numFmtId="0" fontId="75" fillId="34" borderId="0" xfId="0" applyFont="1" applyFill="1" applyAlignment="1">
      <alignment/>
    </xf>
    <xf numFmtId="0" fontId="76" fillId="10" borderId="12" xfId="0" applyFont="1" applyFill="1" applyBorder="1" applyAlignment="1">
      <alignment horizontal="center" vertical="center" wrapText="1" readingOrder="1"/>
    </xf>
    <xf numFmtId="0" fontId="76" fillId="10" borderId="13" xfId="0" applyFont="1" applyFill="1" applyBorder="1" applyAlignment="1">
      <alignment horizontal="center" vertical="center" wrapText="1" readingOrder="1"/>
    </xf>
    <xf numFmtId="0" fontId="76" fillId="34" borderId="14" xfId="0" applyFont="1" applyFill="1" applyBorder="1" applyAlignment="1">
      <alignment horizontal="center" vertical="center" wrapText="1" readingOrder="1"/>
    </xf>
    <xf numFmtId="0" fontId="77" fillId="34" borderId="14" xfId="0" applyFont="1" applyFill="1" applyBorder="1" applyAlignment="1">
      <alignment horizontal="justify" vertical="center" wrapText="1" readingOrder="1"/>
    </xf>
    <xf numFmtId="9" fontId="76" fillId="34" borderId="15" xfId="0" applyNumberFormat="1" applyFont="1" applyFill="1" applyBorder="1" applyAlignment="1">
      <alignment horizontal="center" vertical="center" wrapText="1" readingOrder="1"/>
    </xf>
    <xf numFmtId="0" fontId="76" fillId="34" borderId="10" xfId="0" applyFont="1" applyFill="1" applyBorder="1" applyAlignment="1">
      <alignment horizontal="center" vertical="center" wrapText="1" readingOrder="1"/>
    </xf>
    <xf numFmtId="0" fontId="77" fillId="34" borderId="10" xfId="0" applyFont="1" applyFill="1" applyBorder="1" applyAlignment="1">
      <alignment horizontal="justify" vertical="center" wrapText="1" readingOrder="1"/>
    </xf>
    <xf numFmtId="9" fontId="76" fillId="34" borderId="16" xfId="0" applyNumberFormat="1" applyFont="1" applyFill="1" applyBorder="1" applyAlignment="1">
      <alignment horizontal="center" vertical="center" wrapText="1" readingOrder="1"/>
    </xf>
    <xf numFmtId="0" fontId="77" fillId="34" borderId="16" xfId="0" applyFont="1" applyFill="1" applyBorder="1" applyAlignment="1">
      <alignment horizontal="center" vertical="center" wrapText="1" readingOrder="1"/>
    </xf>
    <xf numFmtId="0" fontId="76" fillId="34" borderId="17" xfId="0" applyFont="1" applyFill="1" applyBorder="1" applyAlignment="1">
      <alignment horizontal="center" vertical="center" wrapText="1" readingOrder="1"/>
    </xf>
    <xf numFmtId="0" fontId="77" fillId="34" borderId="17" xfId="0" applyFont="1" applyFill="1" applyBorder="1" applyAlignment="1">
      <alignment horizontal="justify" vertical="center" wrapText="1" readingOrder="1"/>
    </xf>
    <xf numFmtId="0" fontId="77" fillId="34" borderId="18" xfId="0" applyFont="1" applyFill="1" applyBorder="1" applyAlignment="1">
      <alignment horizontal="center" vertical="center" wrapText="1" readingOrder="1"/>
    </xf>
    <xf numFmtId="0" fontId="78" fillId="34" borderId="0" xfId="0" applyFont="1" applyFill="1" applyAlignment="1">
      <alignment/>
    </xf>
    <xf numFmtId="0" fontId="0" fillId="0" borderId="10" xfId="0" applyBorder="1" applyAlignment="1">
      <alignment horizontal="center" vertical="center" wrapText="1"/>
    </xf>
    <xf numFmtId="0" fontId="0" fillId="38" borderId="0" xfId="0" applyFill="1" applyAlignment="1">
      <alignment/>
    </xf>
    <xf numFmtId="0" fontId="0" fillId="0" borderId="10" xfId="0" applyBorder="1" applyAlignment="1">
      <alignment vertical="center" wrapText="1"/>
    </xf>
    <xf numFmtId="172" fontId="0" fillId="0" borderId="10" xfId="47" applyNumberFormat="1" applyFont="1" applyBorder="1" applyAlignment="1">
      <alignment/>
    </xf>
    <xf numFmtId="172" fontId="0" fillId="36" borderId="10" xfId="47" applyNumberFormat="1" applyFont="1" applyFill="1" applyBorder="1" applyAlignment="1">
      <alignment/>
    </xf>
    <xf numFmtId="172" fontId="0" fillId="0" borderId="10" xfId="47" applyNumberFormat="1" applyFont="1" applyFill="1" applyBorder="1" applyAlignment="1">
      <alignment/>
    </xf>
    <xf numFmtId="172" fontId="0" fillId="33" borderId="10" xfId="47" applyNumberFormat="1" applyFont="1" applyFill="1" applyBorder="1" applyAlignment="1">
      <alignment/>
    </xf>
    <xf numFmtId="172" fontId="0" fillId="38" borderId="10" xfId="47" applyNumberFormat="1" applyFont="1" applyFill="1" applyBorder="1" applyAlignment="1">
      <alignment/>
    </xf>
    <xf numFmtId="172" fontId="0" fillId="35" borderId="10" xfId="47" applyNumberFormat="1" applyFont="1" applyFill="1" applyBorder="1" applyAlignment="1">
      <alignment/>
    </xf>
    <xf numFmtId="0" fontId="0" fillId="0" borderId="10" xfId="0" applyBorder="1" applyAlignment="1">
      <alignment wrapText="1"/>
    </xf>
    <xf numFmtId="0" fontId="0" fillId="0" borderId="10" xfId="0" applyBorder="1" applyAlignment="1">
      <alignment/>
    </xf>
    <xf numFmtId="171" fontId="0" fillId="0" borderId="0" xfId="47" applyFont="1" applyAlignment="1">
      <alignment/>
    </xf>
    <xf numFmtId="172" fontId="0" fillId="0" borderId="0" xfId="47" applyNumberFormat="1" applyFont="1" applyAlignment="1">
      <alignment wrapText="1"/>
    </xf>
    <xf numFmtId="172" fontId="0" fillId="0" borderId="0" xfId="47" applyNumberFormat="1" applyFont="1" applyAlignment="1">
      <alignment/>
    </xf>
    <xf numFmtId="0" fontId="0" fillId="0" borderId="10" xfId="0" applyBorder="1" applyAlignment="1">
      <alignment horizontal="left" vertical="top" wrapText="1"/>
    </xf>
    <xf numFmtId="0" fontId="0" fillId="0" borderId="10" xfId="0" applyBorder="1" applyAlignment="1">
      <alignment vertical="center"/>
    </xf>
    <xf numFmtId="172" fontId="0" fillId="0" borderId="0" xfId="47" applyNumberFormat="1" applyFont="1" applyAlignment="1">
      <alignment horizontal="right" vertical="center"/>
    </xf>
    <xf numFmtId="172" fontId="0" fillId="0" borderId="10" xfId="47" applyNumberFormat="1" applyFont="1" applyBorder="1" applyAlignment="1">
      <alignment horizontal="right" vertical="center" wrapText="1"/>
    </xf>
    <xf numFmtId="172" fontId="0" fillId="0" borderId="10" xfId="47" applyNumberFormat="1" applyFont="1" applyBorder="1" applyAlignment="1">
      <alignment horizontal="right" vertical="center" wrapText="1"/>
    </xf>
    <xf numFmtId="0" fontId="0" fillId="0" borderId="0" xfId="0" applyBorder="1" applyAlignment="1">
      <alignment wrapText="1"/>
    </xf>
    <xf numFmtId="0" fontId="0" fillId="0" borderId="0" xfId="0" applyBorder="1" applyAlignment="1">
      <alignment/>
    </xf>
    <xf numFmtId="0" fontId="0" fillId="0" borderId="0" xfId="0" applyFill="1" applyBorder="1" applyAlignment="1">
      <alignment vertical="center"/>
    </xf>
    <xf numFmtId="172" fontId="0" fillId="0" borderId="10" xfId="47" applyNumberFormat="1" applyFont="1" applyBorder="1" applyAlignment="1">
      <alignment horizontal="center" vertical="center"/>
    </xf>
    <xf numFmtId="0" fontId="72" fillId="0" borderId="0" xfId="0" applyFont="1" applyBorder="1" applyAlignment="1">
      <alignment/>
    </xf>
    <xf numFmtId="9" fontId="0" fillId="0" borderId="0" xfId="0" applyNumberFormat="1" applyBorder="1" applyAlignment="1">
      <alignment/>
    </xf>
    <xf numFmtId="9" fontId="0" fillId="35" borderId="19" xfId="0" applyNumberFormat="1" applyFill="1" applyBorder="1" applyAlignment="1">
      <alignment horizontal="center" vertical="center"/>
    </xf>
    <xf numFmtId="9" fontId="0" fillId="36" borderId="19" xfId="0" applyNumberFormat="1" applyFill="1" applyBorder="1" applyAlignment="1">
      <alignment horizontal="center" vertical="center"/>
    </xf>
    <xf numFmtId="9" fontId="0" fillId="33" borderId="19" xfId="0" applyNumberFormat="1" applyFill="1" applyBorder="1" applyAlignment="1">
      <alignment horizontal="center" vertical="center"/>
    </xf>
    <xf numFmtId="172" fontId="0" fillId="0" borderId="11" xfId="47" applyNumberFormat="1" applyFont="1" applyBorder="1" applyAlignment="1">
      <alignment horizontal="center" vertical="center"/>
    </xf>
    <xf numFmtId="9" fontId="0" fillId="36" borderId="20" xfId="0" applyNumberFormat="1" applyFill="1" applyBorder="1" applyAlignment="1">
      <alignment horizontal="center" vertical="center"/>
    </xf>
    <xf numFmtId="9" fontId="0" fillId="33" borderId="20" xfId="0" applyNumberFormat="1" applyFill="1" applyBorder="1" applyAlignment="1">
      <alignment horizontal="center" vertical="center"/>
    </xf>
    <xf numFmtId="0" fontId="0" fillId="0" borderId="0" xfId="0" applyFill="1" applyBorder="1" applyAlignment="1">
      <alignment horizontal="center" vertical="center" wrapText="1"/>
    </xf>
    <xf numFmtId="0" fontId="15" fillId="0" borderId="21"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0" fillId="0" borderId="10" xfId="0" applyFont="1" applyBorder="1" applyAlignment="1">
      <alignment/>
    </xf>
    <xf numFmtId="9" fontId="0" fillId="0" borderId="10" xfId="62" applyFont="1" applyBorder="1" applyAlignment="1">
      <alignment horizontal="center" vertical="center" wrapText="1"/>
    </xf>
    <xf numFmtId="0" fontId="0" fillId="0" borderId="0" xfId="0" applyAlignment="1">
      <alignment horizontal="center" vertical="center" wrapText="1"/>
    </xf>
    <xf numFmtId="10" fontId="72"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72" fillId="0" borderId="22" xfId="0" applyFont="1" applyBorder="1" applyAlignment="1">
      <alignment horizontal="center" wrapText="1"/>
    </xf>
    <xf numFmtId="170" fontId="0" fillId="0" borderId="10" xfId="49" applyFont="1" applyBorder="1" applyAlignment="1">
      <alignment horizontal="center" vertical="center" wrapText="1"/>
    </xf>
    <xf numFmtId="9" fontId="0" fillId="0" borderId="0" xfId="62" applyFont="1" applyBorder="1" applyAlignment="1">
      <alignment horizontal="center" vertical="center" wrapText="1"/>
    </xf>
    <xf numFmtId="0" fontId="72" fillId="0" borderId="10" xfId="0" applyFont="1" applyBorder="1" applyAlignment="1">
      <alignment/>
    </xf>
    <xf numFmtId="0" fontId="72" fillId="0" borderId="10" xfId="0" applyFont="1" applyBorder="1" applyAlignment="1">
      <alignment horizontal="center" vertical="center" wrapText="1"/>
    </xf>
    <xf numFmtId="0" fontId="0" fillId="0" borderId="10" xfId="0" applyBorder="1" applyAlignment="1">
      <alignment horizontal="center" vertical="center" wrapText="1"/>
    </xf>
    <xf numFmtId="0" fontId="72" fillId="34" borderId="10" xfId="0" applyFont="1" applyFill="1" applyBorder="1" applyAlignment="1">
      <alignment horizontal="center" vertical="center" wrapText="1"/>
    </xf>
    <xf numFmtId="9" fontId="0" fillId="0" borderId="10" xfId="0" applyNumberFormat="1" applyBorder="1" applyAlignment="1">
      <alignment horizontal="center" vertical="center" wrapText="1"/>
    </xf>
    <xf numFmtId="9" fontId="72" fillId="0" borderId="10" xfId="0" applyNumberFormat="1" applyFont="1" applyBorder="1" applyAlignment="1">
      <alignment horizontal="center" vertical="center" wrapText="1"/>
    </xf>
    <xf numFmtId="9" fontId="72" fillId="0" borderId="0" xfId="0" applyNumberFormat="1" applyFont="1" applyBorder="1" applyAlignment="1">
      <alignment horizontal="center" vertical="center" wrapText="1"/>
    </xf>
    <xf numFmtId="10" fontId="0" fillId="0" borderId="0" xfId="0" applyNumberFormat="1" applyBorder="1" applyAlignment="1">
      <alignment/>
    </xf>
    <xf numFmtId="0" fontId="79" fillId="0" borderId="0" xfId="0" applyFont="1" applyAlignment="1">
      <alignment/>
    </xf>
    <xf numFmtId="0" fontId="80" fillId="0" borderId="0" xfId="0" applyFont="1" applyBorder="1" applyAlignment="1">
      <alignment horizontal="center"/>
    </xf>
    <xf numFmtId="0" fontId="18" fillId="34" borderId="0" xfId="0" applyFont="1" applyFill="1" applyBorder="1" applyAlignment="1">
      <alignment vertical="center"/>
    </xf>
    <xf numFmtId="0" fontId="81" fillId="0" borderId="0" xfId="0" applyFont="1" applyBorder="1" applyAlignment="1">
      <alignment horizontal="center" vertical="center" wrapText="1"/>
    </xf>
    <xf numFmtId="0" fontId="80" fillId="34" borderId="10" xfId="0" applyFont="1" applyFill="1" applyBorder="1" applyAlignment="1">
      <alignment vertical="center" wrapText="1"/>
    </xf>
    <xf numFmtId="0" fontId="80" fillId="0" borderId="10" xfId="0" applyFont="1" applyBorder="1" applyAlignment="1">
      <alignment vertical="center" wrapText="1"/>
    </xf>
    <xf numFmtId="0" fontId="80" fillId="0" borderId="10" xfId="0" applyFont="1" applyBorder="1" applyAlignment="1">
      <alignment vertical="center"/>
    </xf>
    <xf numFmtId="0" fontId="80" fillId="34" borderId="10" xfId="0" applyFont="1" applyFill="1" applyBorder="1" applyAlignment="1">
      <alignment horizontal="left" vertical="center" wrapText="1"/>
    </xf>
    <xf numFmtId="0" fontId="80" fillId="34" borderId="10" xfId="0" applyFont="1" applyFill="1" applyBorder="1" applyAlignment="1">
      <alignment horizontal="left" vertical="center"/>
    </xf>
    <xf numFmtId="0" fontId="72" fillId="39" borderId="10" xfId="0" applyFont="1" applyFill="1" applyBorder="1" applyAlignment="1">
      <alignment horizontal="center" vertical="center"/>
    </xf>
    <xf numFmtId="0" fontId="80" fillId="0" borderId="10" xfId="0" applyFont="1" applyBorder="1" applyAlignment="1">
      <alignment horizontal="center" vertical="center"/>
    </xf>
    <xf numFmtId="14" fontId="80" fillId="0" borderId="10" xfId="0" applyNumberFormat="1" applyFont="1" applyBorder="1" applyAlignment="1">
      <alignment horizontal="center" vertical="center"/>
    </xf>
    <xf numFmtId="0" fontId="22" fillId="40" borderId="10" xfId="0" applyFont="1" applyFill="1" applyBorder="1" applyAlignment="1">
      <alignment vertical="center" wrapText="1"/>
    </xf>
    <xf numFmtId="0" fontId="82" fillId="0" borderId="19" xfId="0" applyFont="1" applyBorder="1" applyAlignment="1">
      <alignment vertical="center" wrapText="1"/>
    </xf>
    <xf numFmtId="0" fontId="82" fillId="0" borderId="14"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72" fillId="0" borderId="10" xfId="0" applyFont="1" applyBorder="1" applyAlignment="1">
      <alignment horizontal="center" vertical="center" wrapText="1"/>
    </xf>
    <xf numFmtId="9" fontId="0" fillId="0" borderId="10" xfId="62" applyFont="1" applyBorder="1" applyAlignment="1">
      <alignment horizontal="center" vertical="center" wrapText="1"/>
    </xf>
    <xf numFmtId="0" fontId="0" fillId="0" borderId="10" xfId="0" applyBorder="1" applyAlignment="1">
      <alignment horizontal="center" vertical="center" wrapText="1"/>
    </xf>
    <xf numFmtId="9" fontId="0" fillId="0" borderId="10" xfId="62" applyFont="1" applyBorder="1" applyAlignment="1">
      <alignment horizontal="center" vertical="center" wrapText="1"/>
    </xf>
    <xf numFmtId="0" fontId="72" fillId="0" borderId="20" xfId="0" applyFont="1" applyBorder="1" applyAlignment="1">
      <alignment horizontal="center" vertical="center" wrapText="1"/>
    </xf>
    <xf numFmtId="0" fontId="72" fillId="0" borderId="23" xfId="0" applyFont="1" applyBorder="1" applyAlignment="1">
      <alignment horizontal="center" vertical="center" wrapText="1"/>
    </xf>
    <xf numFmtId="0" fontId="0" fillId="0" borderId="0" xfId="60">
      <alignment/>
      <protection/>
    </xf>
    <xf numFmtId="0" fontId="0" fillId="0" borderId="24" xfId="60" applyFont="1" applyBorder="1">
      <alignment/>
      <protection/>
    </xf>
    <xf numFmtId="0" fontId="0" fillId="0" borderId="24" xfId="60" applyFont="1" applyBorder="1" applyAlignment="1">
      <alignment vertical="center" wrapText="1"/>
      <protection/>
    </xf>
    <xf numFmtId="0" fontId="72" fillId="0" borderId="24" xfId="60" applyFont="1" applyBorder="1" applyAlignment="1">
      <alignment horizontal="center" vertical="center" wrapText="1"/>
      <protection/>
    </xf>
    <xf numFmtId="0" fontId="72" fillId="40" borderId="24" xfId="60" applyFont="1" applyFill="1" applyBorder="1" applyAlignment="1">
      <alignment horizontal="center" vertical="center" wrapText="1"/>
      <protection/>
    </xf>
    <xf numFmtId="0" fontId="0" fillId="0" borderId="24" xfId="60" applyFont="1" applyBorder="1" applyAlignment="1">
      <alignment horizontal="left" vertical="top" wrapText="1"/>
      <protection/>
    </xf>
    <xf numFmtId="0" fontId="0" fillId="0" borderId="0" xfId="60" applyFont="1" applyAlignment="1">
      <alignment horizontal="center" vertical="center" wrapText="1"/>
      <protection/>
    </xf>
    <xf numFmtId="9" fontId="0" fillId="0" borderId="24" xfId="60" applyNumberFormat="1" applyFont="1" applyBorder="1" applyAlignment="1">
      <alignment horizontal="center" vertical="center" wrapText="1"/>
      <protection/>
    </xf>
    <xf numFmtId="0" fontId="0" fillId="0" borderId="24" xfId="60" applyFont="1" applyBorder="1" applyAlignment="1">
      <alignment horizontal="center" vertical="center" wrapText="1"/>
      <protection/>
    </xf>
    <xf numFmtId="10" fontId="72" fillId="0" borderId="24" xfId="60" applyNumberFormat="1" applyFont="1" applyBorder="1" applyAlignment="1">
      <alignment horizontal="center" vertical="center" wrapText="1"/>
      <protection/>
    </xf>
    <xf numFmtId="172" fontId="0" fillId="0" borderId="24" xfId="60" applyNumberFormat="1" applyFont="1" applyBorder="1" applyAlignment="1">
      <alignment horizontal="right" vertical="center" wrapText="1"/>
      <protection/>
    </xf>
    <xf numFmtId="0" fontId="0" fillId="0" borderId="24" xfId="60" applyFont="1" applyBorder="1" applyAlignment="1">
      <alignment horizontal="center" vertical="center"/>
      <protection/>
    </xf>
    <xf numFmtId="171" fontId="0" fillId="0" borderId="0" xfId="60" applyNumberFormat="1" applyFont="1">
      <alignment/>
      <protection/>
    </xf>
    <xf numFmtId="0" fontId="0" fillId="0" borderId="0" xfId="60" applyFont="1" applyAlignment="1">
      <alignment wrapText="1"/>
      <protection/>
    </xf>
    <xf numFmtId="172" fontId="0" fillId="0" borderId="0" xfId="60" applyNumberFormat="1" applyFont="1" applyAlignment="1">
      <alignment horizontal="right" vertical="center"/>
      <protection/>
    </xf>
    <xf numFmtId="0" fontId="0" fillId="0" borderId="0" xfId="60" applyFont="1">
      <alignment/>
      <protection/>
    </xf>
    <xf numFmtId="0" fontId="0" fillId="0" borderId="11" xfId="0" applyBorder="1" applyAlignment="1">
      <alignment vertical="center" wrapText="1"/>
    </xf>
    <xf numFmtId="0" fontId="72" fillId="35" borderId="25" xfId="0" applyFont="1" applyFill="1" applyBorder="1" applyAlignment="1">
      <alignment horizontal="center" vertical="center" wrapText="1"/>
    </xf>
    <xf numFmtId="0" fontId="0" fillId="0" borderId="26" xfId="0" applyBorder="1" applyAlignment="1">
      <alignment vertical="center" wrapText="1"/>
    </xf>
    <xf numFmtId="0" fontId="72" fillId="34" borderId="19" xfId="0" applyFont="1" applyFill="1" applyBorder="1" applyAlignment="1">
      <alignment horizontal="center" vertical="center" wrapText="1"/>
    </xf>
    <xf numFmtId="0" fontId="72" fillId="0" borderId="27" xfId="0" applyFont="1" applyBorder="1" applyAlignment="1">
      <alignment horizontal="center" vertical="center" wrapText="1"/>
    </xf>
    <xf numFmtId="0" fontId="72" fillId="0" borderId="16" xfId="0" applyFont="1" applyBorder="1" applyAlignment="1">
      <alignment horizontal="center" vertical="center" wrapText="1"/>
    </xf>
    <xf numFmtId="0" fontId="72" fillId="35" borderId="27" xfId="0" applyFont="1" applyFill="1" applyBorder="1" applyAlignment="1">
      <alignment horizontal="center" vertical="center" wrapText="1"/>
    </xf>
    <xf numFmtId="9" fontId="0" fillId="0" borderId="10" xfId="62"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xf>
    <xf numFmtId="9" fontId="0" fillId="0" borderId="10" xfId="62" applyFont="1" applyBorder="1" applyAlignment="1">
      <alignment horizontal="center" vertical="center" wrapText="1"/>
    </xf>
    <xf numFmtId="0" fontId="0" fillId="0" borderId="0" xfId="60" applyBorder="1" applyAlignment="1">
      <alignment vertical="center"/>
      <protection/>
    </xf>
    <xf numFmtId="0" fontId="72" fillId="0" borderId="28" xfId="0" applyFont="1" applyBorder="1" applyAlignment="1">
      <alignment horizontal="center" wrapText="1"/>
    </xf>
    <xf numFmtId="0" fontId="83" fillId="0" borderId="29" xfId="0" applyFont="1" applyBorder="1" applyAlignment="1">
      <alignment horizontal="center" vertical="center" wrapText="1"/>
    </xf>
    <xf numFmtId="0" fontId="0" fillId="0" borderId="14" xfId="0" applyBorder="1" applyAlignment="1">
      <alignment/>
    </xf>
    <xf numFmtId="0" fontId="72" fillId="0" borderId="14" xfId="0" applyFont="1" applyBorder="1" applyAlignment="1">
      <alignment horizontal="center" wrapText="1"/>
    </xf>
    <xf numFmtId="0" fontId="83" fillId="0" borderId="30" xfId="0" applyFont="1" applyBorder="1" applyAlignment="1">
      <alignment horizontal="center" vertical="center" wrapText="1"/>
    </xf>
    <xf numFmtId="0" fontId="80" fillId="0" borderId="10" xfId="0" applyFont="1" applyBorder="1" applyAlignment="1">
      <alignment/>
    </xf>
    <xf numFmtId="0" fontId="0" fillId="0" borderId="31" xfId="60" applyFont="1" applyBorder="1">
      <alignment/>
      <protection/>
    </xf>
    <xf numFmtId="0" fontId="72" fillId="0" borderId="31" xfId="60" applyFont="1" applyBorder="1" applyAlignment="1">
      <alignment horizontal="center" wrapText="1"/>
      <protection/>
    </xf>
    <xf numFmtId="0" fontId="84" fillId="0" borderId="0" xfId="0" applyFont="1" applyAlignment="1">
      <alignment/>
    </xf>
    <xf numFmtId="0" fontId="0" fillId="0" borderId="10" xfId="0" applyBorder="1" applyAlignment="1">
      <alignment horizontal="justify"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81" fillId="0" borderId="10" xfId="0" applyFont="1" applyBorder="1" applyAlignment="1">
      <alignment horizontal="center" vertical="center" wrapText="1"/>
    </xf>
    <xf numFmtId="0" fontId="80" fillId="0" borderId="11" xfId="0" applyFont="1" applyBorder="1" applyAlignment="1">
      <alignment horizontal="center"/>
    </xf>
    <xf numFmtId="0" fontId="80" fillId="0" borderId="20" xfId="0" applyFont="1" applyBorder="1" applyAlignment="1">
      <alignment horizontal="center"/>
    </xf>
    <xf numFmtId="0" fontId="80" fillId="0" borderId="23" xfId="0" applyFont="1" applyBorder="1" applyAlignment="1">
      <alignment horizontal="center"/>
    </xf>
    <xf numFmtId="0" fontId="81" fillId="34" borderId="14" xfId="0" applyFont="1" applyFill="1" applyBorder="1" applyAlignment="1">
      <alignment horizontal="center" vertical="center" wrapText="1"/>
    </xf>
    <xf numFmtId="0" fontId="81" fillId="34" borderId="10" xfId="0" applyFont="1" applyFill="1" applyBorder="1" applyAlignment="1">
      <alignment horizontal="center" vertical="center" wrapText="1"/>
    </xf>
    <xf numFmtId="0" fontId="0" fillId="0" borderId="10" xfId="0" applyBorder="1" applyAlignment="1">
      <alignment horizontal="justify" vertical="justify" wrapText="1"/>
    </xf>
    <xf numFmtId="0" fontId="72" fillId="34" borderId="33" xfId="0" applyFont="1" applyFill="1" applyBorder="1" applyAlignment="1">
      <alignment horizontal="center" vertical="center" wrapText="1"/>
    </xf>
    <xf numFmtId="0" fontId="72" fillId="34" borderId="34" xfId="0" applyFont="1" applyFill="1" applyBorder="1" applyAlignment="1">
      <alignment horizontal="center" vertical="center" wrapText="1"/>
    </xf>
    <xf numFmtId="0" fontId="72" fillId="35" borderId="35" xfId="0" applyFont="1" applyFill="1" applyBorder="1" applyAlignment="1">
      <alignment horizontal="center" vertical="center"/>
    </xf>
    <xf numFmtId="0" fontId="72" fillId="35" borderId="22" xfId="0" applyFont="1" applyFill="1" applyBorder="1" applyAlignment="1">
      <alignment horizontal="center" vertical="center"/>
    </xf>
    <xf numFmtId="0" fontId="72" fillId="35" borderId="33" xfId="0" applyFont="1" applyFill="1" applyBorder="1" applyAlignment="1">
      <alignment horizontal="center" vertical="center"/>
    </xf>
    <xf numFmtId="0" fontId="72" fillId="35" borderId="36" xfId="0" applyFont="1" applyFill="1" applyBorder="1" applyAlignment="1">
      <alignment horizontal="center" vertical="center"/>
    </xf>
    <xf numFmtId="0" fontId="72" fillId="0" borderId="10" xfId="0" applyFont="1" applyBorder="1" applyAlignment="1">
      <alignment horizontal="center"/>
    </xf>
    <xf numFmtId="0" fontId="72" fillId="0" borderId="25" xfId="0" applyFont="1" applyBorder="1" applyAlignment="1">
      <alignment horizontal="center" vertical="center" wrapText="1"/>
    </xf>
    <xf numFmtId="0" fontId="72" fillId="0" borderId="23" xfId="0" applyFont="1" applyBorder="1" applyAlignment="1">
      <alignment horizontal="center" vertical="center" wrapText="1"/>
    </xf>
    <xf numFmtId="0" fontId="16" fillId="34" borderId="21" xfId="0" applyFont="1" applyFill="1" applyBorder="1" applyAlignment="1" applyProtection="1">
      <alignment horizontal="center" vertical="center" wrapText="1"/>
      <protection hidden="1"/>
    </xf>
    <xf numFmtId="0" fontId="16" fillId="34" borderId="32" xfId="0" applyFont="1" applyFill="1" applyBorder="1" applyAlignment="1" applyProtection="1">
      <alignment horizontal="center" vertical="center" wrapText="1"/>
      <protection hidden="1"/>
    </xf>
    <xf numFmtId="0" fontId="16" fillId="34" borderId="14" xfId="0" applyFont="1" applyFill="1" applyBorder="1" applyAlignment="1" applyProtection="1">
      <alignment horizontal="center" vertical="center" wrapText="1"/>
      <protection hidden="1"/>
    </xf>
    <xf numFmtId="0" fontId="15" fillId="0" borderId="21"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72" fillId="0" borderId="1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32" xfId="0" applyFont="1" applyBorder="1" applyAlignment="1">
      <alignment horizontal="center" vertical="center" wrapText="1"/>
    </xf>
    <xf numFmtId="0" fontId="15" fillId="35" borderId="21" xfId="0" applyFont="1" applyFill="1" applyBorder="1" applyAlignment="1" applyProtection="1">
      <alignment horizontal="center" vertical="center" wrapText="1"/>
      <protection locked="0"/>
    </xf>
    <xf numFmtId="0" fontId="15" fillId="35" borderId="32" xfId="0" applyFont="1" applyFill="1" applyBorder="1" applyAlignment="1" applyProtection="1">
      <alignment horizontal="center" vertical="center" wrapText="1"/>
      <protection locked="0"/>
    </xf>
    <xf numFmtId="0" fontId="15" fillId="35" borderId="14" xfId="0" applyFont="1" applyFill="1" applyBorder="1" applyAlignment="1" applyProtection="1">
      <alignment horizontal="center" vertical="center" wrapText="1"/>
      <protection locked="0"/>
    </xf>
    <xf numFmtId="172" fontId="0" fillId="0" borderId="10" xfId="0" applyNumberFormat="1" applyBorder="1" applyAlignment="1">
      <alignment horizontal="center" vertical="center"/>
    </xf>
    <xf numFmtId="0" fontId="72" fillId="0" borderId="33" xfId="0" applyFont="1" applyBorder="1" applyAlignment="1">
      <alignment horizontal="center"/>
    </xf>
    <xf numFmtId="0" fontId="72" fillId="0" borderId="36" xfId="0" applyFont="1" applyBorder="1" applyAlignment="1">
      <alignment horizontal="center"/>
    </xf>
    <xf numFmtId="0" fontId="72" fillId="0" borderId="37" xfId="0" applyFont="1" applyBorder="1" applyAlignment="1">
      <alignment horizontal="center"/>
    </xf>
    <xf numFmtId="0" fontId="72" fillId="0" borderId="38" xfId="0" applyFont="1" applyBorder="1" applyAlignment="1">
      <alignment horizontal="center" wrapText="1"/>
    </xf>
    <xf numFmtId="0" fontId="72" fillId="0" borderId="28" xfId="0" applyFont="1" applyBorder="1" applyAlignment="1">
      <alignment horizontal="center" wrapText="1"/>
    </xf>
    <xf numFmtId="0" fontId="72" fillId="0" borderId="0" xfId="0" applyFont="1" applyBorder="1" applyAlignment="1">
      <alignment horizontal="center" wrapText="1"/>
    </xf>
    <xf numFmtId="0" fontId="72" fillId="0" borderId="38" xfId="0" applyFont="1" applyBorder="1" applyAlignment="1">
      <alignment horizontal="center"/>
    </xf>
    <xf numFmtId="0" fontId="72" fillId="0" borderId="28" xfId="0" applyFont="1" applyBorder="1" applyAlignment="1">
      <alignment horizontal="center"/>
    </xf>
    <xf numFmtId="0" fontId="72" fillId="0" borderId="0" xfId="0" applyFont="1" applyBorder="1" applyAlignment="1">
      <alignment horizontal="center"/>
    </xf>
    <xf numFmtId="0" fontId="72" fillId="34" borderId="26" xfId="0" applyFont="1" applyFill="1" applyBorder="1" applyAlignment="1">
      <alignment horizontal="center" vertical="center"/>
    </xf>
    <xf numFmtId="0" fontId="72" fillId="34" borderId="39" xfId="0" applyFont="1" applyFill="1" applyBorder="1" applyAlignment="1">
      <alignment horizontal="center" vertical="center"/>
    </xf>
    <xf numFmtId="0" fontId="72" fillId="34" borderId="40" xfId="0" applyFont="1" applyFill="1" applyBorder="1" applyAlignment="1">
      <alignment horizontal="center" vertical="center"/>
    </xf>
    <xf numFmtId="0" fontId="72" fillId="34" borderId="41" xfId="0" applyFont="1" applyFill="1" applyBorder="1" applyAlignment="1">
      <alignment horizontal="center" vertical="center"/>
    </xf>
    <xf numFmtId="0" fontId="72" fillId="34" borderId="36" xfId="0" applyFont="1" applyFill="1" applyBorder="1" applyAlignment="1">
      <alignment horizontal="center" vertical="center"/>
    </xf>
    <xf numFmtId="0" fontId="72" fillId="34" borderId="25" xfId="0" applyFont="1" applyFill="1" applyBorder="1" applyAlignment="1">
      <alignment horizontal="center" vertical="center"/>
    </xf>
    <xf numFmtId="0" fontId="72" fillId="35" borderId="42" xfId="0" applyFont="1" applyFill="1" applyBorder="1" applyAlignment="1">
      <alignment horizontal="center" vertical="center" wrapText="1"/>
    </xf>
    <xf numFmtId="0" fontId="72" fillId="35" borderId="43" xfId="0" applyFont="1" applyFill="1" applyBorder="1" applyAlignment="1">
      <alignment horizontal="center" vertical="center" wrapText="1"/>
    </xf>
    <xf numFmtId="0" fontId="72" fillId="35" borderId="44" xfId="0" applyFont="1" applyFill="1" applyBorder="1" applyAlignment="1">
      <alignment horizontal="center" vertical="center" wrapText="1"/>
    </xf>
    <xf numFmtId="0" fontId="72" fillId="35" borderId="45" xfId="0" applyFont="1" applyFill="1" applyBorder="1" applyAlignment="1">
      <alignment horizontal="center" vertical="center" wrapText="1"/>
    </xf>
    <xf numFmtId="0" fontId="72" fillId="35" borderId="41" xfId="0" applyFont="1" applyFill="1" applyBorder="1" applyAlignment="1">
      <alignment horizontal="center" vertical="center" wrapText="1"/>
    </xf>
    <xf numFmtId="0" fontId="72" fillId="35" borderId="25" xfId="0" applyFont="1" applyFill="1" applyBorder="1" applyAlignment="1">
      <alignment horizontal="center" vertical="center" wrapText="1"/>
    </xf>
    <xf numFmtId="0" fontId="72" fillId="35" borderId="46" xfId="0" applyFont="1" applyFill="1" applyBorder="1" applyAlignment="1">
      <alignment horizontal="center" vertical="center" wrapText="1"/>
    </xf>
    <xf numFmtId="0" fontId="72" fillId="35" borderId="11" xfId="0" applyFont="1" applyFill="1" applyBorder="1" applyAlignment="1">
      <alignment horizontal="center" vertical="center" wrapText="1"/>
    </xf>
    <xf numFmtId="0" fontId="72" fillId="35" borderId="26" xfId="0" applyFont="1" applyFill="1" applyBorder="1" applyAlignment="1">
      <alignment horizontal="center" vertical="center" wrapText="1"/>
    </xf>
    <xf numFmtId="171" fontId="72" fillId="0" borderId="43" xfId="47" applyFont="1" applyBorder="1" applyAlignment="1">
      <alignment horizontal="center" vertical="center" wrapText="1"/>
    </xf>
    <xf numFmtId="171" fontId="72" fillId="0" borderId="45" xfId="47" applyFont="1" applyBorder="1" applyAlignment="1">
      <alignment horizontal="center" vertical="center" wrapText="1"/>
    </xf>
    <xf numFmtId="171" fontId="72" fillId="0" borderId="25" xfId="47" applyFont="1" applyBorder="1" applyAlignment="1">
      <alignment horizontal="center" vertical="center" wrapText="1"/>
    </xf>
    <xf numFmtId="0" fontId="72" fillId="0" borderId="42"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33" xfId="0" applyFont="1" applyBorder="1" applyAlignment="1">
      <alignment horizontal="center" wrapText="1"/>
    </xf>
    <xf numFmtId="0" fontId="72" fillId="0" borderId="36" xfId="0" applyFont="1" applyBorder="1" applyAlignment="1">
      <alignment horizontal="center" wrapText="1"/>
    </xf>
    <xf numFmtId="172" fontId="72" fillId="0" borderId="14" xfId="47" applyNumberFormat="1" applyFont="1" applyBorder="1" applyAlignment="1">
      <alignment horizontal="left" vertical="center" wrapText="1"/>
    </xf>
    <xf numFmtId="172" fontId="72" fillId="0" borderId="10" xfId="47" applyNumberFormat="1" applyFont="1" applyBorder="1" applyAlignment="1">
      <alignment horizontal="left" vertical="center" wrapText="1"/>
    </xf>
    <xf numFmtId="0" fontId="72" fillId="0" borderId="45" xfId="0" applyFont="1" applyBorder="1" applyAlignment="1">
      <alignment horizontal="center" vertical="center" wrapText="1"/>
    </xf>
    <xf numFmtId="0" fontId="85" fillId="0" borderId="49" xfId="0" applyFont="1" applyBorder="1" applyAlignment="1">
      <alignment horizontal="center" vertical="center" wrapText="1"/>
    </xf>
    <xf numFmtId="0" fontId="85" fillId="0" borderId="15" xfId="0" applyFont="1" applyBorder="1" applyAlignment="1">
      <alignment horizontal="center" vertical="center" wrapText="1"/>
    </xf>
    <xf numFmtId="14" fontId="0" fillId="0" borderId="10" xfId="47" applyNumberFormat="1" applyFont="1" applyBorder="1" applyAlignment="1">
      <alignment horizontal="center" vertical="center" wrapText="1"/>
    </xf>
    <xf numFmtId="172" fontId="0" fillId="0" borderId="10" xfId="47" applyNumberFormat="1"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49" fontId="0" fillId="0" borderId="10" xfId="47" applyNumberFormat="1" applyFont="1" applyBorder="1" applyAlignment="1">
      <alignment horizontal="center" vertical="center" wrapText="1"/>
    </xf>
    <xf numFmtId="0" fontId="0" fillId="0" borderId="10" xfId="0" applyBorder="1" applyAlignment="1">
      <alignment horizontal="right" vertical="center" wrapText="1"/>
    </xf>
    <xf numFmtId="172" fontId="72" fillId="0" borderId="10" xfId="0" applyNumberFormat="1" applyFont="1" applyBorder="1" applyAlignment="1">
      <alignment horizontal="center" vertical="center" wrapText="1"/>
    </xf>
    <xf numFmtId="0" fontId="72" fillId="0" borderId="50"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51" xfId="0" applyFont="1" applyBorder="1" applyAlignment="1">
      <alignment horizontal="center" vertical="center" wrapText="1"/>
    </xf>
    <xf numFmtId="0" fontId="0" fillId="0" borderId="10" xfId="47" applyNumberFormat="1" applyFont="1" applyBorder="1" applyAlignment="1">
      <alignment horizontal="center" vertical="center" wrapText="1"/>
    </xf>
    <xf numFmtId="0" fontId="80" fillId="0" borderId="10" xfId="0" applyFont="1" applyBorder="1" applyAlignment="1">
      <alignment horizontal="center"/>
    </xf>
    <xf numFmtId="0" fontId="15" fillId="34" borderId="10" xfId="0" applyFont="1" applyFill="1" applyBorder="1" applyAlignment="1">
      <alignment vertical="center"/>
    </xf>
    <xf numFmtId="0" fontId="81" fillId="34" borderId="10" xfId="0" applyFont="1" applyFill="1" applyBorder="1" applyAlignment="1">
      <alignment vertical="center"/>
    </xf>
    <xf numFmtId="0" fontId="18" fillId="34" borderId="10" xfId="0" applyFont="1" applyFill="1" applyBorder="1" applyAlignment="1">
      <alignment vertical="center"/>
    </xf>
    <xf numFmtId="172" fontId="0" fillId="0" borderId="19" xfId="0" applyNumberFormat="1" applyBorder="1" applyAlignment="1">
      <alignment horizontal="center" vertical="center"/>
    </xf>
    <xf numFmtId="172" fontId="0" fillId="0" borderId="32" xfId="0" applyNumberFormat="1" applyBorder="1" applyAlignment="1">
      <alignment horizontal="center" vertical="center"/>
    </xf>
    <xf numFmtId="0" fontId="0" fillId="0" borderId="10" xfId="0" applyBorder="1" applyAlignment="1">
      <alignment horizontal="justify" vertical="top" wrapText="1"/>
    </xf>
    <xf numFmtId="0" fontId="72" fillId="0" borderId="48" xfId="0" applyFont="1" applyBorder="1" applyAlignment="1">
      <alignment horizontal="center"/>
    </xf>
    <xf numFmtId="0" fontId="72" fillId="0" borderId="26" xfId="0" applyFont="1" applyFill="1" applyBorder="1" applyAlignment="1">
      <alignment horizontal="center" vertical="center"/>
    </xf>
    <xf numFmtId="0" fontId="72" fillId="0" borderId="39" xfId="0" applyFont="1" applyFill="1" applyBorder="1" applyAlignment="1">
      <alignment horizontal="center" vertical="center"/>
    </xf>
    <xf numFmtId="0" fontId="72" fillId="0" borderId="40" xfId="0" applyFont="1" applyFill="1" applyBorder="1" applyAlignment="1">
      <alignment horizontal="center" vertical="center"/>
    </xf>
    <xf numFmtId="0" fontId="72" fillId="0" borderId="41" xfId="0" applyFont="1" applyFill="1" applyBorder="1" applyAlignment="1">
      <alignment horizontal="center" vertical="center"/>
    </xf>
    <xf numFmtId="0" fontId="72" fillId="0" borderId="36" xfId="0" applyFont="1" applyFill="1" applyBorder="1" applyAlignment="1">
      <alignment horizontal="center" vertical="center"/>
    </xf>
    <xf numFmtId="0" fontId="72" fillId="0" borderId="25" xfId="0" applyFont="1" applyFill="1" applyBorder="1" applyAlignment="1">
      <alignment horizontal="center" vertical="center"/>
    </xf>
    <xf numFmtId="0" fontId="0" fillId="0" borderId="26" xfId="0" applyBorder="1" applyAlignment="1">
      <alignment horizontal="center"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44" xfId="0" applyBorder="1" applyAlignment="1">
      <alignment horizontal="center" vertical="top" wrapText="1"/>
    </xf>
    <xf numFmtId="0" fontId="0" fillId="0" borderId="0" xfId="0" applyBorder="1" applyAlignment="1">
      <alignment horizontal="center" vertical="top" wrapText="1"/>
    </xf>
    <xf numFmtId="0" fontId="0" fillId="0" borderId="45" xfId="0" applyBorder="1" applyAlignment="1">
      <alignment horizontal="center" vertical="top" wrapText="1"/>
    </xf>
    <xf numFmtId="0" fontId="0" fillId="0" borderId="41" xfId="0" applyBorder="1" applyAlignment="1">
      <alignment horizontal="center" vertical="top" wrapText="1"/>
    </xf>
    <xf numFmtId="0" fontId="0" fillId="0" borderId="36" xfId="0" applyBorder="1" applyAlignment="1">
      <alignment horizontal="center" vertical="top" wrapText="1"/>
    </xf>
    <xf numFmtId="0" fontId="0" fillId="0" borderId="25" xfId="0" applyBorder="1" applyAlignment="1">
      <alignment horizontal="center" vertical="top" wrapText="1"/>
    </xf>
    <xf numFmtId="0" fontId="72" fillId="0" borderId="33" xfId="0" applyFont="1" applyFill="1" applyBorder="1" applyAlignment="1">
      <alignment horizontal="center" vertical="center" wrapText="1"/>
    </xf>
    <xf numFmtId="0" fontId="72" fillId="0" borderId="34" xfId="0" applyFont="1" applyFill="1" applyBorder="1" applyAlignment="1">
      <alignment horizontal="center" vertical="center" wrapText="1"/>
    </xf>
    <xf numFmtId="0" fontId="0" fillId="0" borderId="10" xfId="0" applyBorder="1" applyAlignment="1">
      <alignment horizontal="center"/>
    </xf>
    <xf numFmtId="172" fontId="0" fillId="0" borderId="26" xfId="0" applyNumberFormat="1" applyBorder="1" applyAlignment="1">
      <alignment horizontal="center" vertical="center"/>
    </xf>
    <xf numFmtId="172" fontId="0" fillId="0" borderId="44" xfId="0" applyNumberFormat="1" applyBorder="1" applyAlignment="1">
      <alignment horizontal="center" vertical="center"/>
    </xf>
    <xf numFmtId="0" fontId="16" fillId="34" borderId="10" xfId="0" applyFont="1" applyFill="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locked="0"/>
    </xf>
    <xf numFmtId="0" fontId="72" fillId="0" borderId="14" xfId="0" applyFont="1" applyBorder="1" applyAlignment="1">
      <alignment horizontal="center"/>
    </xf>
    <xf numFmtId="0" fontId="72" fillId="0" borderId="10" xfId="0" applyFont="1" applyBorder="1" applyAlignment="1">
      <alignment horizontal="center" vertical="center"/>
    </xf>
    <xf numFmtId="0" fontId="0" fillId="0" borderId="10" xfId="0" applyBorder="1" applyAlignment="1">
      <alignment horizontal="justify" vertical="center" wrapText="1"/>
    </xf>
    <xf numFmtId="172" fontId="0" fillId="0" borderId="19" xfId="47" applyNumberFormat="1" applyFont="1" applyBorder="1" applyAlignment="1">
      <alignment horizontal="center" vertical="center" wrapText="1"/>
    </xf>
    <xf numFmtId="172" fontId="0" fillId="0" borderId="32" xfId="47" applyNumberFormat="1" applyFont="1" applyBorder="1" applyAlignment="1">
      <alignment horizontal="center" vertical="center" wrapText="1"/>
    </xf>
    <xf numFmtId="172" fontId="0" fillId="0" borderId="14" xfId="47" applyNumberFormat="1" applyFont="1" applyBorder="1" applyAlignment="1">
      <alignment horizontal="center" vertical="center" wrapText="1"/>
    </xf>
    <xf numFmtId="0" fontId="85" fillId="0" borderId="10" xfId="0" applyFont="1" applyBorder="1" applyAlignment="1">
      <alignment horizontal="center" vertical="center" wrapText="1"/>
    </xf>
    <xf numFmtId="0" fontId="72" fillId="0" borderId="14" xfId="0" applyFont="1" applyBorder="1" applyAlignment="1">
      <alignment horizontal="center" wrapText="1"/>
    </xf>
    <xf numFmtId="0" fontId="72" fillId="0" borderId="10" xfId="0" applyFont="1" applyBorder="1" applyAlignment="1">
      <alignment horizontal="center" wrapText="1"/>
    </xf>
    <xf numFmtId="171" fontId="72" fillId="0" borderId="10" xfId="47" applyFont="1" applyBorder="1" applyAlignment="1">
      <alignment horizontal="center" vertical="center" wrapText="1"/>
    </xf>
    <xf numFmtId="0" fontId="72" fillId="0" borderId="52" xfId="60" applyFont="1" applyBorder="1" applyAlignment="1">
      <alignment horizontal="center" vertical="center" wrapText="1"/>
      <protection/>
    </xf>
    <xf numFmtId="0" fontId="4" fillId="0" borderId="53" xfId="60" applyFont="1" applyBorder="1">
      <alignment/>
      <protection/>
    </xf>
    <xf numFmtId="0" fontId="4" fillId="0" borderId="54" xfId="60" applyFont="1" applyBorder="1">
      <alignment/>
      <protection/>
    </xf>
    <xf numFmtId="0" fontId="86" fillId="40" borderId="55" xfId="60" applyFont="1" applyFill="1" applyBorder="1" applyAlignment="1">
      <alignment horizontal="center" vertical="center" wrapText="1"/>
      <protection/>
    </xf>
    <xf numFmtId="0" fontId="4" fillId="0" borderId="56" xfId="60" applyFont="1" applyBorder="1">
      <alignment/>
      <protection/>
    </xf>
    <xf numFmtId="0" fontId="4" fillId="0" borderId="31" xfId="60" applyFont="1" applyBorder="1">
      <alignment/>
      <protection/>
    </xf>
    <xf numFmtId="172" fontId="72" fillId="0" borderId="55" xfId="60" applyNumberFormat="1" applyFont="1" applyBorder="1" applyAlignment="1">
      <alignment horizontal="center" vertical="center" wrapText="1"/>
      <protection/>
    </xf>
    <xf numFmtId="0" fontId="0" fillId="0" borderId="55" xfId="60" applyFont="1" applyBorder="1" applyAlignment="1">
      <alignment horizontal="right" vertical="center" wrapText="1"/>
      <protection/>
    </xf>
    <xf numFmtId="0" fontId="0" fillId="0" borderId="57" xfId="60" applyFont="1" applyBorder="1" applyAlignment="1">
      <alignment horizontal="center" vertical="center" wrapText="1"/>
      <protection/>
    </xf>
    <xf numFmtId="0" fontId="4" fillId="0" borderId="58" xfId="60" applyFont="1" applyBorder="1">
      <alignment/>
      <protection/>
    </xf>
    <xf numFmtId="0" fontId="4" fillId="0" borderId="59" xfId="60" applyFont="1" applyBorder="1">
      <alignment/>
      <protection/>
    </xf>
    <xf numFmtId="0" fontId="0" fillId="0" borderId="55" xfId="60" applyFont="1" applyBorder="1" applyAlignment="1">
      <alignment horizontal="center" vertical="center" wrapText="1"/>
      <protection/>
    </xf>
    <xf numFmtId="0" fontId="0" fillId="0" borderId="56" xfId="60" applyFont="1" applyBorder="1" applyAlignment="1">
      <alignment horizontal="center" vertical="center" wrapText="1"/>
      <protection/>
    </xf>
    <xf numFmtId="0" fontId="0" fillId="0" borderId="31" xfId="60" applyFont="1" applyBorder="1" applyAlignment="1">
      <alignment horizontal="center" vertical="center" wrapText="1"/>
      <protection/>
    </xf>
    <xf numFmtId="0" fontId="0" fillId="0" borderId="60" xfId="60" applyFont="1" applyBorder="1" applyAlignment="1">
      <alignment horizontal="center" vertical="center" wrapText="1"/>
      <protection/>
    </xf>
    <xf numFmtId="0" fontId="0" fillId="0" borderId="61" xfId="60" applyFont="1" applyBorder="1" applyAlignment="1">
      <alignment horizontal="center" vertical="center" wrapText="1"/>
      <protection/>
    </xf>
    <xf numFmtId="0" fontId="0" fillId="0" borderId="62" xfId="60" applyFont="1" applyBorder="1" applyAlignment="1">
      <alignment horizontal="center" vertical="center" wrapText="1"/>
      <protection/>
    </xf>
    <xf numFmtId="0" fontId="0" fillId="0" borderId="19" xfId="60" applyFont="1" applyBorder="1" applyAlignment="1">
      <alignment horizontal="justify" vertical="center" wrapText="1"/>
      <protection/>
    </xf>
    <xf numFmtId="0" fontId="0" fillId="0" borderId="32" xfId="60" applyFont="1" applyBorder="1" applyAlignment="1">
      <alignment horizontal="justify" vertical="center" wrapText="1"/>
      <protection/>
    </xf>
    <xf numFmtId="0" fontId="0" fillId="0" borderId="14" xfId="60" applyFont="1" applyBorder="1" applyAlignment="1">
      <alignment horizontal="justify" vertical="center" wrapText="1"/>
      <protection/>
    </xf>
    <xf numFmtId="0" fontId="81" fillId="0" borderId="10" xfId="60" applyFont="1" applyBorder="1" applyAlignment="1">
      <alignment horizontal="center" vertical="center" wrapText="1"/>
      <protection/>
    </xf>
    <xf numFmtId="0" fontId="80" fillId="0" borderId="10" xfId="60" applyFont="1" applyBorder="1" applyAlignment="1">
      <alignment horizontal="center"/>
      <protection/>
    </xf>
    <xf numFmtId="0" fontId="72" fillId="0" borderId="55" xfId="60" applyFont="1" applyBorder="1" applyAlignment="1">
      <alignment horizontal="center" vertical="center" wrapText="1"/>
      <protection/>
    </xf>
    <xf numFmtId="0" fontId="85" fillId="0" borderId="55" xfId="60" applyFont="1" applyBorder="1" applyAlignment="1">
      <alignment horizontal="center" vertical="center" wrapText="1"/>
      <protection/>
    </xf>
    <xf numFmtId="0" fontId="81" fillId="0" borderId="55" xfId="60" applyFont="1" applyBorder="1" applyAlignment="1">
      <alignment horizontal="center" vertical="center" wrapText="1"/>
      <protection/>
    </xf>
    <xf numFmtId="0" fontId="72" fillId="0" borderId="54" xfId="60" applyFont="1" applyBorder="1" applyAlignment="1">
      <alignment horizontal="center"/>
      <protection/>
    </xf>
    <xf numFmtId="0" fontId="4" fillId="0" borderId="63" xfId="60" applyFont="1" applyBorder="1">
      <alignment/>
      <protection/>
    </xf>
    <xf numFmtId="0" fontId="4" fillId="0" borderId="64" xfId="60" applyFont="1" applyBorder="1">
      <alignment/>
      <protection/>
    </xf>
    <xf numFmtId="0" fontId="0" fillId="0" borderId="10" xfId="60" applyFont="1" applyBorder="1" applyAlignment="1">
      <alignment horizontal="justify" vertical="top" wrapText="1"/>
      <protection/>
    </xf>
    <xf numFmtId="0" fontId="0" fillId="0" borderId="10" xfId="60" applyBorder="1" applyAlignment="1">
      <alignment horizontal="justify" vertical="top"/>
      <protection/>
    </xf>
    <xf numFmtId="0" fontId="0" fillId="0" borderId="10" xfId="60" applyFont="1" applyBorder="1" applyAlignment="1">
      <alignment horizontal="justify" vertical="center" wrapText="1"/>
      <protection/>
    </xf>
    <xf numFmtId="0" fontId="0" fillId="0" borderId="10" xfId="60" applyBorder="1" applyAlignment="1">
      <alignment horizontal="justify" vertical="center" wrapText="1"/>
      <protection/>
    </xf>
    <xf numFmtId="0" fontId="0" fillId="0" borderId="55" xfId="60" applyFont="1" applyBorder="1" applyAlignment="1">
      <alignment horizontal="center" vertical="center"/>
      <protection/>
    </xf>
    <xf numFmtId="0" fontId="72" fillId="0" borderId="57" xfId="60" applyFont="1" applyBorder="1" applyAlignment="1">
      <alignment horizontal="center" vertical="center" wrapText="1"/>
      <protection/>
    </xf>
    <xf numFmtId="0" fontId="0" fillId="0" borderId="55" xfId="60" applyFont="1" applyBorder="1" applyAlignment="1">
      <alignment horizontal="left" vertical="center" wrapText="1"/>
      <protection/>
    </xf>
    <xf numFmtId="0" fontId="4" fillId="0" borderId="65" xfId="60" applyFont="1" applyBorder="1">
      <alignment/>
      <protection/>
    </xf>
    <xf numFmtId="0" fontId="4" fillId="0" borderId="66" xfId="60" applyFont="1" applyBorder="1">
      <alignment/>
      <protection/>
    </xf>
    <xf numFmtId="172" fontId="0" fillId="0" borderId="55" xfId="60" applyNumberFormat="1" applyFont="1" applyBorder="1" applyAlignment="1">
      <alignment horizontal="center" vertical="center" wrapText="1"/>
      <protection/>
    </xf>
    <xf numFmtId="172" fontId="0" fillId="0" borderId="55" xfId="60" applyNumberFormat="1" applyFont="1" applyBorder="1" applyAlignment="1">
      <alignment horizontal="center" vertical="center"/>
      <protection/>
    </xf>
    <xf numFmtId="173" fontId="0" fillId="0" borderId="55" xfId="60" applyNumberFormat="1" applyFont="1" applyBorder="1" applyAlignment="1">
      <alignment horizontal="center" vertical="center" wrapText="1"/>
      <protection/>
    </xf>
    <xf numFmtId="0" fontId="0" fillId="0" borderId="52" xfId="60" applyFont="1" applyBorder="1" applyAlignment="1">
      <alignment horizontal="center"/>
      <protection/>
    </xf>
    <xf numFmtId="0" fontId="0" fillId="0" borderId="0" xfId="60">
      <alignment/>
      <protection/>
    </xf>
    <xf numFmtId="0" fontId="4" fillId="0" borderId="67" xfId="60" applyFont="1" applyBorder="1">
      <alignment/>
      <protection/>
    </xf>
    <xf numFmtId="49" fontId="0" fillId="0" borderId="55" xfId="60" applyNumberFormat="1" applyFont="1" applyBorder="1" applyAlignment="1">
      <alignment horizontal="center" vertical="center" wrapText="1"/>
      <protection/>
    </xf>
    <xf numFmtId="171" fontId="72" fillId="0" borderId="55" xfId="60" applyNumberFormat="1" applyFont="1" applyBorder="1" applyAlignment="1">
      <alignment horizontal="center" vertical="center" wrapText="1"/>
      <protection/>
    </xf>
    <xf numFmtId="0" fontId="4" fillId="0" borderId="10" xfId="60" applyFont="1" applyBorder="1">
      <alignment/>
      <protection/>
    </xf>
    <xf numFmtId="0" fontId="72" fillId="0" borderId="54" xfId="60" applyFont="1" applyBorder="1" applyAlignment="1">
      <alignment horizontal="center" wrapText="1"/>
      <protection/>
    </xf>
    <xf numFmtId="0" fontId="72" fillId="0" borderId="52" xfId="60" applyFont="1" applyBorder="1" applyAlignment="1">
      <alignment horizontal="center" vertical="center"/>
      <protection/>
    </xf>
    <xf numFmtId="0" fontId="72" fillId="0" borderId="57" xfId="60" applyFont="1" applyBorder="1" applyAlignment="1">
      <alignment horizontal="center"/>
      <protection/>
    </xf>
    <xf numFmtId="0" fontId="72" fillId="0" borderId="57" xfId="60" applyFont="1" applyBorder="1" applyAlignment="1">
      <alignment horizontal="center" wrapText="1"/>
      <protection/>
    </xf>
    <xf numFmtId="172" fontId="72" fillId="0" borderId="55" xfId="60" applyNumberFormat="1" applyFont="1" applyBorder="1" applyAlignment="1">
      <alignment horizontal="left" vertical="center" wrapText="1"/>
      <protection/>
    </xf>
    <xf numFmtId="0" fontId="0" fillId="0" borderId="19" xfId="60" applyFont="1" applyBorder="1" applyAlignment="1">
      <alignment horizontal="justify" vertical="top" wrapText="1"/>
      <protection/>
    </xf>
    <xf numFmtId="0" fontId="0" fillId="0" borderId="32" xfId="60" applyFont="1" applyBorder="1" applyAlignment="1">
      <alignment horizontal="justify" vertical="top" wrapText="1"/>
      <protection/>
    </xf>
    <xf numFmtId="0" fontId="0" fillId="0" borderId="14" xfId="60" applyFont="1" applyBorder="1" applyAlignment="1">
      <alignment horizontal="justify" vertical="top" wrapText="1"/>
      <protection/>
    </xf>
    <xf numFmtId="0" fontId="0" fillId="0" borderId="10" xfId="47" applyNumberFormat="1" applyFont="1" applyBorder="1" applyAlignment="1">
      <alignment horizontal="left" vertical="center" wrapText="1"/>
    </xf>
    <xf numFmtId="0" fontId="0" fillId="0" borderId="19" xfId="60" applyFont="1" applyBorder="1" applyAlignment="1">
      <alignment horizontal="justify" vertical="justify" wrapText="1"/>
      <protection/>
    </xf>
    <xf numFmtId="0" fontId="0" fillId="0" borderId="32" xfId="60" applyFont="1" applyBorder="1" applyAlignment="1">
      <alignment horizontal="justify" vertical="justify" wrapText="1"/>
      <protection/>
    </xf>
    <xf numFmtId="0" fontId="0" fillId="0" borderId="14" xfId="60" applyFont="1" applyBorder="1" applyAlignment="1">
      <alignment horizontal="justify" vertical="justify" wrapText="1"/>
      <protection/>
    </xf>
    <xf numFmtId="172" fontId="0" fillId="34" borderId="10" xfId="47" applyNumberFormat="1" applyFont="1" applyFill="1" applyBorder="1" applyAlignment="1">
      <alignment horizontal="center" vertical="center" wrapText="1"/>
    </xf>
    <xf numFmtId="0" fontId="0" fillId="34" borderId="10" xfId="0" applyFill="1" applyBorder="1" applyAlignment="1">
      <alignment horizontal="center" vertical="center" wrapText="1"/>
    </xf>
    <xf numFmtId="0" fontId="4" fillId="0" borderId="10" xfId="47" applyNumberFormat="1" applyFont="1" applyBorder="1" applyAlignment="1">
      <alignment horizontal="center" vertical="center" wrapText="1"/>
    </xf>
    <xf numFmtId="0" fontId="72" fillId="0" borderId="35" xfId="0" applyFont="1" applyBorder="1" applyAlignment="1">
      <alignment horizontal="center"/>
    </xf>
    <xf numFmtId="0" fontId="72" fillId="0" borderId="22" xfId="0" applyFont="1" applyBorder="1" applyAlignment="1">
      <alignment horizontal="center"/>
    </xf>
    <xf numFmtId="0" fontId="72" fillId="0" borderId="47" xfId="0" applyFont="1" applyBorder="1" applyAlignment="1">
      <alignment horizontal="center"/>
    </xf>
    <xf numFmtId="9" fontId="0" fillId="0" borderId="10" xfId="62" applyFont="1" applyBorder="1" applyAlignment="1">
      <alignment horizontal="center" vertical="center" wrapText="1"/>
    </xf>
    <xf numFmtId="0" fontId="72" fillId="0" borderId="22" xfId="0" applyFont="1" applyBorder="1" applyAlignment="1">
      <alignment horizontal="center" wrapText="1"/>
    </xf>
    <xf numFmtId="0" fontId="72" fillId="0" borderId="11" xfId="0" applyFont="1" applyBorder="1" applyAlignment="1">
      <alignment horizontal="center"/>
    </xf>
    <xf numFmtId="0" fontId="72" fillId="0" borderId="23" xfId="0" applyFont="1" applyBorder="1" applyAlignment="1">
      <alignment horizontal="center"/>
    </xf>
    <xf numFmtId="0" fontId="72" fillId="0" borderId="0" xfId="0" applyFont="1" applyAlignment="1">
      <alignment horizontal="center" vertical="center"/>
    </xf>
    <xf numFmtId="0" fontId="72" fillId="0" borderId="45" xfId="0" applyFont="1" applyBorder="1" applyAlignment="1">
      <alignment horizontal="center" vertical="center"/>
    </xf>
    <xf numFmtId="0" fontId="72" fillId="0" borderId="36" xfId="0" applyFont="1" applyBorder="1" applyAlignment="1">
      <alignment horizontal="center" vertical="center"/>
    </xf>
    <xf numFmtId="0" fontId="72" fillId="0" borderId="25" xfId="0" applyFont="1" applyBorder="1" applyAlignment="1">
      <alignment horizontal="center" vertical="center"/>
    </xf>
    <xf numFmtId="0" fontId="0" fillId="35" borderId="0" xfId="0" applyFill="1" applyAlignment="1">
      <alignment horizontal="center" wrapText="1"/>
    </xf>
    <xf numFmtId="0" fontId="0" fillId="33" borderId="0" xfId="0" applyFill="1" applyAlignment="1">
      <alignment horizontal="center" wrapText="1"/>
    </xf>
    <xf numFmtId="0" fontId="72" fillId="0" borderId="20" xfId="0" applyFont="1" applyBorder="1" applyAlignment="1">
      <alignment horizontal="center"/>
    </xf>
    <xf numFmtId="0" fontId="16" fillId="41" borderId="44" xfId="0" applyFont="1" applyFill="1" applyBorder="1" applyAlignment="1">
      <alignment horizontal="center" vertical="center" wrapText="1"/>
    </xf>
    <xf numFmtId="0" fontId="16" fillId="41" borderId="0" xfId="0" applyFont="1" applyFill="1" applyBorder="1" applyAlignment="1">
      <alignment horizontal="center" vertical="center" wrapText="1"/>
    </xf>
    <xf numFmtId="0" fontId="24" fillId="42" borderId="41" xfId="0" applyFont="1" applyFill="1" applyBorder="1" applyAlignment="1">
      <alignment horizontal="center" vertical="center"/>
    </xf>
    <xf numFmtId="0" fontId="24" fillId="42" borderId="36"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75" fillId="34" borderId="0" xfId="0" applyFont="1" applyFill="1" applyAlignment="1">
      <alignment horizontal="justify" vertical="center" wrapText="1"/>
    </xf>
    <xf numFmtId="0" fontId="38" fillId="10" borderId="68" xfId="0" applyFont="1" applyFill="1" applyBorder="1" applyAlignment="1">
      <alignment horizontal="center" vertical="center" wrapText="1" readingOrder="1"/>
    </xf>
    <xf numFmtId="0" fontId="38" fillId="10" borderId="69" xfId="0" applyFont="1" applyFill="1" applyBorder="1" applyAlignment="1">
      <alignment horizontal="center" vertical="center" wrapText="1" readingOrder="1"/>
    </xf>
    <xf numFmtId="0" fontId="38" fillId="10" borderId="70" xfId="0" applyFont="1" applyFill="1" applyBorder="1" applyAlignment="1">
      <alignment horizontal="center" vertical="center" wrapText="1" readingOrder="1"/>
    </xf>
    <xf numFmtId="0" fontId="76" fillId="10" borderId="71" xfId="0" applyFont="1" applyFill="1" applyBorder="1" applyAlignment="1">
      <alignment horizontal="center" vertical="center" wrapText="1" readingOrder="1"/>
    </xf>
    <xf numFmtId="0" fontId="76" fillId="10" borderId="12" xfId="0" applyFont="1" applyFill="1" applyBorder="1" applyAlignment="1">
      <alignment horizontal="center" vertical="center" wrapText="1" readingOrder="1"/>
    </xf>
    <xf numFmtId="0" fontId="76" fillId="34" borderId="72" xfId="0" applyFont="1" applyFill="1" applyBorder="1" applyAlignment="1">
      <alignment horizontal="center" vertical="center" wrapText="1" readingOrder="1"/>
    </xf>
    <xf numFmtId="0" fontId="76" fillId="34" borderId="27" xfId="0" applyFont="1" applyFill="1" applyBorder="1" applyAlignment="1">
      <alignment horizontal="center" vertical="center" wrapText="1" readingOrder="1"/>
    </xf>
    <xf numFmtId="0" fontId="76" fillId="34" borderId="14" xfId="0" applyFont="1" applyFill="1" applyBorder="1" applyAlignment="1">
      <alignment horizontal="center" vertical="center" wrapText="1" readingOrder="1"/>
    </xf>
    <xf numFmtId="0" fontId="76" fillId="34" borderId="10" xfId="0" applyFont="1" applyFill="1" applyBorder="1" applyAlignment="1">
      <alignment horizontal="center" vertical="center" wrapText="1" readingOrder="1"/>
    </xf>
    <xf numFmtId="0" fontId="76" fillId="34" borderId="73" xfId="0" applyFont="1" applyFill="1" applyBorder="1" applyAlignment="1">
      <alignment horizontal="center" vertical="center" wrapText="1" readingOrder="1"/>
    </xf>
    <xf numFmtId="0" fontId="76" fillId="34" borderId="17" xfId="0" applyFont="1" applyFill="1" applyBorder="1" applyAlignment="1">
      <alignment horizontal="center" vertical="center" wrapText="1" readingOrder="1"/>
    </xf>
    <xf numFmtId="0" fontId="3" fillId="0" borderId="10" xfId="0" applyFont="1" applyBorder="1" applyAlignment="1">
      <alignment horizontal="center" vertical="center" wrapText="1"/>
    </xf>
    <xf numFmtId="0" fontId="73" fillId="37" borderId="10" xfId="0" applyFont="1" applyFill="1" applyBorder="1" applyAlignment="1">
      <alignment horizontal="center"/>
    </xf>
    <xf numFmtId="0" fontId="82" fillId="0" borderId="19" xfId="0" applyFont="1" applyBorder="1" applyAlignment="1">
      <alignment horizontal="center" vertical="center" wrapText="1"/>
    </xf>
    <xf numFmtId="0" fontId="82" fillId="0" borderId="14" xfId="0" applyFont="1" applyBorder="1" applyAlignment="1">
      <alignment horizontal="center" vertical="center" wrapText="1"/>
    </xf>
    <xf numFmtId="0" fontId="16" fillId="41" borderId="45" xfId="0" applyFont="1" applyFill="1" applyBorder="1" applyAlignment="1">
      <alignment horizontal="center" vertical="center" wrapText="1"/>
    </xf>
    <xf numFmtId="0" fontId="24" fillId="42" borderId="25" xfId="0" applyFont="1" applyFill="1" applyBorder="1" applyAlignment="1">
      <alignment horizontal="center" vertical="center"/>
    </xf>
    <xf numFmtId="0" fontId="0" fillId="34" borderId="10" xfId="0" applyFont="1" applyFill="1" applyBorder="1" applyAlignment="1">
      <alignment horizontal="left" wrapText="1"/>
    </xf>
    <xf numFmtId="0" fontId="0" fillId="34" borderId="11" xfId="0" applyFont="1" applyFill="1" applyBorder="1" applyAlignment="1">
      <alignment wrapText="1"/>
    </xf>
    <xf numFmtId="0" fontId="0" fillId="34" borderId="20" xfId="0" applyFont="1" applyFill="1" applyBorder="1" applyAlignment="1">
      <alignment/>
    </xf>
    <xf numFmtId="0" fontId="0" fillId="34" borderId="23" xfId="0" applyFont="1" applyFill="1" applyBorder="1" applyAlignment="1">
      <alignment/>
    </xf>
    <xf numFmtId="0" fontId="0" fillId="34" borderId="11" xfId="0" applyFont="1" applyFill="1" applyBorder="1" applyAlignment="1">
      <alignment horizontal="center" wrapText="1"/>
    </xf>
    <xf numFmtId="0" fontId="0" fillId="34" borderId="20" xfId="0" applyFont="1" applyFill="1" applyBorder="1" applyAlignment="1">
      <alignment horizontal="center" wrapText="1"/>
    </xf>
    <xf numFmtId="0" fontId="0" fillId="34" borderId="23" xfId="0" applyFont="1" applyFill="1" applyBorder="1" applyAlignment="1">
      <alignment horizontal="center" wrapText="1"/>
    </xf>
    <xf numFmtId="0" fontId="4" fillId="34" borderId="26" xfId="0" applyFont="1" applyFill="1" applyBorder="1" applyAlignment="1" quotePrefix="1">
      <alignment horizontal="left" wrapText="1"/>
    </xf>
    <xf numFmtId="0" fontId="40" fillId="34" borderId="39" xfId="0" applyFont="1" applyFill="1" applyBorder="1" applyAlignment="1">
      <alignment horizontal="left" wrapText="1"/>
    </xf>
    <xf numFmtId="0" fontId="40" fillId="34" borderId="40" xfId="0" applyFont="1" applyFill="1" applyBorder="1" applyAlignment="1">
      <alignment horizontal="left" wrapText="1"/>
    </xf>
    <xf numFmtId="0" fontId="40" fillId="34" borderId="41" xfId="0" applyFont="1" applyFill="1" applyBorder="1" applyAlignment="1">
      <alignment horizontal="left" wrapText="1"/>
    </xf>
    <xf numFmtId="0" fontId="40" fillId="34" borderId="36" xfId="0" applyFont="1" applyFill="1" applyBorder="1" applyAlignment="1">
      <alignment horizontal="left" wrapText="1"/>
    </xf>
    <xf numFmtId="0" fontId="40" fillId="34" borderId="25" xfId="0" applyFont="1" applyFill="1" applyBorder="1" applyAlignment="1">
      <alignment horizontal="left" wrapText="1"/>
    </xf>
    <xf numFmtId="0" fontId="39" fillId="0" borderId="10" xfId="0" applyFont="1" applyBorder="1" applyAlignment="1">
      <alignment horizontal="left"/>
    </xf>
    <xf numFmtId="0" fontId="3" fillId="0" borderId="10" xfId="0" applyFont="1" applyBorder="1" applyAlignment="1">
      <alignment horizontal="center"/>
    </xf>
    <xf numFmtId="0" fontId="73" fillId="37" borderId="10" xfId="0" applyFont="1" applyFill="1" applyBorder="1" applyAlignment="1">
      <alignment horizontal="center" vertical="center"/>
    </xf>
    <xf numFmtId="0" fontId="0" fillId="0" borderId="10" xfId="0" applyFont="1" applyBorder="1" applyAlignment="1">
      <alignment horizontal="left" vertical="center" wrapText="1"/>
    </xf>
    <xf numFmtId="0" fontId="7" fillId="34" borderId="74" xfId="55" applyFont="1" applyFill="1" applyBorder="1" applyAlignment="1">
      <alignment horizontal="center" vertical="top" wrapText="1" readingOrder="1"/>
      <protection/>
    </xf>
    <xf numFmtId="0" fontId="7" fillId="34" borderId="20" xfId="55" applyFont="1" applyFill="1" applyBorder="1" applyAlignment="1">
      <alignment horizontal="center" vertical="top" wrapText="1" readingOrder="1"/>
      <protection/>
    </xf>
    <xf numFmtId="0" fontId="7" fillId="34" borderId="75" xfId="55" applyFont="1" applyFill="1" applyBorder="1" applyAlignment="1">
      <alignment horizontal="center" vertical="top" wrapText="1" readingOrder="1"/>
      <protection/>
    </xf>
    <xf numFmtId="0" fontId="8" fillId="34" borderId="11" xfId="52" applyFont="1" applyFill="1" applyBorder="1" applyAlignment="1">
      <alignment horizontal="center" vertical="center" wrapText="1"/>
      <protection/>
    </xf>
    <xf numFmtId="0" fontId="8" fillId="34" borderId="20" xfId="52" applyFont="1" applyFill="1" applyBorder="1" applyAlignment="1">
      <alignment horizontal="center" vertical="center" wrapText="1"/>
      <protection/>
    </xf>
    <xf numFmtId="0" fontId="8" fillId="34" borderId="75" xfId="52" applyFont="1" applyFill="1" applyBorder="1" applyAlignment="1">
      <alignment horizontal="center" vertical="center" wrapText="1"/>
      <protection/>
    </xf>
    <xf numFmtId="0" fontId="72"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40" fillId="41" borderId="10" xfId="0" applyFont="1" applyFill="1" applyBorder="1" applyAlignment="1">
      <alignment horizontal="center"/>
    </xf>
    <xf numFmtId="0" fontId="72" fillId="39" borderId="10" xfId="0" applyFont="1" applyFill="1" applyBorder="1" applyAlignment="1">
      <alignment horizontal="center" vertical="center"/>
    </xf>
    <xf numFmtId="0" fontId="80" fillId="0" borderId="10" xfId="0" applyFont="1" applyBorder="1" applyAlignment="1">
      <alignment horizontal="left" vertical="center" wrapText="1"/>
    </xf>
    <xf numFmtId="0" fontId="87" fillId="0" borderId="10" xfId="0" applyFont="1" applyBorder="1" applyAlignment="1">
      <alignment horizontal="center" wrapText="1"/>
    </xf>
    <xf numFmtId="0" fontId="79" fillId="0" borderId="10" xfId="0" applyFont="1" applyBorder="1" applyAlignment="1">
      <alignment horizontal="center"/>
    </xf>
    <xf numFmtId="0" fontId="79" fillId="0" borderId="10" xfId="0" applyFont="1" applyBorder="1" applyAlignment="1">
      <alignment horizontal="center" wrapText="1"/>
    </xf>
    <xf numFmtId="0" fontId="80" fillId="40" borderId="10" xfId="0" applyFont="1" applyFill="1" applyBorder="1" applyAlignment="1">
      <alignment horizontal="center" vertical="center" wrapText="1"/>
    </xf>
    <xf numFmtId="0" fontId="16" fillId="41" borderId="10" xfId="0" applyFont="1" applyFill="1" applyBorder="1" applyAlignment="1">
      <alignment horizontal="center" vertical="center" wrapText="1"/>
    </xf>
    <xf numFmtId="0" fontId="22" fillId="40" borderId="10" xfId="0" applyFont="1" applyFill="1" applyBorder="1" applyAlignment="1">
      <alignment horizontal="left" vertical="center" wrapText="1"/>
    </xf>
    <xf numFmtId="0" fontId="24" fillId="42" borderId="10" xfId="0" applyFont="1" applyFill="1" applyBorder="1" applyAlignment="1">
      <alignment horizontal="center" vertical="center"/>
    </xf>
    <xf numFmtId="0" fontId="88" fillId="40" borderId="1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 Style1 2" xfId="52"/>
    <cellStyle name="Normal 10" xfId="53"/>
    <cellStyle name="Normal 2" xfId="54"/>
    <cellStyle name="Normal 2 2" xfId="55"/>
    <cellStyle name="Normal 3" xfId="56"/>
    <cellStyle name="Normal 4" xfId="57"/>
    <cellStyle name="Normal 5" xfId="58"/>
    <cellStyle name="Normal 5 2" xfId="59"/>
    <cellStyle name="Normal 6"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98">
    <dxf>
      <fill>
        <patternFill>
          <bgColor theme="5" tint="-0.24993999302387238"/>
        </patternFill>
      </fill>
    </dxf>
    <dxf>
      <fill>
        <patternFill>
          <bgColor rgb="FFFFFF00"/>
        </patternFill>
      </fill>
    </dxf>
    <dxf>
      <fill>
        <patternFill>
          <bgColor theme="9"/>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theme="5"/>
          <bgColor theme="5"/>
        </patternFill>
      </fill>
      <border/>
    </dxf>
    <dxf>
      <fill>
        <patternFill patternType="solid">
          <fgColor rgb="FFFFFF00"/>
          <bgColor rgb="FFFFFF00"/>
        </patternFill>
      </fill>
      <border/>
    </dxf>
    <dxf>
      <numFmt numFmtId="177" formatCode="&quot;Extremo&quot;"/>
      <fill>
        <patternFill>
          <bgColor rgb="FFFF0000"/>
        </patternFill>
      </fill>
      <border/>
    </dxf>
    <dxf>
      <numFmt numFmtId="176" formatCode="&quot;MODERADO&quot;"/>
      <fill>
        <patternFill>
          <bgColor rgb="FFFFFF00"/>
        </patternFill>
      </fill>
      <border/>
    </dxf>
    <dxf>
      <numFmt numFmtId="175" formatCode="&quot;Riesgo Alto&quot;"/>
      <fill>
        <patternFill>
          <bgColor theme="5" tint="-0.24993999302387238"/>
        </patternFill>
      </fill>
      <border/>
    </dxf>
    <dxf>
      <numFmt numFmtId="174" formatCode="&quot;RIESGO ALTO&quot;"/>
      <fill>
        <patternFill>
          <bgColor theme="5"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76200</xdr:rowOff>
    </xdr:from>
    <xdr:to>
      <xdr:col>1</xdr:col>
      <xdr:colOff>885825</xdr:colOff>
      <xdr:row>7</xdr:row>
      <xdr:rowOff>133350</xdr:rowOff>
    </xdr:to>
    <xdr:pic>
      <xdr:nvPicPr>
        <xdr:cNvPr id="1" name="Imagen 1"/>
        <xdr:cNvPicPr preferRelativeResize="1">
          <a:picLocks noChangeAspect="1"/>
        </xdr:cNvPicPr>
      </xdr:nvPicPr>
      <xdr:blipFill>
        <a:blip r:embed="rId1"/>
        <a:stretch>
          <a:fillRect/>
        </a:stretch>
      </xdr:blipFill>
      <xdr:spPr>
        <a:xfrm>
          <a:off x="95250" y="838200"/>
          <a:ext cx="1238250"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885825</xdr:colOff>
      <xdr:row>3</xdr:row>
      <xdr:rowOff>133350</xdr:rowOff>
    </xdr:to>
    <xdr:pic>
      <xdr:nvPicPr>
        <xdr:cNvPr id="1" name="Imagen 1"/>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twoCellAnchor>
    <xdr:from>
      <xdr:col>0</xdr:col>
      <xdr:colOff>95250</xdr:colOff>
      <xdr:row>0</xdr:row>
      <xdr:rowOff>76200</xdr:rowOff>
    </xdr:from>
    <xdr:to>
      <xdr:col>1</xdr:col>
      <xdr:colOff>885825</xdr:colOff>
      <xdr:row>3</xdr:row>
      <xdr:rowOff>133350</xdr:rowOff>
    </xdr:to>
    <xdr:pic>
      <xdr:nvPicPr>
        <xdr:cNvPr id="2" name="Imagen 2"/>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885825</xdr:colOff>
      <xdr:row>3</xdr:row>
      <xdr:rowOff>133350</xdr:rowOff>
    </xdr:to>
    <xdr:pic>
      <xdr:nvPicPr>
        <xdr:cNvPr id="1" name="Imagen 1"/>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twoCellAnchor>
    <xdr:from>
      <xdr:col>0</xdr:col>
      <xdr:colOff>95250</xdr:colOff>
      <xdr:row>0</xdr:row>
      <xdr:rowOff>76200</xdr:rowOff>
    </xdr:from>
    <xdr:to>
      <xdr:col>1</xdr:col>
      <xdr:colOff>885825</xdr:colOff>
      <xdr:row>3</xdr:row>
      <xdr:rowOff>133350</xdr:rowOff>
    </xdr:to>
    <xdr:pic>
      <xdr:nvPicPr>
        <xdr:cNvPr id="2" name="Imagen 2"/>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885825</xdr:colOff>
      <xdr:row>3</xdr:row>
      <xdr:rowOff>133350</xdr:rowOff>
    </xdr:to>
    <xdr:pic>
      <xdr:nvPicPr>
        <xdr:cNvPr id="1" name="Imagen 1"/>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19050</xdr:rowOff>
    </xdr:from>
    <xdr:to>
      <xdr:col>1</xdr:col>
      <xdr:colOff>952500</xdr:colOff>
      <xdr:row>2</xdr:row>
      <xdr:rowOff>0</xdr:rowOff>
    </xdr:to>
    <xdr:pic>
      <xdr:nvPicPr>
        <xdr:cNvPr id="1" name="Imagen 1"/>
        <xdr:cNvPicPr preferRelativeResize="1">
          <a:picLocks noChangeAspect="1"/>
        </xdr:cNvPicPr>
      </xdr:nvPicPr>
      <xdr:blipFill>
        <a:blip r:embed="rId1"/>
        <a:stretch>
          <a:fillRect/>
        </a:stretch>
      </xdr:blipFill>
      <xdr:spPr>
        <a:xfrm>
          <a:off x="1200150" y="19050"/>
          <a:ext cx="704850"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19050</xdr:rowOff>
    </xdr:from>
    <xdr:to>
      <xdr:col>1</xdr:col>
      <xdr:colOff>1371600</xdr:colOff>
      <xdr:row>3</xdr:row>
      <xdr:rowOff>0</xdr:rowOff>
    </xdr:to>
    <xdr:pic>
      <xdr:nvPicPr>
        <xdr:cNvPr id="1" name="Imagen 1"/>
        <xdr:cNvPicPr preferRelativeResize="1">
          <a:picLocks noChangeAspect="1"/>
        </xdr:cNvPicPr>
      </xdr:nvPicPr>
      <xdr:blipFill>
        <a:blip r:embed="rId1"/>
        <a:stretch>
          <a:fillRect/>
        </a:stretch>
      </xdr:blipFill>
      <xdr:spPr>
        <a:xfrm>
          <a:off x="1009650" y="209550"/>
          <a:ext cx="1123950" cy="542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76200</xdr:rowOff>
    </xdr:from>
    <xdr:to>
      <xdr:col>1</xdr:col>
      <xdr:colOff>752475</xdr:colOff>
      <xdr:row>2</xdr:row>
      <xdr:rowOff>133350</xdr:rowOff>
    </xdr:to>
    <xdr:pic>
      <xdr:nvPicPr>
        <xdr:cNvPr id="1" name="Imagen 1"/>
        <xdr:cNvPicPr preferRelativeResize="1">
          <a:picLocks noChangeAspect="1"/>
        </xdr:cNvPicPr>
      </xdr:nvPicPr>
      <xdr:blipFill>
        <a:blip r:embed="rId1"/>
        <a:stretch>
          <a:fillRect/>
        </a:stretch>
      </xdr:blipFill>
      <xdr:spPr>
        <a:xfrm>
          <a:off x="390525" y="76200"/>
          <a:ext cx="11239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76200</xdr:rowOff>
    </xdr:from>
    <xdr:to>
      <xdr:col>1</xdr:col>
      <xdr:colOff>885825</xdr:colOff>
      <xdr:row>5</xdr:row>
      <xdr:rowOff>133350</xdr:rowOff>
    </xdr:to>
    <xdr:pic>
      <xdr:nvPicPr>
        <xdr:cNvPr id="1" name="Imagen 1"/>
        <xdr:cNvPicPr preferRelativeResize="1">
          <a:picLocks noChangeAspect="1"/>
        </xdr:cNvPicPr>
      </xdr:nvPicPr>
      <xdr:blipFill>
        <a:blip r:embed="rId1"/>
        <a:stretch>
          <a:fillRect/>
        </a:stretch>
      </xdr:blipFill>
      <xdr:spPr>
        <a:xfrm>
          <a:off x="95250" y="457200"/>
          <a:ext cx="1238250" cy="685800"/>
        </a:xfrm>
        <a:prstGeom prst="rect">
          <a:avLst/>
        </a:prstGeom>
        <a:noFill/>
        <a:ln w="9525" cmpd="sng">
          <a:noFill/>
        </a:ln>
      </xdr:spPr>
    </xdr:pic>
    <xdr:clientData/>
  </xdr:twoCellAnchor>
  <xdr:twoCellAnchor>
    <xdr:from>
      <xdr:col>0</xdr:col>
      <xdr:colOff>95250</xdr:colOff>
      <xdr:row>2</xdr:row>
      <xdr:rowOff>76200</xdr:rowOff>
    </xdr:from>
    <xdr:to>
      <xdr:col>1</xdr:col>
      <xdr:colOff>885825</xdr:colOff>
      <xdr:row>5</xdr:row>
      <xdr:rowOff>133350</xdr:rowOff>
    </xdr:to>
    <xdr:pic>
      <xdr:nvPicPr>
        <xdr:cNvPr id="2" name="Imagen 2"/>
        <xdr:cNvPicPr preferRelativeResize="1">
          <a:picLocks noChangeAspect="1"/>
        </xdr:cNvPicPr>
      </xdr:nvPicPr>
      <xdr:blipFill>
        <a:blip r:embed="rId1"/>
        <a:stretch>
          <a:fillRect/>
        </a:stretch>
      </xdr:blipFill>
      <xdr:spPr>
        <a:xfrm>
          <a:off x="95250" y="457200"/>
          <a:ext cx="12382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885825</xdr:colOff>
      <xdr:row>3</xdr:row>
      <xdr:rowOff>133350</xdr:rowOff>
    </xdr:to>
    <xdr:pic>
      <xdr:nvPicPr>
        <xdr:cNvPr id="1" name="Imagen 1"/>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twoCellAnchor>
    <xdr:from>
      <xdr:col>0</xdr:col>
      <xdr:colOff>95250</xdr:colOff>
      <xdr:row>0</xdr:row>
      <xdr:rowOff>76200</xdr:rowOff>
    </xdr:from>
    <xdr:to>
      <xdr:col>1</xdr:col>
      <xdr:colOff>885825</xdr:colOff>
      <xdr:row>3</xdr:row>
      <xdr:rowOff>133350</xdr:rowOff>
    </xdr:to>
    <xdr:pic>
      <xdr:nvPicPr>
        <xdr:cNvPr id="2" name="Imagen 2"/>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885825</xdr:colOff>
      <xdr:row>3</xdr:row>
      <xdr:rowOff>133350</xdr:rowOff>
    </xdr:to>
    <xdr:pic>
      <xdr:nvPicPr>
        <xdr:cNvPr id="1" name="Imagen 1"/>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twoCellAnchor>
    <xdr:from>
      <xdr:col>0</xdr:col>
      <xdr:colOff>95250</xdr:colOff>
      <xdr:row>0</xdr:row>
      <xdr:rowOff>76200</xdr:rowOff>
    </xdr:from>
    <xdr:to>
      <xdr:col>1</xdr:col>
      <xdr:colOff>885825</xdr:colOff>
      <xdr:row>3</xdr:row>
      <xdr:rowOff>133350</xdr:rowOff>
    </xdr:to>
    <xdr:pic>
      <xdr:nvPicPr>
        <xdr:cNvPr id="2" name="Imagen 2"/>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885825</xdr:colOff>
      <xdr:row>3</xdr:row>
      <xdr:rowOff>133350</xdr:rowOff>
    </xdr:to>
    <xdr:pic>
      <xdr:nvPicPr>
        <xdr:cNvPr id="1" name="Imagen 1"/>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twoCellAnchor>
    <xdr:from>
      <xdr:col>0</xdr:col>
      <xdr:colOff>95250</xdr:colOff>
      <xdr:row>0</xdr:row>
      <xdr:rowOff>76200</xdr:rowOff>
    </xdr:from>
    <xdr:to>
      <xdr:col>1</xdr:col>
      <xdr:colOff>885825</xdr:colOff>
      <xdr:row>3</xdr:row>
      <xdr:rowOff>133350</xdr:rowOff>
    </xdr:to>
    <xdr:pic>
      <xdr:nvPicPr>
        <xdr:cNvPr id="2" name="Imagen 2"/>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1</xdr:col>
      <xdr:colOff>876300</xdr:colOff>
      <xdr:row>3</xdr:row>
      <xdr:rowOff>95250</xdr:rowOff>
    </xdr:to>
    <xdr:pic>
      <xdr:nvPicPr>
        <xdr:cNvPr id="1" name="image1.png"/>
        <xdr:cNvPicPr preferRelativeResize="1">
          <a:picLocks noChangeAspect="1"/>
        </xdr:cNvPicPr>
      </xdr:nvPicPr>
      <xdr:blipFill>
        <a:blip r:embed="rId1"/>
        <a:stretch>
          <a:fillRect/>
        </a:stretch>
      </xdr:blipFill>
      <xdr:spPr>
        <a:xfrm>
          <a:off x="95250" y="66675"/>
          <a:ext cx="1228725" cy="657225"/>
        </a:xfrm>
        <a:prstGeom prst="rect">
          <a:avLst/>
        </a:prstGeom>
        <a:noFill/>
        <a:ln w="9525" cmpd="sng">
          <a:noFill/>
        </a:ln>
      </xdr:spPr>
    </xdr:pic>
    <xdr:clientData fLocksWithSheet="0"/>
  </xdr:twoCellAnchor>
  <xdr:twoCellAnchor>
    <xdr:from>
      <xdr:col>0</xdr:col>
      <xdr:colOff>95250</xdr:colOff>
      <xdr:row>0</xdr:row>
      <xdr:rowOff>76200</xdr:rowOff>
    </xdr:from>
    <xdr:to>
      <xdr:col>1</xdr:col>
      <xdr:colOff>885825</xdr:colOff>
      <xdr:row>3</xdr:row>
      <xdr:rowOff>133350</xdr:rowOff>
    </xdr:to>
    <xdr:pic>
      <xdr:nvPicPr>
        <xdr:cNvPr id="2" name="Imagen 2"/>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885825</xdr:colOff>
      <xdr:row>3</xdr:row>
      <xdr:rowOff>133350</xdr:rowOff>
    </xdr:to>
    <xdr:pic>
      <xdr:nvPicPr>
        <xdr:cNvPr id="1" name="Imagen 1"/>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twoCellAnchor>
    <xdr:from>
      <xdr:col>0</xdr:col>
      <xdr:colOff>95250</xdr:colOff>
      <xdr:row>0</xdr:row>
      <xdr:rowOff>76200</xdr:rowOff>
    </xdr:from>
    <xdr:to>
      <xdr:col>1</xdr:col>
      <xdr:colOff>885825</xdr:colOff>
      <xdr:row>3</xdr:row>
      <xdr:rowOff>133350</xdr:rowOff>
    </xdr:to>
    <xdr:pic>
      <xdr:nvPicPr>
        <xdr:cNvPr id="2" name="Imagen 2"/>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885825</xdr:colOff>
      <xdr:row>3</xdr:row>
      <xdr:rowOff>133350</xdr:rowOff>
    </xdr:to>
    <xdr:pic>
      <xdr:nvPicPr>
        <xdr:cNvPr id="1" name="Imagen 1"/>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twoCellAnchor>
    <xdr:from>
      <xdr:col>0</xdr:col>
      <xdr:colOff>95250</xdr:colOff>
      <xdr:row>0</xdr:row>
      <xdr:rowOff>76200</xdr:rowOff>
    </xdr:from>
    <xdr:to>
      <xdr:col>1</xdr:col>
      <xdr:colOff>885825</xdr:colOff>
      <xdr:row>3</xdr:row>
      <xdr:rowOff>133350</xdr:rowOff>
    </xdr:to>
    <xdr:pic>
      <xdr:nvPicPr>
        <xdr:cNvPr id="2" name="Imagen 2"/>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885825</xdr:colOff>
      <xdr:row>3</xdr:row>
      <xdr:rowOff>133350</xdr:rowOff>
    </xdr:to>
    <xdr:pic>
      <xdr:nvPicPr>
        <xdr:cNvPr id="1" name="Imagen 1"/>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twoCellAnchor>
    <xdr:from>
      <xdr:col>0</xdr:col>
      <xdr:colOff>95250</xdr:colOff>
      <xdr:row>0</xdr:row>
      <xdr:rowOff>76200</xdr:rowOff>
    </xdr:from>
    <xdr:to>
      <xdr:col>1</xdr:col>
      <xdr:colOff>885825</xdr:colOff>
      <xdr:row>3</xdr:row>
      <xdr:rowOff>133350</xdr:rowOff>
    </xdr:to>
    <xdr:pic>
      <xdr:nvPicPr>
        <xdr:cNvPr id="2" name="Imagen 2"/>
        <xdr:cNvPicPr preferRelativeResize="1">
          <a:picLocks noChangeAspect="1"/>
        </xdr:cNvPicPr>
      </xdr:nvPicPr>
      <xdr:blipFill>
        <a:blip r:embed="rId1"/>
        <a:stretch>
          <a:fillRect/>
        </a:stretch>
      </xdr:blipFill>
      <xdr:spPr>
        <a:xfrm>
          <a:off x="95250" y="76200"/>
          <a:ext cx="123825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na4-my.sharepoint.com/Users/ccamposv/Documents/Planeaci&#243;n%20Estrat&#233;gica%20y%20Mejoramiento%20Organizacional%202020/4.1%20Comprensi&#243;n%20de%20la%20organizaci&#243;n%20y%20de%20su%20contexto/Formato%20An&#225;lisis%20Estrat&#233;gico%20(DOFA)%20Regionales.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REYM\Downloads\10%2008%202023_Herramienta_riesgos%20IDEAMV_Gr.%20Acreditaci&#243;n_SEA%20(1).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AREYM\Downloads\Herramienta_riesgos%20IDEAMV1.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AREYM\Downloads\Herramienta_riesgos%20IDEAMGTH%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REYM\Downloads\Herramienta_riesgos%20IDEAM%20planeaci&#243;n%20%202808202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REYM\Downloads\Herramienta_riesgos%20IDEAM%20OCI%20(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REYM\Downloads\E-SGI-F018%20Servicios%20Administrativo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REYM\Downloads\E-SGI-F018%20Matriz%20de%20riesgos%20Servicio%20al%20Ciudadano.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nafique\Downloads\Herramienta_riesgos%20IDEAMV1%20(1).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REYM\Downloads\E-SGI-F018%20Matriz%20de%20riesgos%20-%20GICDI.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REYM\Downloads\E-SGI-F018%20Matriz%20de%20riesgos_V2%20Gesti&#243;n%20Documental.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REYM\Downloads\IDEAM%20gesti&#243;n\E-SGI-F018%20Matriz%20de%20riesgos_V2%20Comunicacion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es"/>
      <sheetName val="Glosario"/>
      <sheetName val="Priorización de variables"/>
      <sheetName val="Contexto Interno"/>
      <sheetName val="Contexto Externo"/>
      <sheetName val="DOFA"/>
      <sheetName val="Formulación Estratégica"/>
      <sheetName val="Hoja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strucciones"/>
      <sheetName val="Riesgos de Corrupción"/>
      <sheetName val="Riesgos de gestión "/>
      <sheetName val="Mapa de calor"/>
      <sheetName val="Variables corrupcion"/>
      <sheetName val="Variables gestión "/>
      <sheetName val="Tabla de atributos controles"/>
      <sheetName val="Control de Cambios"/>
    </sheetNames>
    <sheetDataSet>
      <sheetData sheetId="4">
        <row r="5">
          <cell r="E5" t="str">
            <v>Rara vez- El evento puede ocurrir solo en circunstancias excepcionales (poco comunes o anormales)</v>
          </cell>
          <cell r="F5">
            <v>1</v>
          </cell>
          <cell r="H5" t="str">
            <v>Moderado</v>
          </cell>
          <cell r="I5">
            <v>3</v>
          </cell>
        </row>
        <row r="6">
          <cell r="E6" t="str">
            <v>Improbable - El evento puede ocurrir en algún momento</v>
          </cell>
          <cell r="F6">
            <v>2</v>
          </cell>
          <cell r="H6" t="str">
            <v>Mayor</v>
          </cell>
          <cell r="I6">
            <v>4</v>
          </cell>
        </row>
        <row r="7">
          <cell r="E7" t="str">
            <v>Posible - El evento podrá ocurrir en algún momento </v>
          </cell>
          <cell r="F7">
            <v>3</v>
          </cell>
          <cell r="H7" t="str">
            <v>Catastrófico</v>
          </cell>
          <cell r="I7">
            <v>5</v>
          </cell>
        </row>
        <row r="8">
          <cell r="E8" t="str">
            <v>Probable- Es viable que el evento ocurra en la mayoría de las circunstancias </v>
          </cell>
          <cell r="F8">
            <v>4</v>
          </cell>
        </row>
        <row r="9">
          <cell r="E9" t="str">
            <v>Casi seguro - Se espera que el evento ocurra en la mayoría de las circunstancias  </v>
          </cell>
          <cell r="F9">
            <v>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iesgos de Corrupción"/>
      <sheetName val="Riesgos de gestión"/>
      <sheetName val="Mapa de calor"/>
      <sheetName val="Variables corrupcion"/>
      <sheetName val="Variables gestión "/>
      <sheetName val="Tabla de atributos controles"/>
      <sheetName val="Instrucciones"/>
      <sheetName val="Control de Cambios"/>
    </sheetNames>
    <sheetDataSet>
      <sheetData sheetId="3">
        <row r="5">
          <cell r="E5" t="str">
            <v>Rara vez- El evento puede ocurrir solo en circunstancias excepcionales (poco comunes o anormales)</v>
          </cell>
          <cell r="F5">
            <v>1</v>
          </cell>
          <cell r="H5" t="str">
            <v>Moderado</v>
          </cell>
          <cell r="I5">
            <v>3</v>
          </cell>
        </row>
        <row r="6">
          <cell r="E6" t="str">
            <v>Improbable - El evento puede ocurrir en algún momento</v>
          </cell>
          <cell r="F6">
            <v>2</v>
          </cell>
          <cell r="H6" t="str">
            <v>Mayor</v>
          </cell>
          <cell r="I6">
            <v>4</v>
          </cell>
        </row>
        <row r="7">
          <cell r="E7" t="str">
            <v>Posible - El evento podrá ocurrir en algún momento </v>
          </cell>
          <cell r="F7">
            <v>3</v>
          </cell>
          <cell r="H7" t="str">
            <v>Catastrófico</v>
          </cell>
          <cell r="I7">
            <v>5</v>
          </cell>
        </row>
        <row r="8">
          <cell r="E8" t="str">
            <v>Probable- Es viable que el evento ocurra en la mayoría de las circunstancias </v>
          </cell>
          <cell r="F8">
            <v>4</v>
          </cell>
        </row>
        <row r="9">
          <cell r="E9" t="str">
            <v>Casi seguro - Se espera que el evento ocurra en la mayoría de las circunstancias  </v>
          </cell>
          <cell r="F9">
            <v>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ciones"/>
      <sheetName val="Riesgos de Corrupción"/>
      <sheetName val="Riesgos de gestión "/>
      <sheetName val="Mapa de calor"/>
      <sheetName val="Variables corrupcion"/>
      <sheetName val="Variables gestión "/>
      <sheetName val="Tabla de atributos controles"/>
      <sheetName val="Control de Cambios"/>
    </sheetNames>
    <sheetDataSet>
      <sheetData sheetId="4">
        <row r="5">
          <cell r="E5" t="str">
            <v>Rara vez- El evento puede ocurrir solo en circunstancias excepcionales (poco comunes o anormales)</v>
          </cell>
          <cell r="F5">
            <v>1</v>
          </cell>
          <cell r="H5" t="str">
            <v>Moderado</v>
          </cell>
          <cell r="I5">
            <v>3</v>
          </cell>
        </row>
        <row r="6">
          <cell r="E6" t="str">
            <v>Improbable - El evento puede ocurrir en algún momento</v>
          </cell>
          <cell r="F6">
            <v>2</v>
          </cell>
          <cell r="H6" t="str">
            <v>Mayor</v>
          </cell>
          <cell r="I6">
            <v>4</v>
          </cell>
        </row>
        <row r="7">
          <cell r="E7" t="str">
            <v>Posible - El evento podrá ocurrir en algún momento </v>
          </cell>
          <cell r="F7">
            <v>3</v>
          </cell>
          <cell r="H7" t="str">
            <v>Catastrófico</v>
          </cell>
          <cell r="I7">
            <v>5</v>
          </cell>
        </row>
        <row r="8">
          <cell r="E8" t="str">
            <v>Probable- Es viable que el evento ocurra en la mayoría de las circunstancias </v>
          </cell>
          <cell r="F8">
            <v>4</v>
          </cell>
        </row>
        <row r="9">
          <cell r="E9" t="str">
            <v>Casi seguro - Se espera que el evento ocurra en la mayoría de las circunstancias  </v>
          </cell>
          <cell r="F9">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ciones"/>
      <sheetName val="Riesgos de CorrupciónPlaneacion"/>
      <sheetName val="Riesgos de gestión "/>
      <sheetName val="Mapa de calor"/>
      <sheetName val="Variables corrupcion"/>
      <sheetName val="Variables gestión "/>
      <sheetName val="Tabla de atributos controles"/>
      <sheetName val="Control de Cambios"/>
      <sheetName val="Riesgos de Corrupción"/>
    </sheetNames>
    <sheetDataSet>
      <sheetData sheetId="4">
        <row r="5">
          <cell r="E5" t="str">
            <v>Rara vez- El evento puede ocurrir solo en circunstancias excepcionales (poco comunes o anormales)</v>
          </cell>
          <cell r="F5">
            <v>1</v>
          </cell>
          <cell r="H5" t="str">
            <v>Moderado</v>
          </cell>
          <cell r="I5">
            <v>3</v>
          </cell>
        </row>
        <row r="6">
          <cell r="E6" t="str">
            <v>Improbable - El evento puede ocurrir en algún momento</v>
          </cell>
          <cell r="F6">
            <v>2</v>
          </cell>
          <cell r="H6" t="str">
            <v>Mayor</v>
          </cell>
          <cell r="I6">
            <v>4</v>
          </cell>
        </row>
        <row r="7">
          <cell r="E7" t="str">
            <v>Posible - El evento podrá ocurrir en algún momento </v>
          </cell>
          <cell r="F7">
            <v>3</v>
          </cell>
          <cell r="H7" t="str">
            <v>Catastrófico</v>
          </cell>
          <cell r="I7">
            <v>5</v>
          </cell>
        </row>
        <row r="8">
          <cell r="E8" t="str">
            <v>Probable- Es viable que el evento ocurra en la mayoría de las circunstancias </v>
          </cell>
          <cell r="F8">
            <v>4</v>
          </cell>
        </row>
        <row r="9">
          <cell r="E9" t="str">
            <v>Casi seguro - Se espera que el evento ocurra en la mayoría de las circunstancias  </v>
          </cell>
          <cell r="F9">
            <v>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ciones"/>
      <sheetName val="Riesgos de CorrupciónOCI"/>
      <sheetName val="Riesgos de gestión "/>
      <sheetName val="Mapa de calor"/>
      <sheetName val="Variables corrupcion"/>
      <sheetName val="Variables gestión "/>
      <sheetName val="Tabla de atributos controles"/>
      <sheetName val="Control de Cambios"/>
      <sheetName val="Riesgos de Corrupción"/>
    </sheetNames>
    <sheetDataSet>
      <sheetData sheetId="4">
        <row r="5">
          <cell r="E5" t="str">
            <v>Rara vez- El evento puede ocurrir solo en circunstancias excepcionales (poco comunes o anormales)</v>
          </cell>
          <cell r="F5">
            <v>1</v>
          </cell>
          <cell r="H5" t="str">
            <v>Moderado</v>
          </cell>
          <cell r="I5">
            <v>3</v>
          </cell>
        </row>
        <row r="6">
          <cell r="E6" t="str">
            <v>Improbable - El evento puede ocurrir en algún momento</v>
          </cell>
          <cell r="F6">
            <v>2</v>
          </cell>
          <cell r="H6" t="str">
            <v>Mayor</v>
          </cell>
          <cell r="I6">
            <v>4</v>
          </cell>
        </row>
        <row r="7">
          <cell r="E7" t="str">
            <v>Posible - El evento podrá ocurrir en algún momento </v>
          </cell>
          <cell r="F7">
            <v>3</v>
          </cell>
          <cell r="H7" t="str">
            <v>Catastrófico</v>
          </cell>
          <cell r="I7">
            <v>5</v>
          </cell>
        </row>
        <row r="8">
          <cell r="E8" t="str">
            <v>Probable- Es viable que el evento ocurra en la mayoría de las circunstancias </v>
          </cell>
          <cell r="F8">
            <v>4</v>
          </cell>
        </row>
        <row r="9">
          <cell r="E9" t="str">
            <v>Casi seguro - Se espera que el evento ocurra en la mayoría de las circunstancias  </v>
          </cell>
          <cell r="F9">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iesgos de Corrupción Ser Admon"/>
      <sheetName val="Riesgos de gestión"/>
      <sheetName val="Mapa de calor"/>
      <sheetName val="Variables corrupcion"/>
      <sheetName val="Variables gestión "/>
      <sheetName val="Tabla de atributos controles"/>
      <sheetName val="Instrucciones"/>
      <sheetName val="Control de Cambios"/>
      <sheetName val="DEPENDENCIAS - PROCESOS (2)"/>
    </sheetNames>
    <sheetDataSet>
      <sheetData sheetId="3">
        <row r="5">
          <cell r="E5" t="str">
            <v>Rara vez- El evento puede ocurrir solo en circunstancias excepcionales (poco comunes o anormales)</v>
          </cell>
          <cell r="F5">
            <v>1</v>
          </cell>
          <cell r="H5" t="str">
            <v>Moderado</v>
          </cell>
          <cell r="I5">
            <v>3</v>
          </cell>
        </row>
        <row r="6">
          <cell r="E6" t="str">
            <v>Improbable - El evento puede ocurrir en algún momento</v>
          </cell>
          <cell r="F6">
            <v>2</v>
          </cell>
          <cell r="H6" t="str">
            <v>Mayor</v>
          </cell>
          <cell r="I6">
            <v>4</v>
          </cell>
        </row>
        <row r="7">
          <cell r="E7" t="str">
            <v>Posible - El evento podrá ocurrir en algún momento </v>
          </cell>
          <cell r="F7">
            <v>3</v>
          </cell>
          <cell r="H7" t="str">
            <v>Catastrófico</v>
          </cell>
          <cell r="I7">
            <v>5</v>
          </cell>
        </row>
        <row r="8">
          <cell r="E8" t="str">
            <v>Probable- Es viable que el evento ocurra en la mayoría de las circunstancias </v>
          </cell>
          <cell r="F8">
            <v>4</v>
          </cell>
        </row>
        <row r="9">
          <cell r="E9" t="str">
            <v>Casi seguro - Se espera que el evento ocurra en la mayoría de las circunstancias  </v>
          </cell>
          <cell r="F9">
            <v>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iesgos de CorrupciónSerCiuda"/>
      <sheetName val="Riesgos de gestión"/>
      <sheetName val="Mapa de calor"/>
      <sheetName val="Variables corrupcion"/>
      <sheetName val="Variables gestión "/>
      <sheetName val="Tabla de atributos controles"/>
      <sheetName val="Instrucciones"/>
      <sheetName val="Control de Cambios"/>
      <sheetName val="DEPENDENCIAS - PROCESOS (2)"/>
    </sheetNames>
    <sheetDataSet>
      <sheetData sheetId="3">
        <row r="5">
          <cell r="E5" t="str">
            <v>Rara vez- El evento puede ocurrir solo en circunstancias excepcionales (poco comunes o anormales)</v>
          </cell>
          <cell r="F5">
            <v>1</v>
          </cell>
          <cell r="H5" t="str">
            <v>Moderado</v>
          </cell>
          <cell r="I5">
            <v>3</v>
          </cell>
        </row>
        <row r="6">
          <cell r="E6" t="str">
            <v>Improbable - El evento puede ocurrir en algún momento</v>
          </cell>
          <cell r="F6">
            <v>2</v>
          </cell>
          <cell r="H6" t="str">
            <v>Mayor</v>
          </cell>
          <cell r="I6">
            <v>4</v>
          </cell>
        </row>
        <row r="7">
          <cell r="E7" t="str">
            <v>Posible - El evento podrá ocurrir en algún momento </v>
          </cell>
          <cell r="F7">
            <v>3</v>
          </cell>
          <cell r="H7" t="str">
            <v>Catastrófico</v>
          </cell>
          <cell r="I7">
            <v>5</v>
          </cell>
        </row>
        <row r="8">
          <cell r="E8" t="str">
            <v>Probable- Es viable que el evento ocurra en la mayoría de las circunstancias </v>
          </cell>
          <cell r="F8">
            <v>4</v>
          </cell>
        </row>
        <row r="9">
          <cell r="E9" t="str">
            <v>Casi seguro - Se espera que el evento ocurra en la mayoría de las circunstancias  </v>
          </cell>
          <cell r="F9">
            <v>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ciones"/>
      <sheetName val="Riesgos de Corrupción"/>
      <sheetName val="Riesgos de gestión "/>
      <sheetName val="Mapa de calor"/>
      <sheetName val="Variables corrupcion"/>
      <sheetName val="Variables gestión "/>
      <sheetName val="Tabla de atributos controles"/>
      <sheetName val="Control de Cambios"/>
    </sheetNames>
    <sheetDataSet>
      <sheetData sheetId="4">
        <row r="5">
          <cell r="E5" t="str">
            <v>Rara vez- El evento puede ocurrir solo en circunstancias excepcionales (poco comunes o anormales)</v>
          </cell>
          <cell r="F5">
            <v>1</v>
          </cell>
          <cell r="H5" t="str">
            <v>Moderado</v>
          </cell>
          <cell r="I5">
            <v>3</v>
          </cell>
        </row>
        <row r="6">
          <cell r="E6" t="str">
            <v>Improbable - El evento puede ocurrir en algún momento</v>
          </cell>
          <cell r="F6">
            <v>2</v>
          </cell>
          <cell r="H6" t="str">
            <v>Mayor</v>
          </cell>
          <cell r="I6">
            <v>4</v>
          </cell>
        </row>
        <row r="7">
          <cell r="E7" t="str">
            <v>Posible - El evento podrá ocurrir en algún momento </v>
          </cell>
          <cell r="F7">
            <v>3</v>
          </cell>
          <cell r="H7" t="str">
            <v>Catastrófico</v>
          </cell>
          <cell r="I7">
            <v>5</v>
          </cell>
        </row>
        <row r="8">
          <cell r="E8" t="str">
            <v>Probable- Es viable que el evento ocurra en la mayoría de las circunstancias </v>
          </cell>
          <cell r="F8">
            <v>4</v>
          </cell>
        </row>
        <row r="9">
          <cell r="E9" t="str">
            <v>Casi seguro - Se espera que el evento ocurra en la mayoría de las circunstancias  </v>
          </cell>
          <cell r="F9">
            <v>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iesgos de Corrupción GICDI"/>
      <sheetName val="Riesgos de gestión"/>
      <sheetName val="Mapa de calor"/>
      <sheetName val="Variables corrupcion"/>
      <sheetName val="Variables gestión "/>
      <sheetName val="Tabla de atributos controles"/>
      <sheetName val="Instrucciones"/>
      <sheetName val="Control de Cambios"/>
      <sheetName val="DEPENDENCIAS - PROCESOS (2)"/>
    </sheetNames>
    <sheetDataSet>
      <sheetData sheetId="3">
        <row r="5">
          <cell r="E5" t="str">
            <v>Rara vez- El evento puede ocurrir solo en circunstancias excepcionales (poco comunes o anormales)</v>
          </cell>
          <cell r="F5">
            <v>1</v>
          </cell>
          <cell r="H5" t="str">
            <v>Moderado</v>
          </cell>
          <cell r="I5">
            <v>3</v>
          </cell>
        </row>
        <row r="6">
          <cell r="E6" t="str">
            <v>Improbable - El evento puede ocurrir en algún momento</v>
          </cell>
          <cell r="F6">
            <v>2</v>
          </cell>
          <cell r="H6" t="str">
            <v>Mayor</v>
          </cell>
          <cell r="I6">
            <v>4</v>
          </cell>
        </row>
        <row r="7">
          <cell r="E7" t="str">
            <v>Posible - El evento podrá ocurrir en algún momento </v>
          </cell>
          <cell r="F7">
            <v>3</v>
          </cell>
          <cell r="H7" t="str">
            <v>Catastrófico</v>
          </cell>
          <cell r="I7">
            <v>5</v>
          </cell>
        </row>
        <row r="8">
          <cell r="E8" t="str">
            <v>Probable- Es viable que el evento ocurra en la mayoría de las circunstancias </v>
          </cell>
          <cell r="F8">
            <v>4</v>
          </cell>
        </row>
        <row r="9">
          <cell r="E9" t="str">
            <v>Casi seguro - Se espera que el evento ocurra en la mayoría de las circunstancias  </v>
          </cell>
          <cell r="F9">
            <v>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iesgos de Corrupción Gdocument"/>
      <sheetName val="Riesgos de gestión"/>
      <sheetName val="Mapa de calor"/>
      <sheetName val="Variables corrupcion"/>
      <sheetName val="Variables gestión "/>
      <sheetName val="Tabla de atributos controles"/>
      <sheetName val="Instrucciones"/>
      <sheetName val="Control de Cambios"/>
      <sheetName val="DEPENDENCIAS - PROCESOS (2)"/>
    </sheetNames>
    <sheetDataSet>
      <sheetData sheetId="3">
        <row r="5">
          <cell r="E5" t="str">
            <v>Rara vez- El evento puede ocurrir solo en circunstancias excepcionales (poco comunes o anormales)</v>
          </cell>
          <cell r="F5">
            <v>1</v>
          </cell>
          <cell r="H5" t="str">
            <v>Moderado</v>
          </cell>
          <cell r="I5">
            <v>3</v>
          </cell>
        </row>
        <row r="6">
          <cell r="E6" t="str">
            <v>Improbable - El evento puede ocurrir en algún momento</v>
          </cell>
          <cell r="F6">
            <v>2</v>
          </cell>
          <cell r="H6" t="str">
            <v>Mayor</v>
          </cell>
          <cell r="I6">
            <v>4</v>
          </cell>
        </row>
        <row r="7">
          <cell r="E7" t="str">
            <v>Posible - El evento podrá ocurrir en algún momento </v>
          </cell>
          <cell r="F7">
            <v>3</v>
          </cell>
          <cell r="H7" t="str">
            <v>Catastrófico</v>
          </cell>
          <cell r="I7">
            <v>5</v>
          </cell>
        </row>
        <row r="8">
          <cell r="E8" t="str">
            <v>Probable- Es viable que el evento ocurra en la mayoría de las circunstancias </v>
          </cell>
          <cell r="F8">
            <v>4</v>
          </cell>
        </row>
        <row r="9">
          <cell r="E9" t="str">
            <v>Casi seguro - Se espera que el evento ocurra en la mayoría de las circunstancias  </v>
          </cell>
          <cell r="F9">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iesgos de Corrupción Comunicac"/>
      <sheetName val="Riesgos de gestión"/>
      <sheetName val="Mapa de calor"/>
      <sheetName val="Variables corrupcion"/>
      <sheetName val="Variables gestión "/>
      <sheetName val="Tabla de atributos controles"/>
      <sheetName val="Instrucciones"/>
      <sheetName val="Control de Cambios"/>
      <sheetName val="DEPENDENCIAS - PROCESOS (2)"/>
    </sheetNames>
    <sheetDataSet>
      <sheetData sheetId="3">
        <row r="5">
          <cell r="E5" t="str">
            <v>Rara vez- El evento puede ocurrir solo en circunstancias excepcionales (poco comunes o anormales)</v>
          </cell>
          <cell r="F5">
            <v>1</v>
          </cell>
          <cell r="H5" t="str">
            <v>Moderado</v>
          </cell>
          <cell r="I5">
            <v>3</v>
          </cell>
        </row>
        <row r="6">
          <cell r="E6" t="str">
            <v>Improbable - El evento puede ocurrir en algún momento</v>
          </cell>
          <cell r="F6">
            <v>2</v>
          </cell>
          <cell r="H6" t="str">
            <v>Mayor</v>
          </cell>
          <cell r="I6">
            <v>4</v>
          </cell>
        </row>
        <row r="7">
          <cell r="E7" t="str">
            <v>Posible - El evento podrá ocurrir en algún momento </v>
          </cell>
          <cell r="F7">
            <v>3</v>
          </cell>
          <cell r="H7" t="str">
            <v>Catastrófico</v>
          </cell>
          <cell r="I7">
            <v>5</v>
          </cell>
        </row>
        <row r="8">
          <cell r="E8" t="str">
            <v>Probable- Es viable que el evento ocurra en la mayoría de las circunstancias </v>
          </cell>
          <cell r="F8">
            <v>4</v>
          </cell>
        </row>
        <row r="9">
          <cell r="E9" t="str">
            <v>Casi seguro - Se espera que el evento ocurra en la mayoría de las circunstancias  </v>
          </cell>
          <cell r="F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AW1121"/>
  <sheetViews>
    <sheetView tabSelected="1" zoomScale="80" zoomScaleNormal="80" zoomScaleSheetLayoutView="80" zoomScalePageLayoutView="0" workbookViewId="0" topLeftCell="A1">
      <selection activeCell="AW92" sqref="AW92"/>
    </sheetView>
  </sheetViews>
  <sheetFormatPr defaultColWidth="11.421875" defaultRowHeight="15"/>
  <cols>
    <col min="1" max="1" width="6.7109375" style="28" customWidth="1"/>
    <col min="2" max="2" width="20.00390625" style="28" bestFit="1" customWidth="1"/>
    <col min="3" max="4" width="27.57421875" style="28" customWidth="1"/>
    <col min="5" max="5" width="41.7109375" style="28" customWidth="1"/>
    <col min="6" max="8" width="21.140625" style="28" customWidth="1"/>
    <col min="9" max="9" width="26.421875" style="28" customWidth="1"/>
    <col min="10" max="10" width="6.421875" style="28" customWidth="1"/>
    <col min="11" max="11" width="44.421875" style="28" customWidth="1"/>
    <col min="12" max="13" width="11.421875" style="28" customWidth="1"/>
    <col min="14" max="14" width="17.421875" style="56" customWidth="1"/>
    <col min="15" max="15" width="17.140625" style="28" customWidth="1"/>
    <col min="16" max="16" width="8.8515625" style="28" customWidth="1"/>
    <col min="17" max="17" width="15.8515625" style="28" customWidth="1"/>
    <col min="18" max="18" width="29.57421875" style="28" customWidth="1"/>
    <col min="19" max="19" width="12.57421875" style="28" hidden="1" customWidth="1"/>
    <col min="20" max="20" width="0" style="28" hidden="1" customWidth="1"/>
    <col min="21" max="21" width="45.140625" style="1" hidden="1" customWidth="1"/>
    <col min="22" max="22" width="4.00390625" style="1" hidden="1" customWidth="1"/>
    <col min="23" max="23" width="5.140625" style="1" hidden="1" customWidth="1"/>
    <col min="24" max="24" width="11.8515625" style="61" hidden="1" customWidth="1"/>
    <col min="25" max="25" width="15.57421875" style="28" hidden="1" customWidth="1"/>
    <col min="26" max="26" width="16.57421875" style="28" hidden="1" customWidth="1"/>
    <col min="27" max="27" width="36.57421875" style="28" hidden="1" customWidth="1"/>
    <col min="28" max="34" width="29.140625" style="28" hidden="1" customWidth="1"/>
    <col min="35" max="35" width="16.8515625" style="28" hidden="1" customWidth="1"/>
    <col min="36" max="38" width="29.140625" style="28" hidden="1" customWidth="1"/>
    <col min="39" max="39" width="18.140625" style="28" hidden="1" customWidth="1"/>
    <col min="40" max="41" width="29.140625" style="28" hidden="1" customWidth="1"/>
    <col min="42" max="42" width="13.7109375" style="28" hidden="1" customWidth="1"/>
    <col min="43" max="43" width="11.421875" style="28" hidden="1" customWidth="1"/>
    <col min="44" max="44" width="18.8515625" style="28" hidden="1" customWidth="1"/>
    <col min="45" max="45" width="16.00390625" style="28" hidden="1" customWidth="1"/>
    <col min="46" max="46" width="25.00390625" style="28" customWidth="1"/>
    <col min="47" max="47" width="13.140625" style="28" customWidth="1"/>
    <col min="48" max="48" width="29.140625" style="28" customWidth="1"/>
    <col min="49" max="49" width="71.57421875" style="28" customWidth="1"/>
    <col min="50" max="16384" width="11.421875" style="28" customWidth="1"/>
  </cols>
  <sheetData>
    <row r="5" spans="1:49" s="95" customFormat="1" ht="16.5" customHeight="1">
      <c r="A5" s="243"/>
      <c r="B5" s="243"/>
      <c r="C5" s="160" t="s">
        <v>290</v>
      </c>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244" t="s">
        <v>305</v>
      </c>
      <c r="AW5" s="244"/>
    </row>
    <row r="6" spans="1:49" s="95" customFormat="1" ht="16.5">
      <c r="A6" s="243"/>
      <c r="B6" s="243"/>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245" t="s">
        <v>306</v>
      </c>
      <c r="AW6" s="245"/>
    </row>
    <row r="7" spans="1:49" s="95" customFormat="1" ht="16.5">
      <c r="A7" s="243"/>
      <c r="B7" s="243"/>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245" t="s">
        <v>288</v>
      </c>
      <c r="AW7" s="245"/>
    </row>
    <row r="8" spans="1:49" s="95" customFormat="1" ht="16.5">
      <c r="A8" s="243"/>
      <c r="B8" s="243"/>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246" t="s">
        <v>247</v>
      </c>
      <c r="AW8" s="246"/>
    </row>
    <row r="9" spans="1:49" s="95" customFormat="1" ht="16.5">
      <c r="A9" s="16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3"/>
    </row>
    <row r="10" spans="1:49" s="95" customFormat="1" ht="16.5">
      <c r="A10" s="243" t="s">
        <v>0</v>
      </c>
      <c r="B10" s="243"/>
      <c r="C10" s="160" t="s">
        <v>369</v>
      </c>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s="95" customFormat="1" ht="28.5" customHeight="1">
      <c r="A11" s="243" t="s">
        <v>287</v>
      </c>
      <c r="B11" s="243"/>
      <c r="C11" s="160" t="s">
        <v>369</v>
      </c>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2:49" ht="15.75" thickBot="1">
      <c r="B12" s="190" t="s">
        <v>137</v>
      </c>
      <c r="C12" s="191"/>
      <c r="D12" s="191"/>
      <c r="E12" s="191"/>
      <c r="F12" s="191"/>
      <c r="G12" s="191"/>
      <c r="H12" s="192"/>
      <c r="I12" s="193" t="s">
        <v>87</v>
      </c>
      <c r="J12" s="194"/>
      <c r="K12" s="194"/>
      <c r="L12" s="195"/>
      <c r="M12" s="195"/>
      <c r="N12" s="194"/>
      <c r="O12" s="194"/>
      <c r="P12" s="147"/>
      <c r="Q12" s="147"/>
      <c r="R12" s="196" t="s">
        <v>88</v>
      </c>
      <c r="S12" s="197"/>
      <c r="T12" s="197"/>
      <c r="U12" s="198"/>
      <c r="V12" s="198"/>
      <c r="W12" s="198"/>
      <c r="X12" s="198"/>
      <c r="Y12" s="198"/>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48" t="s">
        <v>379</v>
      </c>
      <c r="AW12" s="148" t="s">
        <v>380</v>
      </c>
    </row>
    <row r="13" spans="1:49" ht="78.75" customHeight="1">
      <c r="A13" s="134"/>
      <c r="B13" s="199" t="s">
        <v>56</v>
      </c>
      <c r="C13" s="200"/>
      <c r="D13" s="200"/>
      <c r="E13" s="200"/>
      <c r="F13" s="200"/>
      <c r="G13" s="200"/>
      <c r="H13" s="201"/>
      <c r="I13" s="205" t="s">
        <v>5</v>
      </c>
      <c r="J13" s="206"/>
      <c r="K13" s="211" t="s">
        <v>7</v>
      </c>
      <c r="L13" s="183" t="s">
        <v>168</v>
      </c>
      <c r="M13" s="183" t="s">
        <v>169</v>
      </c>
      <c r="N13" s="214" t="s">
        <v>170</v>
      </c>
      <c r="O13" s="217" t="s">
        <v>7</v>
      </c>
      <c r="P13" s="218"/>
      <c r="Q13" s="239" t="s">
        <v>241</v>
      </c>
      <c r="R13" s="167" t="s">
        <v>9</v>
      </c>
      <c r="S13" s="169" t="s">
        <v>195</v>
      </c>
      <c r="T13" s="170"/>
      <c r="U13" s="173" t="s">
        <v>190</v>
      </c>
      <c r="V13" s="173"/>
      <c r="W13" s="173"/>
      <c r="X13" s="173" t="s">
        <v>154</v>
      </c>
      <c r="Y13" s="173"/>
      <c r="Z13" s="174" t="s">
        <v>226</v>
      </c>
      <c r="AA13" s="135" t="s">
        <v>224</v>
      </c>
      <c r="AB13" s="182" t="s">
        <v>229</v>
      </c>
      <c r="AC13" s="182" t="s">
        <v>230</v>
      </c>
      <c r="AD13" s="184" t="s">
        <v>212</v>
      </c>
      <c r="AE13" s="184" t="s">
        <v>236</v>
      </c>
      <c r="AF13" s="186" t="s">
        <v>231</v>
      </c>
      <c r="AG13" s="186" t="s">
        <v>232</v>
      </c>
      <c r="AH13" s="179" t="s">
        <v>237</v>
      </c>
      <c r="AI13" s="176" t="s">
        <v>234</v>
      </c>
      <c r="AJ13" s="176" t="s">
        <v>234</v>
      </c>
      <c r="AK13" s="176" t="s">
        <v>234</v>
      </c>
      <c r="AL13" s="179" t="s">
        <v>238</v>
      </c>
      <c r="AM13" s="176" t="s">
        <v>235</v>
      </c>
      <c r="AN13" s="176" t="s">
        <v>235</v>
      </c>
      <c r="AO13" s="176" t="s">
        <v>235</v>
      </c>
      <c r="AP13" s="182" t="s">
        <v>18</v>
      </c>
      <c r="AQ13" s="182" t="s">
        <v>240</v>
      </c>
      <c r="AR13" s="182" t="s">
        <v>18</v>
      </c>
      <c r="AS13" s="182" t="s">
        <v>19</v>
      </c>
      <c r="AT13" s="182" t="s">
        <v>20</v>
      </c>
      <c r="AU13" s="221" t="s">
        <v>21</v>
      </c>
      <c r="AV13" s="164" t="s">
        <v>377</v>
      </c>
      <c r="AW13" s="164" t="s">
        <v>378</v>
      </c>
    </row>
    <row r="14" spans="1:49" ht="15" customHeight="1">
      <c r="A14" s="134"/>
      <c r="B14" s="202"/>
      <c r="C14" s="203"/>
      <c r="D14" s="203"/>
      <c r="E14" s="203"/>
      <c r="F14" s="203"/>
      <c r="G14" s="203"/>
      <c r="H14" s="204"/>
      <c r="I14" s="207"/>
      <c r="J14" s="208"/>
      <c r="K14" s="212"/>
      <c r="L14" s="183"/>
      <c r="M14" s="183"/>
      <c r="N14" s="215"/>
      <c r="O14" s="219"/>
      <c r="P14" s="220"/>
      <c r="Q14" s="240"/>
      <c r="R14" s="168"/>
      <c r="S14" s="171"/>
      <c r="T14" s="172"/>
      <c r="U14" s="224" t="s">
        <v>192</v>
      </c>
      <c r="V14" s="225"/>
      <c r="W14" s="225"/>
      <c r="X14" s="226" t="s">
        <v>23</v>
      </c>
      <c r="Y14" s="228" t="s">
        <v>14</v>
      </c>
      <c r="Z14" s="175"/>
      <c r="AA14" s="229" t="s">
        <v>225</v>
      </c>
      <c r="AB14" s="183"/>
      <c r="AC14" s="183"/>
      <c r="AD14" s="185"/>
      <c r="AE14" s="185"/>
      <c r="AF14" s="187"/>
      <c r="AG14" s="187"/>
      <c r="AH14" s="180"/>
      <c r="AI14" s="177"/>
      <c r="AJ14" s="177"/>
      <c r="AK14" s="177"/>
      <c r="AL14" s="180"/>
      <c r="AM14" s="177" t="s">
        <v>233</v>
      </c>
      <c r="AN14" s="177" t="s">
        <v>233</v>
      </c>
      <c r="AO14" s="177" t="s">
        <v>233</v>
      </c>
      <c r="AP14" s="183"/>
      <c r="AQ14" s="183"/>
      <c r="AR14" s="183"/>
      <c r="AS14" s="183"/>
      <c r="AT14" s="183"/>
      <c r="AU14" s="223"/>
      <c r="AV14" s="165"/>
      <c r="AW14" s="165"/>
    </row>
    <row r="15" spans="1:49" s="81" customFormat="1" ht="61.5" customHeight="1">
      <c r="A15" s="136"/>
      <c r="B15" s="137" t="s">
        <v>82</v>
      </c>
      <c r="C15" s="137" t="s">
        <v>129</v>
      </c>
      <c r="D15" s="137" t="s">
        <v>131</v>
      </c>
      <c r="E15" s="137" t="s">
        <v>2</v>
      </c>
      <c r="F15" s="137" t="s">
        <v>3</v>
      </c>
      <c r="G15" s="137" t="s">
        <v>85</v>
      </c>
      <c r="H15" s="137" t="s">
        <v>86</v>
      </c>
      <c r="I15" s="209"/>
      <c r="J15" s="210"/>
      <c r="K15" s="213"/>
      <c r="L15" s="183"/>
      <c r="M15" s="183"/>
      <c r="N15" s="216"/>
      <c r="O15" s="221"/>
      <c r="P15" s="222"/>
      <c r="Q15" s="241"/>
      <c r="R15" s="168"/>
      <c r="S15" s="138" t="s">
        <v>11</v>
      </c>
      <c r="T15" s="139" t="s">
        <v>1</v>
      </c>
      <c r="U15" s="140" t="s">
        <v>191</v>
      </c>
      <c r="V15" s="117" t="s">
        <v>193</v>
      </c>
      <c r="W15" s="116" t="s">
        <v>169</v>
      </c>
      <c r="X15" s="227"/>
      <c r="Y15" s="174"/>
      <c r="Z15" s="175"/>
      <c r="AA15" s="230"/>
      <c r="AB15" s="183"/>
      <c r="AC15" s="183"/>
      <c r="AD15" s="182"/>
      <c r="AE15" s="182"/>
      <c r="AF15" s="188"/>
      <c r="AG15" s="188"/>
      <c r="AH15" s="181"/>
      <c r="AI15" s="178"/>
      <c r="AJ15" s="178"/>
      <c r="AK15" s="178"/>
      <c r="AL15" s="181"/>
      <c r="AM15" s="178" t="s">
        <v>233</v>
      </c>
      <c r="AN15" s="178" t="s">
        <v>233</v>
      </c>
      <c r="AO15" s="178" t="s">
        <v>233</v>
      </c>
      <c r="AP15" s="183"/>
      <c r="AQ15" s="183"/>
      <c r="AR15" s="183"/>
      <c r="AS15" s="183"/>
      <c r="AT15" s="183"/>
      <c r="AU15" s="223"/>
      <c r="AV15" s="165"/>
      <c r="AW15" s="165"/>
    </row>
    <row r="16" spans="1:49" s="81" customFormat="1" ht="15.75" customHeight="1">
      <c r="A16" s="232">
        <v>1</v>
      </c>
      <c r="B16" s="232" t="s">
        <v>83</v>
      </c>
      <c r="C16" s="236" t="s">
        <v>358</v>
      </c>
      <c r="D16" s="232" t="s">
        <v>359</v>
      </c>
      <c r="E16" s="232" t="s">
        <v>360</v>
      </c>
      <c r="F16" s="232" t="s">
        <v>26</v>
      </c>
      <c r="G16" s="231">
        <v>45146</v>
      </c>
      <c r="H16" s="232" t="s">
        <v>361</v>
      </c>
      <c r="I16" s="232" t="s">
        <v>210</v>
      </c>
      <c r="J16" s="232">
        <f>VLOOKUP(I16,'[2]Variables corrupcion'!$E$5:$F$9,2,FALSE)</f>
        <v>4</v>
      </c>
      <c r="K16" s="59" t="s">
        <v>171</v>
      </c>
      <c r="L16" s="115" t="s">
        <v>189</v>
      </c>
      <c r="M16" s="115"/>
      <c r="N16" s="232">
        <f>COUNTIF(L16:L34,"X")</f>
        <v>12</v>
      </c>
      <c r="O16" s="232" t="str">
        <f>IF(AND(N16&gt;=1,N16&lt;=5),"Moderado",IF(AND(N16&gt;=6,N16&lt;=11),"Mayor",IF(AND(N16&gt;=12,N16&lt;=19),"Catastrófico","-")))</f>
        <v>Catastrófico</v>
      </c>
      <c r="P16" s="232">
        <f>VLOOKUP(O16,'[2]Variables corrupcion'!$H$5:$I$7,2,FALSE)</f>
        <v>5</v>
      </c>
      <c r="Q16" s="232" t="str">
        <f>CONCATENATE(I16,"+",O16)</f>
        <v>Probable- Es viable que el evento ocurra en la mayoría de las circunstancias +Catastrófico</v>
      </c>
      <c r="R16" s="235" t="s">
        <v>372</v>
      </c>
      <c r="S16" s="235" t="s">
        <v>189</v>
      </c>
      <c r="T16" s="157"/>
      <c r="U16" s="235"/>
      <c r="V16" s="235"/>
      <c r="W16" s="235"/>
      <c r="X16" s="235"/>
      <c r="Y16" s="114"/>
      <c r="Z16" s="82"/>
      <c r="AA16" s="82"/>
      <c r="AB16" s="82"/>
      <c r="AC16" s="82"/>
      <c r="AD16" s="82"/>
      <c r="AE16" s="82"/>
      <c r="AF16" s="82"/>
      <c r="AG16" s="82"/>
      <c r="AH16" s="82"/>
      <c r="AI16" s="82"/>
      <c r="AJ16" s="82"/>
      <c r="AK16" s="82"/>
      <c r="AL16" s="82"/>
      <c r="AM16" s="82"/>
      <c r="AN16" s="82"/>
      <c r="AO16" s="82"/>
      <c r="AP16" s="114"/>
      <c r="AQ16" s="114"/>
      <c r="AR16" s="114"/>
      <c r="AS16" s="114"/>
      <c r="AT16" s="157" t="str">
        <f>CONCATENATE(AR17,"+",AS17)</f>
        <v>Posible-3+Moderado- 3</v>
      </c>
      <c r="AU16" s="157"/>
      <c r="AV16" s="157" t="s">
        <v>388</v>
      </c>
      <c r="AW16" s="166" t="s">
        <v>427</v>
      </c>
    </row>
    <row r="17" spans="1:49" ht="30" customHeight="1">
      <c r="A17" s="232"/>
      <c r="B17" s="232"/>
      <c r="C17" s="236"/>
      <c r="D17" s="232"/>
      <c r="E17" s="232"/>
      <c r="F17" s="232"/>
      <c r="G17" s="231"/>
      <c r="H17" s="232"/>
      <c r="I17" s="232"/>
      <c r="J17" s="232"/>
      <c r="K17" s="59" t="s">
        <v>172</v>
      </c>
      <c r="L17" s="115" t="s">
        <v>189</v>
      </c>
      <c r="M17" s="55"/>
      <c r="N17" s="232"/>
      <c r="O17" s="232"/>
      <c r="P17" s="232"/>
      <c r="Q17" s="232"/>
      <c r="R17" s="235"/>
      <c r="S17" s="235"/>
      <c r="T17" s="158"/>
      <c r="U17" s="47" t="s">
        <v>196</v>
      </c>
      <c r="V17" s="114" t="s">
        <v>189</v>
      </c>
      <c r="W17" s="47"/>
      <c r="X17" s="62">
        <f>IF(AND(V17="x"),15,"-")</f>
        <v>15</v>
      </c>
      <c r="Y17" s="235" t="s">
        <v>64</v>
      </c>
      <c r="Z17" s="234" t="str">
        <f>IF(AND(X33&gt;=96,X33&lt;=100),"Fuerte",IF(AND(X33&gt;=86,X33&lt;=95),"Moderado",IF(AND(X33&lt;=85,X33&gt;=0),"Débil","-")))</f>
        <v>Fuerte</v>
      </c>
      <c r="AA17" s="234" t="s">
        <v>217</v>
      </c>
      <c r="AB17" s="234" t="str">
        <f>CONCATENATE(Z17,AA17)</f>
        <v>FuerteFuerte</v>
      </c>
      <c r="AC17" s="234" t="str">
        <f>IF(AB17="FuerteFuerte","NO","SI")</f>
        <v>NO</v>
      </c>
      <c r="AD17" s="189">
        <f>(X33+X52)/2</f>
        <v>97.5</v>
      </c>
      <c r="AE17" s="189" t="str">
        <f>IF(AND(AD17=100),"Fuerte",IF(AND(AD17&gt;=50,AD17&lt;=99),"Moderado",IF(AND(AD17&lt;=49,AD17&gt;=0),"Débil","-")))</f>
        <v>Moderado</v>
      </c>
      <c r="AF17" s="189" t="s">
        <v>219</v>
      </c>
      <c r="AG17" s="189" t="s">
        <v>221</v>
      </c>
      <c r="AH17" s="189" t="str">
        <f>CONCATENATE(AE17,AF17)</f>
        <v>ModeradoDirectamente</v>
      </c>
      <c r="AI17" s="189">
        <f>IF(AND(AH17="FuerteDirectamente"),2,IF(AND(AH17="FuerteNo disminuye"),0,IF(AND(AH17="ModeradoDirectamente"),1,IF(AND(AH17="ModeradoNo disminuye"),0,FALSE))))</f>
        <v>1</v>
      </c>
      <c r="AJ17" s="189" t="b">
        <f>IF(AND(AE17="Fuerte"),IF(AND(AF17="Directamente"),2,IF(AND(AE17="Fuerte"),IF(AND(AF17="No disminuye"),0,FALSE))))</f>
        <v>0</v>
      </c>
      <c r="AK17" s="189" t="e">
        <f>#VALUE!</f>
        <v>#VALUE!</v>
      </c>
      <c r="AL17" s="189" t="str">
        <f>CONCATENATE(AE17,AG17)</f>
        <v>ModeradoIndirectamente</v>
      </c>
      <c r="AM17" s="189">
        <f>IF(AND(AL17="FuerteDirectamente"),2,IF(AND(AL17="FuerteIndirectamente"),1,IF(AND(AL17="FuerteNo Disminuye"),0,IF(AND(AL17="ModeradoDirectamente"),1,IF(AND(AL17="ModeradoIndirectamente"),0,IF(AND(AL17="ModeradoNo disminuye"),0,FALSE))))))</f>
        <v>0</v>
      </c>
      <c r="AN17" s="189" t="b">
        <f>IF(AND(AE17="Fuerte"),IF(AND(AG17="Directamente"),2,IF(AND(AE17="Fuerte"),IF(AND(AG17="Indirectamente"),1,IF(AND(AE17="Fuerte"),IF(AND(AG17="No disminuye"),0,FALSE))))))</f>
        <v>0</v>
      </c>
      <c r="AO17" s="189">
        <f>IF(AND(AE17="Moderado"),IF(AND(AG17="Directamente"),1,IF(AND(AE17="Moderado"),IF(AND(AG17="Indirectamente"),0,IF(AND(AE17="Moderado"),IF(AND(AG17="No disminuye"),0,FALSE))))))</f>
        <v>0</v>
      </c>
      <c r="AP17" s="189">
        <f>J16-AI17</f>
        <v>3</v>
      </c>
      <c r="AQ17" s="189">
        <f>P16-AM17</f>
        <v>5</v>
      </c>
      <c r="AR17" s="189" t="str">
        <f>IF(AND(AP17=1),"Rara Vez-1",IF(AND(AP17=2),"Improbable-2",IF(AND(AP17=3),"Posible-3",IF(AND(AP17=4),"Probable-4",IF(AND(AP17=5),"Casi Seguro -5",FALSE)))))</f>
        <v>Posible-3</v>
      </c>
      <c r="AS17" s="189" t="str">
        <f>IF(AND(AQ17&gt;=2),"Moderado- 3",IF(AND(AM17=3),"Moderado-3",IF(AND(AM17=4),"Mayor-4",IF(AND(AM17=5),"Catastrófico-5",FALSE))))</f>
        <v>Moderado- 3</v>
      </c>
      <c r="AT17" s="158"/>
      <c r="AU17" s="158"/>
      <c r="AV17" s="158"/>
      <c r="AW17" s="166"/>
    </row>
    <row r="18" spans="1:49" ht="30">
      <c r="A18" s="232"/>
      <c r="B18" s="232"/>
      <c r="C18" s="236"/>
      <c r="D18" s="232"/>
      <c r="E18" s="232"/>
      <c r="F18" s="232"/>
      <c r="G18" s="231"/>
      <c r="H18" s="232"/>
      <c r="I18" s="232"/>
      <c r="J18" s="232"/>
      <c r="K18" s="59" t="s">
        <v>173</v>
      </c>
      <c r="L18" s="115" t="s">
        <v>189</v>
      </c>
      <c r="M18" s="55"/>
      <c r="N18" s="232"/>
      <c r="O18" s="232"/>
      <c r="P18" s="232"/>
      <c r="Q18" s="232"/>
      <c r="R18" s="235"/>
      <c r="S18" s="235"/>
      <c r="T18" s="158"/>
      <c r="U18" s="47" t="s">
        <v>197</v>
      </c>
      <c r="V18" s="114" t="s">
        <v>189</v>
      </c>
      <c r="W18" s="47"/>
      <c r="X18" s="62">
        <f>IF(AND(V18="x"),15,"-")</f>
        <v>15</v>
      </c>
      <c r="Y18" s="235"/>
      <c r="Z18" s="234"/>
      <c r="AA18" s="234"/>
      <c r="AB18" s="234"/>
      <c r="AC18" s="234"/>
      <c r="AD18" s="189"/>
      <c r="AE18" s="189"/>
      <c r="AF18" s="189"/>
      <c r="AG18" s="189"/>
      <c r="AH18" s="189"/>
      <c r="AI18" s="189"/>
      <c r="AJ18" s="189"/>
      <c r="AK18" s="189"/>
      <c r="AL18" s="189"/>
      <c r="AM18" s="189"/>
      <c r="AN18" s="189"/>
      <c r="AO18" s="189"/>
      <c r="AP18" s="189"/>
      <c r="AQ18" s="189"/>
      <c r="AR18" s="189"/>
      <c r="AS18" s="189"/>
      <c r="AT18" s="158"/>
      <c r="AU18" s="158"/>
      <c r="AV18" s="158"/>
      <c r="AW18" s="166"/>
    </row>
    <row r="19" spans="1:49" ht="30">
      <c r="A19" s="232"/>
      <c r="B19" s="232"/>
      <c r="C19" s="236"/>
      <c r="D19" s="232"/>
      <c r="E19" s="232"/>
      <c r="F19" s="232"/>
      <c r="G19" s="231"/>
      <c r="H19" s="232"/>
      <c r="I19" s="232"/>
      <c r="J19" s="232"/>
      <c r="K19" s="59" t="s">
        <v>174</v>
      </c>
      <c r="L19" s="115" t="s">
        <v>189</v>
      </c>
      <c r="M19" s="55"/>
      <c r="N19" s="232"/>
      <c r="O19" s="232"/>
      <c r="P19" s="232"/>
      <c r="Q19" s="232"/>
      <c r="R19" s="235"/>
      <c r="S19" s="235"/>
      <c r="T19" s="158"/>
      <c r="U19" s="47" t="s">
        <v>198</v>
      </c>
      <c r="V19" s="114" t="s">
        <v>189</v>
      </c>
      <c r="W19" s="47"/>
      <c r="X19" s="62">
        <f>IF(AND(V19="x"),15,"-")</f>
        <v>15</v>
      </c>
      <c r="Y19" s="235"/>
      <c r="Z19" s="234"/>
      <c r="AA19" s="234"/>
      <c r="AB19" s="234"/>
      <c r="AC19" s="234"/>
      <c r="AD19" s="189"/>
      <c r="AE19" s="189"/>
      <c r="AF19" s="189"/>
      <c r="AG19" s="189"/>
      <c r="AH19" s="189"/>
      <c r="AI19" s="189"/>
      <c r="AJ19" s="189"/>
      <c r="AK19" s="189"/>
      <c r="AL19" s="189"/>
      <c r="AM19" s="189"/>
      <c r="AN19" s="189"/>
      <c r="AO19" s="189"/>
      <c r="AP19" s="189"/>
      <c r="AQ19" s="189"/>
      <c r="AR19" s="189"/>
      <c r="AS19" s="189"/>
      <c r="AT19" s="158"/>
      <c r="AU19" s="158"/>
      <c r="AV19" s="158"/>
      <c r="AW19" s="166"/>
    </row>
    <row r="20" spans="1:49" ht="30">
      <c r="A20" s="232"/>
      <c r="B20" s="232"/>
      <c r="C20" s="236"/>
      <c r="D20" s="232"/>
      <c r="E20" s="232"/>
      <c r="F20" s="232"/>
      <c r="G20" s="231"/>
      <c r="H20" s="232"/>
      <c r="I20" s="232"/>
      <c r="J20" s="232"/>
      <c r="K20" s="59" t="s">
        <v>178</v>
      </c>
      <c r="L20" s="115" t="s">
        <v>189</v>
      </c>
      <c r="M20" s="55"/>
      <c r="N20" s="232"/>
      <c r="O20" s="232"/>
      <c r="P20" s="232"/>
      <c r="Q20" s="232"/>
      <c r="R20" s="235"/>
      <c r="S20" s="235"/>
      <c r="T20" s="158"/>
      <c r="U20" s="47" t="s">
        <v>199</v>
      </c>
      <c r="V20" s="114" t="s">
        <v>189</v>
      </c>
      <c r="W20" s="47"/>
      <c r="X20" s="62">
        <f>IF(AND(V20="x"),15,"-")</f>
        <v>15</v>
      </c>
      <c r="Y20" s="235"/>
      <c r="Z20" s="234"/>
      <c r="AA20" s="234"/>
      <c r="AB20" s="234"/>
      <c r="AC20" s="234"/>
      <c r="AD20" s="189"/>
      <c r="AE20" s="189"/>
      <c r="AF20" s="189"/>
      <c r="AG20" s="189"/>
      <c r="AH20" s="189"/>
      <c r="AI20" s="189"/>
      <c r="AJ20" s="189"/>
      <c r="AK20" s="189"/>
      <c r="AL20" s="189"/>
      <c r="AM20" s="189"/>
      <c r="AN20" s="189"/>
      <c r="AO20" s="189"/>
      <c r="AP20" s="189"/>
      <c r="AQ20" s="189"/>
      <c r="AR20" s="189"/>
      <c r="AS20" s="189"/>
      <c r="AT20" s="158"/>
      <c r="AU20" s="158"/>
      <c r="AV20" s="158"/>
      <c r="AW20" s="166"/>
    </row>
    <row r="21" spans="1:49" ht="30">
      <c r="A21" s="232"/>
      <c r="B21" s="232"/>
      <c r="C21" s="236"/>
      <c r="D21" s="232"/>
      <c r="E21" s="232"/>
      <c r="F21" s="232"/>
      <c r="G21" s="231"/>
      <c r="H21" s="232"/>
      <c r="I21" s="232"/>
      <c r="J21" s="232"/>
      <c r="K21" s="59" t="s">
        <v>179</v>
      </c>
      <c r="L21" s="115" t="s">
        <v>189</v>
      </c>
      <c r="M21" s="55"/>
      <c r="N21" s="232"/>
      <c r="O21" s="232"/>
      <c r="P21" s="232"/>
      <c r="Q21" s="232"/>
      <c r="R21" s="235"/>
      <c r="S21" s="235"/>
      <c r="T21" s="158"/>
      <c r="U21" s="47" t="s">
        <v>386</v>
      </c>
      <c r="V21" s="114" t="s">
        <v>189</v>
      </c>
      <c r="W21" s="47"/>
      <c r="X21" s="62">
        <f>IF(AND(V21="x"),15,"-")</f>
        <v>15</v>
      </c>
      <c r="Y21" s="235"/>
      <c r="Z21" s="234"/>
      <c r="AA21" s="234"/>
      <c r="AB21" s="234"/>
      <c r="AC21" s="234"/>
      <c r="AD21" s="189"/>
      <c r="AE21" s="189"/>
      <c r="AF21" s="189"/>
      <c r="AG21" s="189"/>
      <c r="AH21" s="189"/>
      <c r="AI21" s="189"/>
      <c r="AJ21" s="189"/>
      <c r="AK21" s="189"/>
      <c r="AL21" s="189"/>
      <c r="AM21" s="189"/>
      <c r="AN21" s="189"/>
      <c r="AO21" s="189"/>
      <c r="AP21" s="189"/>
      <c r="AQ21" s="189"/>
      <c r="AR21" s="189"/>
      <c r="AS21" s="189"/>
      <c r="AT21" s="158"/>
      <c r="AU21" s="158"/>
      <c r="AV21" s="158"/>
      <c r="AW21" s="166"/>
    </row>
    <row r="22" spans="1:49" ht="30">
      <c r="A22" s="232"/>
      <c r="B22" s="232"/>
      <c r="C22" s="236"/>
      <c r="D22" s="232"/>
      <c r="E22" s="232"/>
      <c r="F22" s="232"/>
      <c r="G22" s="231"/>
      <c r="H22" s="232"/>
      <c r="I22" s="232"/>
      <c r="J22" s="232"/>
      <c r="K22" s="143" t="s">
        <v>175</v>
      </c>
      <c r="L22" s="145"/>
      <c r="M22" s="144" t="s">
        <v>189</v>
      </c>
      <c r="N22" s="232"/>
      <c r="O22" s="232"/>
      <c r="P22" s="232"/>
      <c r="Q22" s="232"/>
      <c r="R22" s="235"/>
      <c r="S22" s="235"/>
      <c r="T22" s="158"/>
      <c r="U22" s="235"/>
      <c r="V22" s="235"/>
      <c r="W22" s="235"/>
      <c r="X22" s="235"/>
      <c r="Y22" s="235"/>
      <c r="Z22" s="234"/>
      <c r="AA22" s="234"/>
      <c r="AB22" s="234"/>
      <c r="AC22" s="234"/>
      <c r="AD22" s="189"/>
      <c r="AE22" s="189"/>
      <c r="AF22" s="189"/>
      <c r="AG22" s="189"/>
      <c r="AH22" s="189"/>
      <c r="AI22" s="189"/>
      <c r="AJ22" s="189"/>
      <c r="AK22" s="189"/>
      <c r="AL22" s="189"/>
      <c r="AM22" s="189"/>
      <c r="AN22" s="189"/>
      <c r="AO22" s="189"/>
      <c r="AP22" s="189"/>
      <c r="AQ22" s="189"/>
      <c r="AR22" s="189"/>
      <c r="AS22" s="189"/>
      <c r="AT22" s="158"/>
      <c r="AU22" s="158"/>
      <c r="AV22" s="158"/>
      <c r="AW22" s="166"/>
    </row>
    <row r="23" spans="1:49" ht="45">
      <c r="A23" s="232"/>
      <c r="B23" s="232"/>
      <c r="C23" s="236"/>
      <c r="D23" s="232"/>
      <c r="E23" s="232"/>
      <c r="F23" s="232"/>
      <c r="G23" s="231"/>
      <c r="H23" s="232"/>
      <c r="I23" s="232"/>
      <c r="J23" s="232"/>
      <c r="K23" s="143" t="s">
        <v>176</v>
      </c>
      <c r="L23" s="145"/>
      <c r="M23" s="60" t="s">
        <v>189</v>
      </c>
      <c r="N23" s="232"/>
      <c r="O23" s="232"/>
      <c r="P23" s="232"/>
      <c r="Q23" s="232"/>
      <c r="R23" s="235"/>
      <c r="S23" s="235"/>
      <c r="T23" s="158"/>
      <c r="U23" s="183" t="s">
        <v>200</v>
      </c>
      <c r="V23" s="183"/>
      <c r="W23" s="183"/>
      <c r="X23" s="183"/>
      <c r="Y23" s="235"/>
      <c r="Z23" s="234"/>
      <c r="AA23" s="234"/>
      <c r="AB23" s="234"/>
      <c r="AC23" s="234"/>
      <c r="AD23" s="189"/>
      <c r="AE23" s="189"/>
      <c r="AF23" s="189"/>
      <c r="AG23" s="189"/>
      <c r="AH23" s="189"/>
      <c r="AI23" s="189"/>
      <c r="AJ23" s="189"/>
      <c r="AK23" s="189"/>
      <c r="AL23" s="189"/>
      <c r="AM23" s="189"/>
      <c r="AN23" s="189"/>
      <c r="AO23" s="189"/>
      <c r="AP23" s="189"/>
      <c r="AQ23" s="189"/>
      <c r="AR23" s="189"/>
      <c r="AS23" s="189"/>
      <c r="AT23" s="158"/>
      <c r="AU23" s="158"/>
      <c r="AV23" s="158"/>
      <c r="AW23" s="166"/>
    </row>
    <row r="24" spans="1:49" ht="15">
      <c r="A24" s="232"/>
      <c r="B24" s="232"/>
      <c r="C24" s="236"/>
      <c r="D24" s="232"/>
      <c r="E24" s="232"/>
      <c r="F24" s="232"/>
      <c r="G24" s="231"/>
      <c r="H24" s="232"/>
      <c r="I24" s="232"/>
      <c r="J24" s="232"/>
      <c r="K24" s="143" t="s">
        <v>177</v>
      </c>
      <c r="L24" s="145" t="s">
        <v>189</v>
      </c>
      <c r="M24" s="60"/>
      <c r="N24" s="232"/>
      <c r="O24" s="232"/>
      <c r="P24" s="232"/>
      <c r="Q24" s="232"/>
      <c r="R24" s="235"/>
      <c r="S24" s="235"/>
      <c r="T24" s="158"/>
      <c r="U24" s="47" t="s">
        <v>201</v>
      </c>
      <c r="V24" s="114" t="s">
        <v>189</v>
      </c>
      <c r="W24" s="47"/>
      <c r="X24" s="63">
        <f>IF(AND(V24="x"),15,"-")</f>
        <v>15</v>
      </c>
      <c r="Y24" s="235"/>
      <c r="Z24" s="234"/>
      <c r="AA24" s="234"/>
      <c r="AB24" s="234"/>
      <c r="AC24" s="234"/>
      <c r="AD24" s="189"/>
      <c r="AE24" s="189"/>
      <c r="AF24" s="189"/>
      <c r="AG24" s="189"/>
      <c r="AH24" s="189"/>
      <c r="AI24" s="189"/>
      <c r="AJ24" s="189"/>
      <c r="AK24" s="189"/>
      <c r="AL24" s="189"/>
      <c r="AM24" s="189"/>
      <c r="AN24" s="189"/>
      <c r="AO24" s="189"/>
      <c r="AP24" s="189"/>
      <c r="AQ24" s="189"/>
      <c r="AR24" s="189"/>
      <c r="AS24" s="189"/>
      <c r="AT24" s="158"/>
      <c r="AU24" s="158"/>
      <c r="AV24" s="158"/>
      <c r="AW24" s="166"/>
    </row>
    <row r="25" spans="1:49" ht="30">
      <c r="A25" s="232"/>
      <c r="B25" s="232"/>
      <c r="C25" s="236"/>
      <c r="D25" s="232"/>
      <c r="E25" s="232"/>
      <c r="F25" s="232"/>
      <c r="G25" s="231"/>
      <c r="H25" s="232"/>
      <c r="I25" s="232"/>
      <c r="J25" s="232"/>
      <c r="K25" s="143" t="s">
        <v>387</v>
      </c>
      <c r="L25" s="145" t="s">
        <v>189</v>
      </c>
      <c r="M25" s="60"/>
      <c r="N25" s="232"/>
      <c r="O25" s="232"/>
      <c r="P25" s="232"/>
      <c r="Q25" s="232"/>
      <c r="R25" s="235"/>
      <c r="S25" s="235"/>
      <c r="T25" s="158"/>
      <c r="U25" s="233" t="s">
        <v>202</v>
      </c>
      <c r="V25" s="235"/>
      <c r="W25" s="233" t="s">
        <v>189</v>
      </c>
      <c r="X25" s="237" t="str">
        <f>IF(AND(V25="x"),10,"-")</f>
        <v>-</v>
      </c>
      <c r="Y25" s="235"/>
      <c r="Z25" s="234"/>
      <c r="AA25" s="234"/>
      <c r="AB25" s="234"/>
      <c r="AC25" s="234"/>
      <c r="AD25" s="189"/>
      <c r="AE25" s="189"/>
      <c r="AF25" s="189"/>
      <c r="AG25" s="189"/>
      <c r="AH25" s="189"/>
      <c r="AI25" s="189"/>
      <c r="AJ25" s="189"/>
      <c r="AK25" s="189"/>
      <c r="AL25" s="189"/>
      <c r="AM25" s="189"/>
      <c r="AN25" s="189"/>
      <c r="AO25" s="189"/>
      <c r="AP25" s="189"/>
      <c r="AQ25" s="189"/>
      <c r="AR25" s="189"/>
      <c r="AS25" s="189"/>
      <c r="AT25" s="158"/>
      <c r="AU25" s="158"/>
      <c r="AV25" s="158"/>
      <c r="AW25" s="166"/>
    </row>
    <row r="26" spans="1:49" ht="15">
      <c r="A26" s="232"/>
      <c r="B26" s="232"/>
      <c r="C26" s="236"/>
      <c r="D26" s="232"/>
      <c r="E26" s="232"/>
      <c r="F26" s="232"/>
      <c r="G26" s="231"/>
      <c r="H26" s="232"/>
      <c r="I26" s="232"/>
      <c r="J26" s="232"/>
      <c r="K26" s="143" t="s">
        <v>180</v>
      </c>
      <c r="L26" s="145" t="s">
        <v>189</v>
      </c>
      <c r="M26" s="60"/>
      <c r="N26" s="232"/>
      <c r="O26" s="232"/>
      <c r="P26" s="232"/>
      <c r="Q26" s="232"/>
      <c r="R26" s="235"/>
      <c r="S26" s="235"/>
      <c r="T26" s="158"/>
      <c r="U26" s="233"/>
      <c r="V26" s="235"/>
      <c r="W26" s="233"/>
      <c r="X26" s="237"/>
      <c r="Y26" s="235"/>
      <c r="Z26" s="234"/>
      <c r="AA26" s="234"/>
      <c r="AB26" s="234"/>
      <c r="AC26" s="234"/>
      <c r="AD26" s="189"/>
      <c r="AE26" s="189"/>
      <c r="AF26" s="189"/>
      <c r="AG26" s="189"/>
      <c r="AH26" s="189"/>
      <c r="AI26" s="189"/>
      <c r="AJ26" s="189"/>
      <c r="AK26" s="189"/>
      <c r="AL26" s="189"/>
      <c r="AM26" s="189"/>
      <c r="AN26" s="189"/>
      <c r="AO26" s="189"/>
      <c r="AP26" s="189"/>
      <c r="AQ26" s="189"/>
      <c r="AR26" s="189"/>
      <c r="AS26" s="189"/>
      <c r="AT26" s="158"/>
      <c r="AU26" s="158"/>
      <c r="AV26" s="158"/>
      <c r="AW26" s="166"/>
    </row>
    <row r="27" spans="1:49" ht="15" customHeight="1">
      <c r="A27" s="232"/>
      <c r="B27" s="232"/>
      <c r="C27" s="236"/>
      <c r="D27" s="232"/>
      <c r="E27" s="232"/>
      <c r="F27" s="232"/>
      <c r="G27" s="231"/>
      <c r="H27" s="232"/>
      <c r="I27" s="232"/>
      <c r="J27" s="232"/>
      <c r="K27" s="143" t="s">
        <v>181</v>
      </c>
      <c r="L27" s="145" t="s">
        <v>189</v>
      </c>
      <c r="M27" s="60"/>
      <c r="N27" s="232"/>
      <c r="O27" s="232"/>
      <c r="P27" s="232"/>
      <c r="Q27" s="232"/>
      <c r="R27" s="235"/>
      <c r="S27" s="235"/>
      <c r="T27" s="158"/>
      <c r="U27" s="235"/>
      <c r="V27" s="235"/>
      <c r="W27" s="235"/>
      <c r="X27" s="235"/>
      <c r="Y27" s="235"/>
      <c r="Z27" s="234"/>
      <c r="AA27" s="234"/>
      <c r="AB27" s="234"/>
      <c r="AC27" s="234"/>
      <c r="AD27" s="189"/>
      <c r="AE27" s="189"/>
      <c r="AF27" s="189"/>
      <c r="AG27" s="189"/>
      <c r="AH27" s="189"/>
      <c r="AI27" s="189"/>
      <c r="AJ27" s="189"/>
      <c r="AK27" s="189"/>
      <c r="AL27" s="189"/>
      <c r="AM27" s="189"/>
      <c r="AN27" s="189"/>
      <c r="AO27" s="189"/>
      <c r="AP27" s="189"/>
      <c r="AQ27" s="189"/>
      <c r="AR27" s="189"/>
      <c r="AS27" s="189"/>
      <c r="AT27" s="158"/>
      <c r="AU27" s="158"/>
      <c r="AV27" s="158"/>
      <c r="AW27" s="166"/>
    </row>
    <row r="28" spans="1:49" ht="29.25" customHeight="1">
      <c r="A28" s="232"/>
      <c r="B28" s="232"/>
      <c r="C28" s="236"/>
      <c r="D28" s="232"/>
      <c r="E28" s="232"/>
      <c r="F28" s="232"/>
      <c r="G28" s="231"/>
      <c r="H28" s="232"/>
      <c r="I28" s="232"/>
      <c r="J28" s="232"/>
      <c r="K28" s="143" t="s">
        <v>182</v>
      </c>
      <c r="L28" s="145" t="s">
        <v>189</v>
      </c>
      <c r="M28" s="60"/>
      <c r="N28" s="232"/>
      <c r="O28" s="232"/>
      <c r="P28" s="232"/>
      <c r="Q28" s="232"/>
      <c r="R28" s="235"/>
      <c r="S28" s="235"/>
      <c r="T28" s="158"/>
      <c r="U28" s="183" t="s">
        <v>203</v>
      </c>
      <c r="V28" s="183"/>
      <c r="W28" s="183"/>
      <c r="X28" s="183"/>
      <c r="Y28" s="235"/>
      <c r="Z28" s="234"/>
      <c r="AA28" s="234"/>
      <c r="AB28" s="234"/>
      <c r="AC28" s="234"/>
      <c r="AD28" s="189"/>
      <c r="AE28" s="189"/>
      <c r="AF28" s="189"/>
      <c r="AG28" s="189"/>
      <c r="AH28" s="189"/>
      <c r="AI28" s="189"/>
      <c r="AJ28" s="189"/>
      <c r="AK28" s="189"/>
      <c r="AL28" s="189"/>
      <c r="AM28" s="189"/>
      <c r="AN28" s="189"/>
      <c r="AO28" s="189"/>
      <c r="AP28" s="189"/>
      <c r="AQ28" s="189"/>
      <c r="AR28" s="189"/>
      <c r="AS28" s="189"/>
      <c r="AT28" s="158"/>
      <c r="AU28" s="158"/>
      <c r="AV28" s="158"/>
      <c r="AW28" s="166"/>
    </row>
    <row r="29" spans="1:49" ht="15" customHeight="1">
      <c r="A29" s="232"/>
      <c r="B29" s="232"/>
      <c r="C29" s="236"/>
      <c r="D29" s="232"/>
      <c r="E29" s="232"/>
      <c r="F29" s="232"/>
      <c r="G29" s="231"/>
      <c r="H29" s="232"/>
      <c r="I29" s="232"/>
      <c r="J29" s="232"/>
      <c r="K29" s="143" t="s">
        <v>183</v>
      </c>
      <c r="L29" s="145"/>
      <c r="M29" s="60" t="s">
        <v>189</v>
      </c>
      <c r="N29" s="232"/>
      <c r="O29" s="232"/>
      <c r="P29" s="232"/>
      <c r="Q29" s="232"/>
      <c r="R29" s="235"/>
      <c r="S29" s="235"/>
      <c r="T29" s="158"/>
      <c r="U29" s="233" t="s">
        <v>204</v>
      </c>
      <c r="V29" s="235" t="s">
        <v>189</v>
      </c>
      <c r="W29" s="235"/>
      <c r="X29" s="237">
        <f>IF(AND(V29="X"),10,"-")</f>
        <v>10</v>
      </c>
      <c r="Y29" s="235"/>
      <c r="Z29" s="234"/>
      <c r="AA29" s="234"/>
      <c r="AB29" s="234"/>
      <c r="AC29" s="234"/>
      <c r="AD29" s="189"/>
      <c r="AE29" s="189"/>
      <c r="AF29" s="189"/>
      <c r="AG29" s="189"/>
      <c r="AH29" s="189"/>
      <c r="AI29" s="189"/>
      <c r="AJ29" s="189"/>
      <c r="AK29" s="189"/>
      <c r="AL29" s="189"/>
      <c r="AM29" s="189"/>
      <c r="AN29" s="189"/>
      <c r="AO29" s="189"/>
      <c r="AP29" s="189"/>
      <c r="AQ29" s="189"/>
      <c r="AR29" s="189"/>
      <c r="AS29" s="189"/>
      <c r="AT29" s="158"/>
      <c r="AU29" s="158"/>
      <c r="AV29" s="158"/>
      <c r="AW29" s="166"/>
    </row>
    <row r="30" spans="1:49" ht="15">
      <c r="A30" s="232"/>
      <c r="B30" s="232"/>
      <c r="C30" s="236"/>
      <c r="D30" s="232"/>
      <c r="E30" s="232"/>
      <c r="F30" s="232"/>
      <c r="G30" s="231"/>
      <c r="H30" s="232"/>
      <c r="I30" s="232"/>
      <c r="J30" s="232"/>
      <c r="K30" s="143" t="s">
        <v>184</v>
      </c>
      <c r="L30" s="145" t="s">
        <v>189</v>
      </c>
      <c r="M30" s="60"/>
      <c r="N30" s="232"/>
      <c r="O30" s="232"/>
      <c r="P30" s="232"/>
      <c r="Q30" s="232"/>
      <c r="R30" s="235"/>
      <c r="S30" s="235"/>
      <c r="T30" s="158"/>
      <c r="U30" s="233"/>
      <c r="V30" s="235"/>
      <c r="W30" s="235"/>
      <c r="X30" s="237"/>
      <c r="Y30" s="235"/>
      <c r="Z30" s="234"/>
      <c r="AA30" s="234"/>
      <c r="AB30" s="234"/>
      <c r="AC30" s="234"/>
      <c r="AD30" s="189"/>
      <c r="AE30" s="189"/>
      <c r="AF30" s="189"/>
      <c r="AG30" s="189"/>
      <c r="AH30" s="189"/>
      <c r="AI30" s="189"/>
      <c r="AJ30" s="189"/>
      <c r="AK30" s="189"/>
      <c r="AL30" s="189"/>
      <c r="AM30" s="189"/>
      <c r="AN30" s="189"/>
      <c r="AO30" s="189"/>
      <c r="AP30" s="189"/>
      <c r="AQ30" s="189"/>
      <c r="AR30" s="189"/>
      <c r="AS30" s="189"/>
      <c r="AT30" s="158"/>
      <c r="AU30" s="158"/>
      <c r="AV30" s="158"/>
      <c r="AW30" s="166"/>
    </row>
    <row r="31" spans="1:49" ht="30">
      <c r="A31" s="232"/>
      <c r="B31" s="232"/>
      <c r="C31" s="236"/>
      <c r="D31" s="232"/>
      <c r="E31" s="232"/>
      <c r="F31" s="232"/>
      <c r="G31" s="231"/>
      <c r="H31" s="232"/>
      <c r="I31" s="232"/>
      <c r="J31" s="232"/>
      <c r="K31" s="143" t="s">
        <v>185</v>
      </c>
      <c r="L31" s="145"/>
      <c r="M31" s="60" t="s">
        <v>189</v>
      </c>
      <c r="N31" s="232"/>
      <c r="O31" s="232"/>
      <c r="P31" s="232"/>
      <c r="Q31" s="232"/>
      <c r="R31" s="235"/>
      <c r="S31" s="235"/>
      <c r="T31" s="158"/>
      <c r="U31" s="233" t="s">
        <v>205</v>
      </c>
      <c r="V31" s="235"/>
      <c r="W31" s="235" t="s">
        <v>189</v>
      </c>
      <c r="X31" s="237" t="str">
        <f>IF(AND(V31="x"),5,"-")</f>
        <v>-</v>
      </c>
      <c r="Y31" s="235"/>
      <c r="Z31" s="234"/>
      <c r="AA31" s="234"/>
      <c r="AB31" s="234"/>
      <c r="AC31" s="234"/>
      <c r="AD31" s="189"/>
      <c r="AE31" s="189"/>
      <c r="AF31" s="189"/>
      <c r="AG31" s="189"/>
      <c r="AH31" s="189"/>
      <c r="AI31" s="189"/>
      <c r="AJ31" s="189"/>
      <c r="AK31" s="189"/>
      <c r="AL31" s="189"/>
      <c r="AM31" s="189"/>
      <c r="AN31" s="189"/>
      <c r="AO31" s="189"/>
      <c r="AP31" s="189"/>
      <c r="AQ31" s="189"/>
      <c r="AR31" s="189"/>
      <c r="AS31" s="189"/>
      <c r="AT31" s="158"/>
      <c r="AU31" s="158"/>
      <c r="AV31" s="158"/>
      <c r="AW31" s="166"/>
    </row>
    <row r="32" spans="1:49" ht="15">
      <c r="A32" s="232"/>
      <c r="B32" s="232"/>
      <c r="C32" s="236"/>
      <c r="D32" s="232"/>
      <c r="E32" s="232"/>
      <c r="F32" s="232"/>
      <c r="G32" s="231"/>
      <c r="H32" s="232"/>
      <c r="I32" s="232"/>
      <c r="J32" s="232"/>
      <c r="K32" s="143" t="s">
        <v>186</v>
      </c>
      <c r="L32" s="145"/>
      <c r="M32" s="60" t="s">
        <v>189</v>
      </c>
      <c r="N32" s="232"/>
      <c r="O32" s="232"/>
      <c r="P32" s="232"/>
      <c r="Q32" s="232"/>
      <c r="R32" s="235"/>
      <c r="S32" s="235"/>
      <c r="T32" s="158"/>
      <c r="U32" s="233"/>
      <c r="V32" s="235"/>
      <c r="W32" s="235"/>
      <c r="X32" s="237"/>
      <c r="Y32" s="235"/>
      <c r="Z32" s="234"/>
      <c r="AA32" s="234"/>
      <c r="AB32" s="234"/>
      <c r="AC32" s="234"/>
      <c r="AD32" s="189"/>
      <c r="AE32" s="189"/>
      <c r="AF32" s="189"/>
      <c r="AG32" s="189"/>
      <c r="AH32" s="189"/>
      <c r="AI32" s="189"/>
      <c r="AJ32" s="189"/>
      <c r="AK32" s="189"/>
      <c r="AL32" s="189"/>
      <c r="AM32" s="189"/>
      <c r="AN32" s="189"/>
      <c r="AO32" s="189"/>
      <c r="AP32" s="189"/>
      <c r="AQ32" s="189"/>
      <c r="AR32" s="189"/>
      <c r="AS32" s="189"/>
      <c r="AT32" s="158"/>
      <c r="AU32" s="158"/>
      <c r="AV32" s="158"/>
      <c r="AW32" s="166"/>
    </row>
    <row r="33" spans="1:49" ht="30" customHeight="1">
      <c r="A33" s="232"/>
      <c r="B33" s="232"/>
      <c r="C33" s="236"/>
      <c r="D33" s="232"/>
      <c r="E33" s="232"/>
      <c r="F33" s="232"/>
      <c r="G33" s="231"/>
      <c r="H33" s="232"/>
      <c r="I33" s="232"/>
      <c r="J33" s="232"/>
      <c r="K33" s="143" t="s">
        <v>187</v>
      </c>
      <c r="L33" s="145"/>
      <c r="M33" s="60" t="s">
        <v>189</v>
      </c>
      <c r="N33" s="232"/>
      <c r="O33" s="232"/>
      <c r="P33" s="232"/>
      <c r="Q33" s="232"/>
      <c r="R33" s="235"/>
      <c r="S33" s="235"/>
      <c r="T33" s="158"/>
      <c r="U33" s="183" t="s">
        <v>194</v>
      </c>
      <c r="V33" s="183"/>
      <c r="W33" s="183"/>
      <c r="X33" s="238">
        <f>SUM(X17:X21)+SUM(X24:X26)+SUM(X29:X32)</f>
        <v>100</v>
      </c>
      <c r="Y33" s="235"/>
      <c r="Z33" s="234"/>
      <c r="AA33" s="234"/>
      <c r="AB33" s="234"/>
      <c r="AC33" s="234"/>
      <c r="AD33" s="189"/>
      <c r="AE33" s="189"/>
      <c r="AF33" s="189"/>
      <c r="AG33" s="189"/>
      <c r="AH33" s="189"/>
      <c r="AI33" s="189"/>
      <c r="AJ33" s="189"/>
      <c r="AK33" s="189"/>
      <c r="AL33" s="189"/>
      <c r="AM33" s="189"/>
      <c r="AN33" s="189"/>
      <c r="AO33" s="189"/>
      <c r="AP33" s="189"/>
      <c r="AQ33" s="189"/>
      <c r="AR33" s="189"/>
      <c r="AS33" s="189"/>
      <c r="AT33" s="158"/>
      <c r="AU33" s="158"/>
      <c r="AV33" s="158"/>
      <c r="AW33" s="166"/>
    </row>
    <row r="34" spans="1:49" ht="15">
      <c r="A34" s="232"/>
      <c r="B34" s="232"/>
      <c r="C34" s="236"/>
      <c r="D34" s="232"/>
      <c r="E34" s="232"/>
      <c r="F34" s="232"/>
      <c r="G34" s="231"/>
      <c r="H34" s="232"/>
      <c r="I34" s="232"/>
      <c r="J34" s="232"/>
      <c r="K34" s="143" t="s">
        <v>188</v>
      </c>
      <c r="L34" s="145"/>
      <c r="M34" s="60" t="s">
        <v>189</v>
      </c>
      <c r="N34" s="232"/>
      <c r="O34" s="232"/>
      <c r="P34" s="232"/>
      <c r="Q34" s="232"/>
      <c r="R34" s="235"/>
      <c r="S34" s="235"/>
      <c r="T34" s="159"/>
      <c r="U34" s="183"/>
      <c r="V34" s="183"/>
      <c r="W34" s="183"/>
      <c r="X34" s="183"/>
      <c r="Y34" s="235"/>
      <c r="Z34" s="234"/>
      <c r="AA34" s="234"/>
      <c r="AB34" s="234"/>
      <c r="AC34" s="234"/>
      <c r="AD34" s="189"/>
      <c r="AE34" s="189"/>
      <c r="AF34" s="189"/>
      <c r="AG34" s="189"/>
      <c r="AH34" s="189"/>
      <c r="AI34" s="189"/>
      <c r="AJ34" s="189"/>
      <c r="AK34" s="189"/>
      <c r="AL34" s="189"/>
      <c r="AM34" s="189"/>
      <c r="AN34" s="189"/>
      <c r="AO34" s="189"/>
      <c r="AP34" s="189"/>
      <c r="AQ34" s="189"/>
      <c r="AR34" s="189"/>
      <c r="AS34" s="189"/>
      <c r="AT34" s="158"/>
      <c r="AU34" s="158"/>
      <c r="AV34" s="158"/>
      <c r="AW34" s="166"/>
    </row>
    <row r="35" spans="1:49" ht="15" customHeight="1">
      <c r="A35" s="232"/>
      <c r="B35" s="232"/>
      <c r="C35" s="236"/>
      <c r="D35" s="232"/>
      <c r="E35" s="232"/>
      <c r="F35" s="232"/>
      <c r="G35" s="231"/>
      <c r="H35" s="232"/>
      <c r="I35" s="232"/>
      <c r="J35" s="232"/>
      <c r="K35" s="234"/>
      <c r="L35" s="234"/>
      <c r="M35" s="234"/>
      <c r="N35" s="232"/>
      <c r="O35" s="232"/>
      <c r="P35" s="232"/>
      <c r="Q35" s="232"/>
      <c r="R35" s="235" t="s">
        <v>362</v>
      </c>
      <c r="S35" s="235" t="s">
        <v>189</v>
      </c>
      <c r="T35" s="235"/>
      <c r="U35" s="235"/>
      <c r="V35" s="235"/>
      <c r="W35" s="235"/>
      <c r="X35" s="235"/>
      <c r="Y35" s="114"/>
      <c r="Z35" s="55"/>
      <c r="AA35" s="55"/>
      <c r="AB35" s="55"/>
      <c r="AC35" s="55"/>
      <c r="AD35" s="189"/>
      <c r="AE35" s="189"/>
      <c r="AF35" s="189"/>
      <c r="AG35" s="189"/>
      <c r="AH35" s="189"/>
      <c r="AI35" s="189"/>
      <c r="AJ35" s="189"/>
      <c r="AK35" s="189"/>
      <c r="AL35" s="189"/>
      <c r="AM35" s="189"/>
      <c r="AN35" s="189"/>
      <c r="AO35" s="189"/>
      <c r="AP35" s="189"/>
      <c r="AQ35" s="189"/>
      <c r="AR35" s="189"/>
      <c r="AS35" s="189"/>
      <c r="AT35" s="158"/>
      <c r="AU35" s="158"/>
      <c r="AV35" s="158"/>
      <c r="AW35" s="166"/>
    </row>
    <row r="36" spans="1:49" ht="15">
      <c r="A36" s="232"/>
      <c r="B36" s="232"/>
      <c r="C36" s="236"/>
      <c r="D36" s="232"/>
      <c r="E36" s="232"/>
      <c r="F36" s="232"/>
      <c r="G36" s="231"/>
      <c r="H36" s="232"/>
      <c r="I36" s="232"/>
      <c r="J36" s="232"/>
      <c r="K36" s="234"/>
      <c r="L36" s="234"/>
      <c r="M36" s="234"/>
      <c r="N36" s="232"/>
      <c r="O36" s="232"/>
      <c r="P36" s="232"/>
      <c r="Q36" s="232"/>
      <c r="R36" s="235"/>
      <c r="S36" s="235"/>
      <c r="T36" s="235"/>
      <c r="U36" s="47" t="s">
        <v>196</v>
      </c>
      <c r="V36" s="114" t="s">
        <v>189</v>
      </c>
      <c r="W36" s="47"/>
      <c r="X36" s="62">
        <f>IF(AND(V36="x"),15,"-")</f>
        <v>15</v>
      </c>
      <c r="Y36" s="235" t="s">
        <v>64</v>
      </c>
      <c r="Z36" s="234" t="str">
        <f>IF(AND(X52&gt;=96,X52&lt;=100),"Fuerte",IF(AND(X52&gt;=86,X52&lt;=95),"Moderado",IF(AND(X52&lt;=85,X52&gt;=0),"Débil","-")))</f>
        <v>Moderado</v>
      </c>
      <c r="AA36" s="234" t="s">
        <v>217</v>
      </c>
      <c r="AB36" s="234" t="str">
        <f>CONCATENATE(Z36,AA36)</f>
        <v>ModeradoFuerte</v>
      </c>
      <c r="AC36" s="234" t="str">
        <f>IF(AB36="FuerteFuerte","NO","SI")</f>
        <v>SI</v>
      </c>
      <c r="AD36" s="189"/>
      <c r="AE36" s="189"/>
      <c r="AF36" s="189"/>
      <c r="AG36" s="189"/>
      <c r="AH36" s="189"/>
      <c r="AI36" s="189"/>
      <c r="AJ36" s="189"/>
      <c r="AK36" s="189"/>
      <c r="AL36" s="189"/>
      <c r="AM36" s="189"/>
      <c r="AN36" s="189"/>
      <c r="AO36" s="189"/>
      <c r="AP36" s="189"/>
      <c r="AQ36" s="189"/>
      <c r="AR36" s="189"/>
      <c r="AS36" s="189"/>
      <c r="AT36" s="158"/>
      <c r="AU36" s="158"/>
      <c r="AV36" s="158"/>
      <c r="AW36" s="166"/>
    </row>
    <row r="37" spans="1:49" ht="30">
      <c r="A37" s="232"/>
      <c r="B37" s="232"/>
      <c r="C37" s="236"/>
      <c r="D37" s="232"/>
      <c r="E37" s="232"/>
      <c r="F37" s="232"/>
      <c r="G37" s="231"/>
      <c r="H37" s="232"/>
      <c r="I37" s="232"/>
      <c r="J37" s="232"/>
      <c r="K37" s="234"/>
      <c r="L37" s="234"/>
      <c r="M37" s="234"/>
      <c r="N37" s="232"/>
      <c r="O37" s="232"/>
      <c r="P37" s="232"/>
      <c r="Q37" s="232"/>
      <c r="R37" s="235"/>
      <c r="S37" s="235"/>
      <c r="T37" s="235"/>
      <c r="U37" s="47" t="s">
        <v>197</v>
      </c>
      <c r="V37" s="114" t="s">
        <v>189</v>
      </c>
      <c r="W37" s="47"/>
      <c r="X37" s="62">
        <f>IF(AND(V37="x"),15,"-")</f>
        <v>15</v>
      </c>
      <c r="Y37" s="235"/>
      <c r="Z37" s="234"/>
      <c r="AA37" s="234"/>
      <c r="AB37" s="234"/>
      <c r="AC37" s="234"/>
      <c r="AD37" s="189"/>
      <c r="AE37" s="189"/>
      <c r="AF37" s="189"/>
      <c r="AG37" s="189"/>
      <c r="AH37" s="189"/>
      <c r="AI37" s="189"/>
      <c r="AJ37" s="189"/>
      <c r="AK37" s="189"/>
      <c r="AL37" s="189"/>
      <c r="AM37" s="189"/>
      <c r="AN37" s="189"/>
      <c r="AO37" s="189"/>
      <c r="AP37" s="189"/>
      <c r="AQ37" s="189"/>
      <c r="AR37" s="189"/>
      <c r="AS37" s="189"/>
      <c r="AT37" s="158"/>
      <c r="AU37" s="158"/>
      <c r="AV37" s="158"/>
      <c r="AW37" s="166"/>
    </row>
    <row r="38" spans="1:49" ht="15">
      <c r="A38" s="232"/>
      <c r="B38" s="232"/>
      <c r="C38" s="236"/>
      <c r="D38" s="232"/>
      <c r="E38" s="232"/>
      <c r="F38" s="232"/>
      <c r="G38" s="231"/>
      <c r="H38" s="232"/>
      <c r="I38" s="232"/>
      <c r="J38" s="232"/>
      <c r="K38" s="234"/>
      <c r="L38" s="234"/>
      <c r="M38" s="234"/>
      <c r="N38" s="232"/>
      <c r="O38" s="232"/>
      <c r="P38" s="232"/>
      <c r="Q38" s="232"/>
      <c r="R38" s="235"/>
      <c r="S38" s="235"/>
      <c r="T38" s="235"/>
      <c r="U38" s="47" t="s">
        <v>198</v>
      </c>
      <c r="V38" s="114" t="s">
        <v>189</v>
      </c>
      <c r="W38" s="47"/>
      <c r="X38" s="62">
        <f>IF(AND(V38="x"),15,"-")</f>
        <v>15</v>
      </c>
      <c r="Y38" s="235"/>
      <c r="Z38" s="234"/>
      <c r="AA38" s="234"/>
      <c r="AB38" s="234"/>
      <c r="AC38" s="234"/>
      <c r="AD38" s="189"/>
      <c r="AE38" s="189"/>
      <c r="AF38" s="189"/>
      <c r="AG38" s="189"/>
      <c r="AH38" s="189"/>
      <c r="AI38" s="189"/>
      <c r="AJ38" s="189"/>
      <c r="AK38" s="189"/>
      <c r="AL38" s="189"/>
      <c r="AM38" s="189"/>
      <c r="AN38" s="189"/>
      <c r="AO38" s="189"/>
      <c r="AP38" s="189"/>
      <c r="AQ38" s="189"/>
      <c r="AR38" s="189"/>
      <c r="AS38" s="189"/>
      <c r="AT38" s="158"/>
      <c r="AU38" s="158"/>
      <c r="AV38" s="158"/>
      <c r="AW38" s="166"/>
    </row>
    <row r="39" spans="1:49" ht="15">
      <c r="A39" s="232"/>
      <c r="B39" s="232"/>
      <c r="C39" s="236"/>
      <c r="D39" s="232"/>
      <c r="E39" s="232"/>
      <c r="F39" s="232"/>
      <c r="G39" s="231"/>
      <c r="H39" s="232"/>
      <c r="I39" s="232"/>
      <c r="J39" s="232"/>
      <c r="K39" s="234"/>
      <c r="L39" s="234"/>
      <c r="M39" s="234"/>
      <c r="N39" s="232"/>
      <c r="O39" s="232"/>
      <c r="P39" s="232"/>
      <c r="Q39" s="232"/>
      <c r="R39" s="235"/>
      <c r="S39" s="235"/>
      <c r="T39" s="235"/>
      <c r="U39" s="47" t="s">
        <v>199</v>
      </c>
      <c r="V39" s="114" t="s">
        <v>189</v>
      </c>
      <c r="W39" s="47"/>
      <c r="X39" s="62">
        <f>IF(AND(V39="x"),15,"-")</f>
        <v>15</v>
      </c>
      <c r="Y39" s="235"/>
      <c r="Z39" s="234"/>
      <c r="AA39" s="234"/>
      <c r="AB39" s="234"/>
      <c r="AC39" s="234"/>
      <c r="AD39" s="189"/>
      <c r="AE39" s="189"/>
      <c r="AF39" s="189"/>
      <c r="AG39" s="189"/>
      <c r="AH39" s="189"/>
      <c r="AI39" s="189"/>
      <c r="AJ39" s="189"/>
      <c r="AK39" s="189"/>
      <c r="AL39" s="189"/>
      <c r="AM39" s="189"/>
      <c r="AN39" s="189"/>
      <c r="AO39" s="189"/>
      <c r="AP39" s="189"/>
      <c r="AQ39" s="189"/>
      <c r="AR39" s="189"/>
      <c r="AS39" s="189"/>
      <c r="AT39" s="158"/>
      <c r="AU39" s="158"/>
      <c r="AV39" s="158"/>
      <c r="AW39" s="166"/>
    </row>
    <row r="40" spans="1:49" ht="30">
      <c r="A40" s="232"/>
      <c r="B40" s="232"/>
      <c r="C40" s="236"/>
      <c r="D40" s="232"/>
      <c r="E40" s="232"/>
      <c r="F40" s="232"/>
      <c r="G40" s="231"/>
      <c r="H40" s="232"/>
      <c r="I40" s="232"/>
      <c r="J40" s="232"/>
      <c r="K40" s="234"/>
      <c r="L40" s="234"/>
      <c r="M40" s="234"/>
      <c r="N40" s="232"/>
      <c r="O40" s="232"/>
      <c r="P40" s="232"/>
      <c r="Q40" s="232"/>
      <c r="R40" s="235"/>
      <c r="S40" s="235"/>
      <c r="T40" s="235"/>
      <c r="U40" s="47" t="s">
        <v>386</v>
      </c>
      <c r="V40" s="114" t="s">
        <v>189</v>
      </c>
      <c r="W40" s="47"/>
      <c r="X40" s="62">
        <f>IF(AND(V40="x"),15,"-")</f>
        <v>15</v>
      </c>
      <c r="Y40" s="235"/>
      <c r="Z40" s="234"/>
      <c r="AA40" s="234"/>
      <c r="AB40" s="234"/>
      <c r="AC40" s="234"/>
      <c r="AD40" s="189"/>
      <c r="AE40" s="189"/>
      <c r="AF40" s="189"/>
      <c r="AG40" s="189"/>
      <c r="AH40" s="189"/>
      <c r="AI40" s="189"/>
      <c r="AJ40" s="189"/>
      <c r="AK40" s="189"/>
      <c r="AL40" s="189"/>
      <c r="AM40" s="189"/>
      <c r="AN40" s="189"/>
      <c r="AO40" s="189"/>
      <c r="AP40" s="189"/>
      <c r="AQ40" s="189"/>
      <c r="AR40" s="189"/>
      <c r="AS40" s="189"/>
      <c r="AT40" s="158"/>
      <c r="AU40" s="158"/>
      <c r="AV40" s="158"/>
      <c r="AW40" s="166"/>
    </row>
    <row r="41" spans="1:49" ht="15">
      <c r="A41" s="232"/>
      <c r="B41" s="232"/>
      <c r="C41" s="236"/>
      <c r="D41" s="232"/>
      <c r="E41" s="232"/>
      <c r="F41" s="232"/>
      <c r="G41" s="231"/>
      <c r="H41" s="232"/>
      <c r="I41" s="232"/>
      <c r="J41" s="232"/>
      <c r="K41" s="234"/>
      <c r="L41" s="234"/>
      <c r="M41" s="234"/>
      <c r="N41" s="232"/>
      <c r="O41" s="232"/>
      <c r="P41" s="232"/>
      <c r="Q41" s="232"/>
      <c r="R41" s="235"/>
      <c r="S41" s="235"/>
      <c r="T41" s="235"/>
      <c r="U41" s="235"/>
      <c r="V41" s="235"/>
      <c r="W41" s="235"/>
      <c r="X41" s="235"/>
      <c r="Y41" s="235"/>
      <c r="Z41" s="234"/>
      <c r="AA41" s="234"/>
      <c r="AB41" s="234"/>
      <c r="AC41" s="234"/>
      <c r="AD41" s="189"/>
      <c r="AE41" s="189"/>
      <c r="AF41" s="189"/>
      <c r="AG41" s="189"/>
      <c r="AH41" s="189"/>
      <c r="AI41" s="189"/>
      <c r="AJ41" s="189"/>
      <c r="AK41" s="189"/>
      <c r="AL41" s="189"/>
      <c r="AM41" s="189"/>
      <c r="AN41" s="189"/>
      <c r="AO41" s="189"/>
      <c r="AP41" s="189"/>
      <c r="AQ41" s="189"/>
      <c r="AR41" s="189"/>
      <c r="AS41" s="189"/>
      <c r="AT41" s="158"/>
      <c r="AU41" s="158"/>
      <c r="AV41" s="158"/>
      <c r="AW41" s="166"/>
    </row>
    <row r="42" spans="1:49" ht="15">
      <c r="A42" s="232"/>
      <c r="B42" s="232"/>
      <c r="C42" s="236"/>
      <c r="D42" s="232"/>
      <c r="E42" s="232"/>
      <c r="F42" s="232"/>
      <c r="G42" s="231"/>
      <c r="H42" s="232"/>
      <c r="I42" s="232"/>
      <c r="J42" s="232"/>
      <c r="K42" s="234"/>
      <c r="L42" s="234"/>
      <c r="M42" s="234"/>
      <c r="N42" s="232"/>
      <c r="O42" s="232"/>
      <c r="P42" s="232"/>
      <c r="Q42" s="232"/>
      <c r="R42" s="235"/>
      <c r="S42" s="235"/>
      <c r="T42" s="235"/>
      <c r="U42" s="183" t="s">
        <v>200</v>
      </c>
      <c r="V42" s="183"/>
      <c r="W42" s="183"/>
      <c r="X42" s="183"/>
      <c r="Y42" s="235"/>
      <c r="Z42" s="234"/>
      <c r="AA42" s="234"/>
      <c r="AB42" s="234"/>
      <c r="AC42" s="234"/>
      <c r="AD42" s="189"/>
      <c r="AE42" s="189"/>
      <c r="AF42" s="189"/>
      <c r="AG42" s="189"/>
      <c r="AH42" s="189"/>
      <c r="AI42" s="189"/>
      <c r="AJ42" s="189"/>
      <c r="AK42" s="189"/>
      <c r="AL42" s="189"/>
      <c r="AM42" s="189"/>
      <c r="AN42" s="189"/>
      <c r="AO42" s="189"/>
      <c r="AP42" s="189"/>
      <c r="AQ42" s="189"/>
      <c r="AR42" s="189"/>
      <c r="AS42" s="189"/>
      <c r="AT42" s="158"/>
      <c r="AU42" s="158"/>
      <c r="AV42" s="158"/>
      <c r="AW42" s="166"/>
    </row>
    <row r="43" spans="1:49" ht="15">
      <c r="A43" s="232"/>
      <c r="B43" s="232"/>
      <c r="C43" s="236"/>
      <c r="D43" s="232"/>
      <c r="E43" s="232"/>
      <c r="F43" s="232"/>
      <c r="G43" s="231"/>
      <c r="H43" s="232"/>
      <c r="I43" s="232"/>
      <c r="J43" s="232"/>
      <c r="K43" s="234"/>
      <c r="L43" s="234"/>
      <c r="M43" s="234"/>
      <c r="N43" s="232"/>
      <c r="O43" s="232"/>
      <c r="P43" s="232"/>
      <c r="Q43" s="232"/>
      <c r="R43" s="235"/>
      <c r="S43" s="235"/>
      <c r="T43" s="235"/>
      <c r="U43" s="47" t="s">
        <v>201</v>
      </c>
      <c r="V43" s="114"/>
      <c r="W43" s="47" t="s">
        <v>189</v>
      </c>
      <c r="X43" s="63" t="str">
        <f>IF(AND(V43="x"),15,"-")</f>
        <v>-</v>
      </c>
      <c r="Y43" s="235"/>
      <c r="Z43" s="234"/>
      <c r="AA43" s="234"/>
      <c r="AB43" s="234"/>
      <c r="AC43" s="234"/>
      <c r="AD43" s="189"/>
      <c r="AE43" s="189"/>
      <c r="AF43" s="189"/>
      <c r="AG43" s="189"/>
      <c r="AH43" s="189"/>
      <c r="AI43" s="189"/>
      <c r="AJ43" s="189"/>
      <c r="AK43" s="189"/>
      <c r="AL43" s="189"/>
      <c r="AM43" s="189"/>
      <c r="AN43" s="189"/>
      <c r="AO43" s="189"/>
      <c r="AP43" s="189"/>
      <c r="AQ43" s="189"/>
      <c r="AR43" s="189"/>
      <c r="AS43" s="189"/>
      <c r="AT43" s="158"/>
      <c r="AU43" s="158"/>
      <c r="AV43" s="158"/>
      <c r="AW43" s="166"/>
    </row>
    <row r="44" spans="1:49" ht="15">
      <c r="A44" s="232"/>
      <c r="B44" s="232"/>
      <c r="C44" s="236"/>
      <c r="D44" s="232"/>
      <c r="E44" s="232"/>
      <c r="F44" s="232"/>
      <c r="G44" s="231"/>
      <c r="H44" s="232"/>
      <c r="I44" s="232"/>
      <c r="J44" s="232"/>
      <c r="K44" s="234"/>
      <c r="L44" s="234"/>
      <c r="M44" s="234"/>
      <c r="N44" s="232"/>
      <c r="O44" s="232"/>
      <c r="P44" s="232"/>
      <c r="Q44" s="232"/>
      <c r="R44" s="235"/>
      <c r="S44" s="235"/>
      <c r="T44" s="235"/>
      <c r="U44" s="233" t="s">
        <v>202</v>
      </c>
      <c r="V44" s="235" t="s">
        <v>189</v>
      </c>
      <c r="W44" s="233"/>
      <c r="X44" s="237">
        <f>IF(AND(V44="x"),10,"-")</f>
        <v>10</v>
      </c>
      <c r="Y44" s="235"/>
      <c r="Z44" s="234"/>
      <c r="AA44" s="234"/>
      <c r="AB44" s="234"/>
      <c r="AC44" s="234"/>
      <c r="AD44" s="189"/>
      <c r="AE44" s="189"/>
      <c r="AF44" s="189"/>
      <c r="AG44" s="189"/>
      <c r="AH44" s="189"/>
      <c r="AI44" s="189"/>
      <c r="AJ44" s="189"/>
      <c r="AK44" s="189"/>
      <c r="AL44" s="189"/>
      <c r="AM44" s="189"/>
      <c r="AN44" s="189"/>
      <c r="AO44" s="189"/>
      <c r="AP44" s="189"/>
      <c r="AQ44" s="189"/>
      <c r="AR44" s="189"/>
      <c r="AS44" s="189"/>
      <c r="AT44" s="158"/>
      <c r="AU44" s="158"/>
      <c r="AV44" s="158"/>
      <c r="AW44" s="166"/>
    </row>
    <row r="45" spans="1:49" ht="15">
      <c r="A45" s="232"/>
      <c r="B45" s="232"/>
      <c r="C45" s="236"/>
      <c r="D45" s="232"/>
      <c r="E45" s="232"/>
      <c r="F45" s="232"/>
      <c r="G45" s="231"/>
      <c r="H45" s="232"/>
      <c r="I45" s="232"/>
      <c r="J45" s="232"/>
      <c r="K45" s="234"/>
      <c r="L45" s="234"/>
      <c r="M45" s="234"/>
      <c r="N45" s="232"/>
      <c r="O45" s="232"/>
      <c r="P45" s="232"/>
      <c r="Q45" s="232"/>
      <c r="R45" s="235"/>
      <c r="S45" s="235"/>
      <c r="T45" s="235"/>
      <c r="U45" s="233"/>
      <c r="V45" s="235"/>
      <c r="W45" s="233"/>
      <c r="X45" s="237"/>
      <c r="Y45" s="235"/>
      <c r="Z45" s="234"/>
      <c r="AA45" s="234"/>
      <c r="AB45" s="234"/>
      <c r="AC45" s="234"/>
      <c r="AD45" s="189"/>
      <c r="AE45" s="189"/>
      <c r="AF45" s="189"/>
      <c r="AG45" s="189"/>
      <c r="AH45" s="189"/>
      <c r="AI45" s="189"/>
      <c r="AJ45" s="189"/>
      <c r="AK45" s="189"/>
      <c r="AL45" s="189"/>
      <c r="AM45" s="189"/>
      <c r="AN45" s="189"/>
      <c r="AO45" s="189"/>
      <c r="AP45" s="189"/>
      <c r="AQ45" s="189"/>
      <c r="AR45" s="189"/>
      <c r="AS45" s="189"/>
      <c r="AT45" s="158"/>
      <c r="AU45" s="158"/>
      <c r="AV45" s="158"/>
      <c r="AW45" s="166"/>
    </row>
    <row r="46" spans="1:49" ht="15">
      <c r="A46" s="232"/>
      <c r="B46" s="232"/>
      <c r="C46" s="236"/>
      <c r="D46" s="232"/>
      <c r="E46" s="232"/>
      <c r="F46" s="232"/>
      <c r="G46" s="231"/>
      <c r="H46" s="232"/>
      <c r="I46" s="232"/>
      <c r="J46" s="232"/>
      <c r="K46" s="234"/>
      <c r="L46" s="234"/>
      <c r="M46" s="234"/>
      <c r="N46" s="232"/>
      <c r="O46" s="232"/>
      <c r="P46" s="232"/>
      <c r="Q46" s="232"/>
      <c r="R46" s="235"/>
      <c r="S46" s="235"/>
      <c r="T46" s="235"/>
      <c r="U46" s="235"/>
      <c r="V46" s="235"/>
      <c r="W46" s="235"/>
      <c r="X46" s="235"/>
      <c r="Y46" s="235"/>
      <c r="Z46" s="234"/>
      <c r="AA46" s="234"/>
      <c r="AB46" s="234"/>
      <c r="AC46" s="234"/>
      <c r="AD46" s="189"/>
      <c r="AE46" s="189"/>
      <c r="AF46" s="189"/>
      <c r="AG46" s="189"/>
      <c r="AH46" s="189"/>
      <c r="AI46" s="189"/>
      <c r="AJ46" s="189"/>
      <c r="AK46" s="189"/>
      <c r="AL46" s="189"/>
      <c r="AM46" s="189"/>
      <c r="AN46" s="189"/>
      <c r="AO46" s="189"/>
      <c r="AP46" s="189"/>
      <c r="AQ46" s="189"/>
      <c r="AR46" s="189"/>
      <c r="AS46" s="189"/>
      <c r="AT46" s="158"/>
      <c r="AU46" s="158"/>
      <c r="AV46" s="158"/>
      <c r="AW46" s="166"/>
    </row>
    <row r="47" spans="1:49" ht="15">
      <c r="A47" s="232"/>
      <c r="B47" s="232"/>
      <c r="C47" s="236"/>
      <c r="D47" s="232"/>
      <c r="E47" s="232"/>
      <c r="F47" s="232"/>
      <c r="G47" s="231"/>
      <c r="H47" s="232"/>
      <c r="I47" s="232"/>
      <c r="J47" s="232"/>
      <c r="K47" s="234"/>
      <c r="L47" s="234"/>
      <c r="M47" s="234"/>
      <c r="N47" s="232"/>
      <c r="O47" s="232"/>
      <c r="P47" s="232"/>
      <c r="Q47" s="232"/>
      <c r="R47" s="235"/>
      <c r="S47" s="235"/>
      <c r="T47" s="235"/>
      <c r="U47" s="183" t="s">
        <v>203</v>
      </c>
      <c r="V47" s="183"/>
      <c r="W47" s="183"/>
      <c r="X47" s="183"/>
      <c r="Y47" s="235"/>
      <c r="Z47" s="234"/>
      <c r="AA47" s="234"/>
      <c r="AB47" s="234"/>
      <c r="AC47" s="234"/>
      <c r="AD47" s="189"/>
      <c r="AE47" s="189"/>
      <c r="AF47" s="189"/>
      <c r="AG47" s="189"/>
      <c r="AH47" s="189"/>
      <c r="AI47" s="189"/>
      <c r="AJ47" s="189"/>
      <c r="AK47" s="189"/>
      <c r="AL47" s="189"/>
      <c r="AM47" s="189"/>
      <c r="AN47" s="189"/>
      <c r="AO47" s="189"/>
      <c r="AP47" s="189"/>
      <c r="AQ47" s="189"/>
      <c r="AR47" s="189"/>
      <c r="AS47" s="189"/>
      <c r="AT47" s="158"/>
      <c r="AU47" s="158"/>
      <c r="AV47" s="158"/>
      <c r="AW47" s="166"/>
    </row>
    <row r="48" spans="1:49" ht="15">
      <c r="A48" s="232"/>
      <c r="B48" s="232"/>
      <c r="C48" s="236"/>
      <c r="D48" s="232"/>
      <c r="E48" s="232"/>
      <c r="F48" s="232"/>
      <c r="G48" s="231"/>
      <c r="H48" s="232"/>
      <c r="I48" s="232"/>
      <c r="J48" s="232"/>
      <c r="K48" s="234"/>
      <c r="L48" s="234"/>
      <c r="M48" s="234"/>
      <c r="N48" s="232"/>
      <c r="O48" s="232"/>
      <c r="P48" s="232"/>
      <c r="Q48" s="232"/>
      <c r="R48" s="235"/>
      <c r="S48" s="235"/>
      <c r="T48" s="235"/>
      <c r="U48" s="233" t="s">
        <v>204</v>
      </c>
      <c r="V48" s="235" t="s">
        <v>189</v>
      </c>
      <c r="W48" s="235"/>
      <c r="X48" s="237">
        <f>IF(AND(V48="X"),10,"-")</f>
        <v>10</v>
      </c>
      <c r="Y48" s="235"/>
      <c r="Z48" s="234"/>
      <c r="AA48" s="234"/>
      <c r="AB48" s="234"/>
      <c r="AC48" s="234"/>
      <c r="AD48" s="189"/>
      <c r="AE48" s="189"/>
      <c r="AF48" s="189"/>
      <c r="AG48" s="189"/>
      <c r="AH48" s="189"/>
      <c r="AI48" s="189"/>
      <c r="AJ48" s="189"/>
      <c r="AK48" s="189"/>
      <c r="AL48" s="189"/>
      <c r="AM48" s="189"/>
      <c r="AN48" s="189"/>
      <c r="AO48" s="189"/>
      <c r="AP48" s="189"/>
      <c r="AQ48" s="189"/>
      <c r="AR48" s="189"/>
      <c r="AS48" s="189"/>
      <c r="AT48" s="158"/>
      <c r="AU48" s="158"/>
      <c r="AV48" s="158"/>
      <c r="AW48" s="166"/>
    </row>
    <row r="49" spans="1:49" ht="15">
      <c r="A49" s="232"/>
      <c r="B49" s="232"/>
      <c r="C49" s="236"/>
      <c r="D49" s="232"/>
      <c r="E49" s="232"/>
      <c r="F49" s="232"/>
      <c r="G49" s="231"/>
      <c r="H49" s="232"/>
      <c r="I49" s="232"/>
      <c r="J49" s="232"/>
      <c r="K49" s="234"/>
      <c r="L49" s="234"/>
      <c r="M49" s="234"/>
      <c r="N49" s="232"/>
      <c r="O49" s="232"/>
      <c r="P49" s="232"/>
      <c r="Q49" s="232"/>
      <c r="R49" s="235"/>
      <c r="S49" s="235"/>
      <c r="T49" s="235"/>
      <c r="U49" s="233"/>
      <c r="V49" s="235"/>
      <c r="W49" s="235"/>
      <c r="X49" s="237"/>
      <c r="Y49" s="235"/>
      <c r="Z49" s="234"/>
      <c r="AA49" s="234"/>
      <c r="AB49" s="234"/>
      <c r="AC49" s="234"/>
      <c r="AD49" s="189"/>
      <c r="AE49" s="189"/>
      <c r="AF49" s="189"/>
      <c r="AG49" s="189"/>
      <c r="AH49" s="189"/>
      <c r="AI49" s="189"/>
      <c r="AJ49" s="189"/>
      <c r="AK49" s="189"/>
      <c r="AL49" s="189"/>
      <c r="AM49" s="189"/>
      <c r="AN49" s="189"/>
      <c r="AO49" s="189"/>
      <c r="AP49" s="189"/>
      <c r="AQ49" s="189"/>
      <c r="AR49" s="189"/>
      <c r="AS49" s="189"/>
      <c r="AT49" s="158"/>
      <c r="AU49" s="158"/>
      <c r="AV49" s="158"/>
      <c r="AW49" s="166"/>
    </row>
    <row r="50" spans="1:49" ht="15">
      <c r="A50" s="232"/>
      <c r="B50" s="232"/>
      <c r="C50" s="236"/>
      <c r="D50" s="232"/>
      <c r="E50" s="232"/>
      <c r="F50" s="232"/>
      <c r="G50" s="231"/>
      <c r="H50" s="232"/>
      <c r="I50" s="232"/>
      <c r="J50" s="232"/>
      <c r="K50" s="234"/>
      <c r="L50" s="234"/>
      <c r="M50" s="234"/>
      <c r="N50" s="232"/>
      <c r="O50" s="232"/>
      <c r="P50" s="232"/>
      <c r="Q50" s="232"/>
      <c r="R50" s="235"/>
      <c r="S50" s="235"/>
      <c r="T50" s="235"/>
      <c r="U50" s="233" t="s">
        <v>205</v>
      </c>
      <c r="V50" s="235"/>
      <c r="W50" s="235" t="s">
        <v>189</v>
      </c>
      <c r="X50" s="237" t="str">
        <f>IF(AND(V50="x"),5,"-")</f>
        <v>-</v>
      </c>
      <c r="Y50" s="235"/>
      <c r="Z50" s="234"/>
      <c r="AA50" s="234"/>
      <c r="AB50" s="234"/>
      <c r="AC50" s="234"/>
      <c r="AD50" s="189"/>
      <c r="AE50" s="189"/>
      <c r="AF50" s="189"/>
      <c r="AG50" s="189"/>
      <c r="AH50" s="189"/>
      <c r="AI50" s="189"/>
      <c r="AJ50" s="189"/>
      <c r="AK50" s="189"/>
      <c r="AL50" s="189"/>
      <c r="AM50" s="189"/>
      <c r="AN50" s="189"/>
      <c r="AO50" s="189"/>
      <c r="AP50" s="189"/>
      <c r="AQ50" s="189"/>
      <c r="AR50" s="189"/>
      <c r="AS50" s="189"/>
      <c r="AT50" s="158"/>
      <c r="AU50" s="158"/>
      <c r="AV50" s="158"/>
      <c r="AW50" s="166"/>
    </row>
    <row r="51" spans="1:49" ht="15">
      <c r="A51" s="232"/>
      <c r="B51" s="232"/>
      <c r="C51" s="236"/>
      <c r="D51" s="232"/>
      <c r="E51" s="232"/>
      <c r="F51" s="232"/>
      <c r="G51" s="231"/>
      <c r="H51" s="232"/>
      <c r="I51" s="232"/>
      <c r="J51" s="232"/>
      <c r="K51" s="234"/>
      <c r="L51" s="234"/>
      <c r="M51" s="234"/>
      <c r="N51" s="232"/>
      <c r="O51" s="232"/>
      <c r="P51" s="232"/>
      <c r="Q51" s="232"/>
      <c r="R51" s="235"/>
      <c r="S51" s="235"/>
      <c r="T51" s="235"/>
      <c r="U51" s="233"/>
      <c r="V51" s="235"/>
      <c r="W51" s="235"/>
      <c r="X51" s="237"/>
      <c r="Y51" s="235"/>
      <c r="Z51" s="234"/>
      <c r="AA51" s="234"/>
      <c r="AB51" s="234"/>
      <c r="AC51" s="234"/>
      <c r="AD51" s="189"/>
      <c r="AE51" s="189"/>
      <c r="AF51" s="189"/>
      <c r="AG51" s="189"/>
      <c r="AH51" s="189"/>
      <c r="AI51" s="189"/>
      <c r="AJ51" s="189"/>
      <c r="AK51" s="189"/>
      <c r="AL51" s="189"/>
      <c r="AM51" s="189"/>
      <c r="AN51" s="189"/>
      <c r="AO51" s="189"/>
      <c r="AP51" s="189"/>
      <c r="AQ51" s="189"/>
      <c r="AR51" s="189"/>
      <c r="AS51" s="189"/>
      <c r="AT51" s="158"/>
      <c r="AU51" s="158"/>
      <c r="AV51" s="158"/>
      <c r="AW51" s="166"/>
    </row>
    <row r="52" spans="1:49" ht="15">
      <c r="A52" s="232"/>
      <c r="B52" s="232"/>
      <c r="C52" s="236"/>
      <c r="D52" s="232"/>
      <c r="E52" s="232"/>
      <c r="F52" s="232"/>
      <c r="G52" s="231"/>
      <c r="H52" s="232"/>
      <c r="I52" s="232"/>
      <c r="J52" s="232"/>
      <c r="K52" s="234"/>
      <c r="L52" s="234"/>
      <c r="M52" s="234"/>
      <c r="N52" s="232"/>
      <c r="O52" s="232"/>
      <c r="P52" s="232"/>
      <c r="Q52" s="232"/>
      <c r="R52" s="235"/>
      <c r="S52" s="235"/>
      <c r="T52" s="235"/>
      <c r="U52" s="183" t="s">
        <v>206</v>
      </c>
      <c r="V52" s="183"/>
      <c r="W52" s="183"/>
      <c r="X52" s="238">
        <f>SUM(X36:X40)+SUM(X43:X45)+SUM(X48:X51)</f>
        <v>95</v>
      </c>
      <c r="Y52" s="235"/>
      <c r="Z52" s="234"/>
      <c r="AA52" s="234"/>
      <c r="AB52" s="234"/>
      <c r="AC52" s="234"/>
      <c r="AD52" s="189"/>
      <c r="AE52" s="189"/>
      <c r="AF52" s="189"/>
      <c r="AG52" s="189"/>
      <c r="AH52" s="189"/>
      <c r="AI52" s="189"/>
      <c r="AJ52" s="189"/>
      <c r="AK52" s="189"/>
      <c r="AL52" s="189"/>
      <c r="AM52" s="189"/>
      <c r="AN52" s="189"/>
      <c r="AO52" s="189"/>
      <c r="AP52" s="189"/>
      <c r="AQ52" s="189"/>
      <c r="AR52" s="189"/>
      <c r="AS52" s="189"/>
      <c r="AT52" s="158"/>
      <c r="AU52" s="158"/>
      <c r="AV52" s="158"/>
      <c r="AW52" s="166"/>
    </row>
    <row r="53" spans="1:49" ht="15">
      <c r="A53" s="232"/>
      <c r="B53" s="232"/>
      <c r="C53" s="236"/>
      <c r="D53" s="232"/>
      <c r="E53" s="232"/>
      <c r="F53" s="232"/>
      <c r="G53" s="231"/>
      <c r="H53" s="232"/>
      <c r="I53" s="232"/>
      <c r="J53" s="232"/>
      <c r="K53" s="234"/>
      <c r="L53" s="234"/>
      <c r="M53" s="234"/>
      <c r="N53" s="232"/>
      <c r="O53" s="232"/>
      <c r="P53" s="232"/>
      <c r="Q53" s="232"/>
      <c r="R53" s="235"/>
      <c r="S53" s="235"/>
      <c r="T53" s="235"/>
      <c r="U53" s="183"/>
      <c r="V53" s="183"/>
      <c r="W53" s="183"/>
      <c r="X53" s="183"/>
      <c r="Y53" s="235"/>
      <c r="Z53" s="234"/>
      <c r="AA53" s="234"/>
      <c r="AB53" s="234"/>
      <c r="AC53" s="234"/>
      <c r="AD53" s="189"/>
      <c r="AE53" s="189"/>
      <c r="AF53" s="189"/>
      <c r="AG53" s="189"/>
      <c r="AH53" s="189"/>
      <c r="AI53" s="189"/>
      <c r="AJ53" s="189"/>
      <c r="AK53" s="189"/>
      <c r="AL53" s="189"/>
      <c r="AM53" s="189"/>
      <c r="AN53" s="189"/>
      <c r="AO53" s="189"/>
      <c r="AP53" s="189"/>
      <c r="AQ53" s="189"/>
      <c r="AR53" s="189"/>
      <c r="AS53" s="189"/>
      <c r="AT53" s="159"/>
      <c r="AU53" s="159"/>
      <c r="AV53" s="159"/>
      <c r="AW53" s="166"/>
    </row>
    <row r="54" spans="1:49" s="81" customFormat="1" ht="15.75" customHeight="1">
      <c r="A54" s="232">
        <v>1</v>
      </c>
      <c r="B54" s="232" t="s">
        <v>83</v>
      </c>
      <c r="C54" s="236" t="s">
        <v>363</v>
      </c>
      <c r="D54" s="232" t="s">
        <v>364</v>
      </c>
      <c r="E54" s="242" t="s">
        <v>365</v>
      </c>
      <c r="F54" s="232" t="s">
        <v>26</v>
      </c>
      <c r="G54" s="231">
        <v>45146</v>
      </c>
      <c r="H54" s="232" t="s">
        <v>361</v>
      </c>
      <c r="I54" s="232" t="s">
        <v>210</v>
      </c>
      <c r="J54" s="232">
        <f>VLOOKUP(I54,'[2]Variables corrupcion'!$E$5:$F$9,2,FALSE)</f>
        <v>4</v>
      </c>
      <c r="K54" s="143" t="s">
        <v>171</v>
      </c>
      <c r="L54" s="145" t="s">
        <v>189</v>
      </c>
      <c r="M54" s="145"/>
      <c r="N54" s="232">
        <f>COUNTIF(L54:L72,"X")</f>
        <v>12</v>
      </c>
      <c r="O54" s="232" t="str">
        <f>IF(AND(N54&gt;=1,N54&lt;=5),"Moderado",IF(AND(N54&gt;=6,N54&lt;=11),"Mayor",IF(AND(N54&gt;=12,N54&lt;=19),"Catastrófico","-")))</f>
        <v>Catastrófico</v>
      </c>
      <c r="P54" s="232">
        <f>VLOOKUP(O54,'[2]Variables corrupcion'!$H$5:$I$7,2,FALSE)</f>
        <v>5</v>
      </c>
      <c r="Q54" s="232" t="str">
        <f>CONCATENATE(I54,"+",O54)</f>
        <v>Probable- Es viable que el evento ocurra en la mayoría de las circunstancias +Catastrófico</v>
      </c>
      <c r="R54" s="235" t="s">
        <v>366</v>
      </c>
      <c r="S54" s="235" t="s">
        <v>189</v>
      </c>
      <c r="T54" s="157"/>
      <c r="U54" s="235"/>
      <c r="V54" s="235"/>
      <c r="W54" s="235"/>
      <c r="X54" s="235"/>
      <c r="Y54" s="114"/>
      <c r="Z54" s="82"/>
      <c r="AA54" s="82"/>
      <c r="AB54" s="82"/>
      <c r="AC54" s="82"/>
      <c r="AD54" s="82"/>
      <c r="AE54" s="82"/>
      <c r="AF54" s="82"/>
      <c r="AG54" s="82"/>
      <c r="AH54" s="82"/>
      <c r="AI54" s="82"/>
      <c r="AJ54" s="82"/>
      <c r="AK54" s="82"/>
      <c r="AL54" s="82"/>
      <c r="AM54" s="82"/>
      <c r="AN54" s="82"/>
      <c r="AO54" s="82"/>
      <c r="AP54" s="114"/>
      <c r="AQ54" s="114"/>
      <c r="AR54" s="114"/>
      <c r="AS54" s="114"/>
      <c r="AT54" s="157" t="str">
        <f>CONCATENATE(AR55,"+",AS55)</f>
        <v>Posible-3+Moderado- 3</v>
      </c>
      <c r="AU54" s="157"/>
      <c r="AV54" s="157" t="s">
        <v>426</v>
      </c>
      <c r="AW54" s="166" t="s">
        <v>381</v>
      </c>
    </row>
    <row r="55" spans="1:49" ht="30" customHeight="1">
      <c r="A55" s="232"/>
      <c r="B55" s="232"/>
      <c r="C55" s="236"/>
      <c r="D55" s="232"/>
      <c r="E55" s="242"/>
      <c r="F55" s="232"/>
      <c r="G55" s="231"/>
      <c r="H55" s="232"/>
      <c r="I55" s="232"/>
      <c r="J55" s="232"/>
      <c r="K55" s="143" t="s">
        <v>172</v>
      </c>
      <c r="L55" s="145" t="s">
        <v>189</v>
      </c>
      <c r="M55" s="60"/>
      <c r="N55" s="232"/>
      <c r="O55" s="232"/>
      <c r="P55" s="232"/>
      <c r="Q55" s="232"/>
      <c r="R55" s="235"/>
      <c r="S55" s="235"/>
      <c r="T55" s="158"/>
      <c r="U55" s="47" t="s">
        <v>196</v>
      </c>
      <c r="V55" s="114" t="s">
        <v>189</v>
      </c>
      <c r="W55" s="47"/>
      <c r="X55" s="62">
        <f>IF(AND(V55="x"),15,"-")</f>
        <v>15</v>
      </c>
      <c r="Y55" s="235" t="s">
        <v>64</v>
      </c>
      <c r="Z55" s="234" t="str">
        <f>IF(AND(X71&gt;=96,X71&lt;=100),"Fuerte",IF(AND(X71&gt;=86,X71&lt;=95),"Moderado",IF(AND(X71&lt;=85,X71&gt;=0),"Débil","-")))</f>
        <v>Fuerte</v>
      </c>
      <c r="AA55" s="234" t="s">
        <v>217</v>
      </c>
      <c r="AB55" s="234" t="str">
        <f>CONCATENATE(Z55,AA55)</f>
        <v>FuerteFuerte</v>
      </c>
      <c r="AC55" s="234" t="str">
        <f>IF(AB55="FuerteFuerte","NO","SI")</f>
        <v>NO</v>
      </c>
      <c r="AD55" s="189">
        <f>(X71+X90)/2</f>
        <v>97.5</v>
      </c>
      <c r="AE55" s="189" t="str">
        <f>IF(AND(AD55=100),"Fuerte",IF(AND(AD55&gt;=50,AD55&lt;=99),"Moderado",IF(AND(AD55&lt;=49,AD55&gt;=0),"Débil","-")))</f>
        <v>Moderado</v>
      </c>
      <c r="AF55" s="189" t="s">
        <v>219</v>
      </c>
      <c r="AG55" s="189" t="s">
        <v>221</v>
      </c>
      <c r="AH55" s="189" t="str">
        <f>CONCATENATE(AE55,AF55)</f>
        <v>ModeradoDirectamente</v>
      </c>
      <c r="AI55" s="189">
        <f>IF(AND(AH55="FuerteDirectamente"),2,IF(AND(AH55="FuerteNo disminuye"),0,IF(AND(AH55="ModeradoDirectamente"),1,IF(AND(AH55="ModeradoNo disminuye"),0,FALSE))))</f>
        <v>1</v>
      </c>
      <c r="AJ55" s="189" t="b">
        <f>IF(AND(AE55="Fuerte"),IF(AND(AF55="Directamente"),2,IF(AND(AE55="Fuerte"),IF(AND(AF55="No disminuye"),0,FALSE))))</f>
        <v>0</v>
      </c>
      <c r="AK55" s="189" t="e">
        <f>#VALUE!</f>
        <v>#VALUE!</v>
      </c>
      <c r="AL55" s="189" t="str">
        <f>CONCATENATE(AE55,AG55)</f>
        <v>ModeradoIndirectamente</v>
      </c>
      <c r="AM55" s="189">
        <f>IF(AND(AL55="FuerteDirectamente"),2,IF(AND(AL55="FuerteIndirectamente"),1,IF(AND(AL55="FuerteNo Disminuye"),0,IF(AND(AL55="ModeradoDirectamente"),1,IF(AND(AL55="ModeradoIndirectamente"),0,IF(AND(AL55="ModeradoNo disminuye"),0,FALSE))))))</f>
        <v>0</v>
      </c>
      <c r="AN55" s="189" t="b">
        <f>IF(AND(AE55="Fuerte"),IF(AND(AG55="Directamente"),2,IF(AND(AE55="Fuerte"),IF(AND(AG55="Indirectamente"),1,IF(AND(AE55="Fuerte"),IF(AND(AG55="No disminuye"),0,FALSE))))))</f>
        <v>0</v>
      </c>
      <c r="AO55" s="189">
        <f>IF(AND(AE55="Moderado"),IF(AND(AG55="Directamente"),1,IF(AND(AE55="Moderado"),IF(AND(AG55="Indirectamente"),0,IF(AND(AE55="Moderado"),IF(AND(AG55="No disminuye"),0,FALSE))))))</f>
        <v>0</v>
      </c>
      <c r="AP55" s="189">
        <f>J54-AI55</f>
        <v>3</v>
      </c>
      <c r="AQ55" s="189">
        <f>P54-AM55</f>
        <v>5</v>
      </c>
      <c r="AR55" s="189" t="str">
        <f>IF(AND(AP55=1),"Rara Vez-1",IF(AND(AP55=2),"Improbable-2",IF(AND(AP55=3),"Posible-3",IF(AND(AP55=4),"Probable-4",IF(AND(AP55=5),"Casi Seguro -5",FALSE)))))</f>
        <v>Posible-3</v>
      </c>
      <c r="AS55" s="189" t="str">
        <f>IF(AND(AQ55&gt;=2),"Moderado- 3",IF(AND(AM55=3),"Moderado-3",IF(AND(AM55=4),"Mayor-4",IF(AND(AM55=5),"Catastrófico-5",FALSE))))</f>
        <v>Moderado- 3</v>
      </c>
      <c r="AT55" s="158"/>
      <c r="AU55" s="158"/>
      <c r="AV55" s="158"/>
      <c r="AW55" s="166"/>
    </row>
    <row r="56" spans="1:49" ht="30">
      <c r="A56" s="232"/>
      <c r="B56" s="232"/>
      <c r="C56" s="236"/>
      <c r="D56" s="232"/>
      <c r="E56" s="242"/>
      <c r="F56" s="232"/>
      <c r="G56" s="231"/>
      <c r="H56" s="232"/>
      <c r="I56" s="232"/>
      <c r="J56" s="232"/>
      <c r="K56" s="143" t="s">
        <v>173</v>
      </c>
      <c r="L56" s="145" t="s">
        <v>189</v>
      </c>
      <c r="M56" s="60"/>
      <c r="N56" s="232"/>
      <c r="O56" s="232"/>
      <c r="P56" s="232"/>
      <c r="Q56" s="232"/>
      <c r="R56" s="235"/>
      <c r="S56" s="235"/>
      <c r="T56" s="158"/>
      <c r="U56" s="47" t="s">
        <v>197</v>
      </c>
      <c r="V56" s="114" t="s">
        <v>189</v>
      </c>
      <c r="W56" s="47"/>
      <c r="X56" s="62">
        <f>IF(AND(V56="x"),15,"-")</f>
        <v>15</v>
      </c>
      <c r="Y56" s="235"/>
      <c r="Z56" s="234"/>
      <c r="AA56" s="234"/>
      <c r="AB56" s="234"/>
      <c r="AC56" s="234"/>
      <c r="AD56" s="189"/>
      <c r="AE56" s="189"/>
      <c r="AF56" s="189"/>
      <c r="AG56" s="189"/>
      <c r="AH56" s="189"/>
      <c r="AI56" s="189"/>
      <c r="AJ56" s="189"/>
      <c r="AK56" s="189"/>
      <c r="AL56" s="189"/>
      <c r="AM56" s="189"/>
      <c r="AN56" s="189"/>
      <c r="AO56" s="189"/>
      <c r="AP56" s="189"/>
      <c r="AQ56" s="189"/>
      <c r="AR56" s="189"/>
      <c r="AS56" s="189"/>
      <c r="AT56" s="158"/>
      <c r="AU56" s="158"/>
      <c r="AV56" s="158"/>
      <c r="AW56" s="166"/>
    </row>
    <row r="57" spans="1:49" ht="30">
      <c r="A57" s="232"/>
      <c r="B57" s="232"/>
      <c r="C57" s="236"/>
      <c r="D57" s="232"/>
      <c r="E57" s="242"/>
      <c r="F57" s="232"/>
      <c r="G57" s="231"/>
      <c r="H57" s="232"/>
      <c r="I57" s="232"/>
      <c r="J57" s="232"/>
      <c r="K57" s="143" t="s">
        <v>174</v>
      </c>
      <c r="L57" s="145" t="s">
        <v>189</v>
      </c>
      <c r="M57" s="60"/>
      <c r="N57" s="232"/>
      <c r="O57" s="232"/>
      <c r="P57" s="232"/>
      <c r="Q57" s="232"/>
      <c r="R57" s="235"/>
      <c r="S57" s="235"/>
      <c r="T57" s="158"/>
      <c r="U57" s="47" t="s">
        <v>198</v>
      </c>
      <c r="V57" s="114" t="s">
        <v>189</v>
      </c>
      <c r="W57" s="47"/>
      <c r="X57" s="62">
        <f>IF(AND(V57="x"),15,"-")</f>
        <v>15</v>
      </c>
      <c r="Y57" s="235"/>
      <c r="Z57" s="234"/>
      <c r="AA57" s="234"/>
      <c r="AB57" s="234"/>
      <c r="AC57" s="234"/>
      <c r="AD57" s="189"/>
      <c r="AE57" s="189"/>
      <c r="AF57" s="189"/>
      <c r="AG57" s="189"/>
      <c r="AH57" s="189"/>
      <c r="AI57" s="189"/>
      <c r="AJ57" s="189"/>
      <c r="AK57" s="189"/>
      <c r="AL57" s="189"/>
      <c r="AM57" s="189"/>
      <c r="AN57" s="189"/>
      <c r="AO57" s="189"/>
      <c r="AP57" s="189"/>
      <c r="AQ57" s="189"/>
      <c r="AR57" s="189"/>
      <c r="AS57" s="189"/>
      <c r="AT57" s="158"/>
      <c r="AU57" s="158"/>
      <c r="AV57" s="158"/>
      <c r="AW57" s="166"/>
    </row>
    <row r="58" spans="1:49" ht="30">
      <c r="A58" s="232"/>
      <c r="B58" s="232"/>
      <c r="C58" s="236"/>
      <c r="D58" s="232"/>
      <c r="E58" s="242"/>
      <c r="F58" s="232"/>
      <c r="G58" s="231"/>
      <c r="H58" s="232"/>
      <c r="I58" s="232"/>
      <c r="J58" s="232"/>
      <c r="K58" s="143" t="s">
        <v>178</v>
      </c>
      <c r="L58" s="145" t="s">
        <v>189</v>
      </c>
      <c r="M58" s="60"/>
      <c r="N58" s="232"/>
      <c r="O58" s="232"/>
      <c r="P58" s="232"/>
      <c r="Q58" s="232"/>
      <c r="R58" s="235"/>
      <c r="S58" s="235"/>
      <c r="T58" s="158"/>
      <c r="U58" s="47" t="s">
        <v>199</v>
      </c>
      <c r="V58" s="114" t="s">
        <v>189</v>
      </c>
      <c r="W58" s="47"/>
      <c r="X58" s="62">
        <f>IF(AND(V58="x"),15,"-")</f>
        <v>15</v>
      </c>
      <c r="Y58" s="235"/>
      <c r="Z58" s="234"/>
      <c r="AA58" s="234"/>
      <c r="AB58" s="234"/>
      <c r="AC58" s="234"/>
      <c r="AD58" s="189"/>
      <c r="AE58" s="189"/>
      <c r="AF58" s="189"/>
      <c r="AG58" s="189"/>
      <c r="AH58" s="189"/>
      <c r="AI58" s="189"/>
      <c r="AJ58" s="189"/>
      <c r="AK58" s="189"/>
      <c r="AL58" s="189"/>
      <c r="AM58" s="189"/>
      <c r="AN58" s="189"/>
      <c r="AO58" s="189"/>
      <c r="AP58" s="189"/>
      <c r="AQ58" s="189"/>
      <c r="AR58" s="189"/>
      <c r="AS58" s="189"/>
      <c r="AT58" s="158"/>
      <c r="AU58" s="158"/>
      <c r="AV58" s="158"/>
      <c r="AW58" s="166"/>
    </row>
    <row r="59" spans="1:49" ht="30">
      <c r="A59" s="232"/>
      <c r="B59" s="232"/>
      <c r="C59" s="236"/>
      <c r="D59" s="232"/>
      <c r="E59" s="242"/>
      <c r="F59" s="232"/>
      <c r="G59" s="231"/>
      <c r="H59" s="232"/>
      <c r="I59" s="232"/>
      <c r="J59" s="232"/>
      <c r="K59" s="143" t="s">
        <v>179</v>
      </c>
      <c r="L59" s="145" t="s">
        <v>189</v>
      </c>
      <c r="M59" s="60"/>
      <c r="N59" s="232"/>
      <c r="O59" s="232"/>
      <c r="P59" s="232"/>
      <c r="Q59" s="232"/>
      <c r="R59" s="235"/>
      <c r="S59" s="235"/>
      <c r="T59" s="158"/>
      <c r="U59" s="47" t="s">
        <v>386</v>
      </c>
      <c r="V59" s="114" t="s">
        <v>189</v>
      </c>
      <c r="W59" s="47"/>
      <c r="X59" s="62">
        <f>IF(AND(V59="x"),15,"-")</f>
        <v>15</v>
      </c>
      <c r="Y59" s="235"/>
      <c r="Z59" s="234"/>
      <c r="AA59" s="234"/>
      <c r="AB59" s="234"/>
      <c r="AC59" s="234"/>
      <c r="AD59" s="189"/>
      <c r="AE59" s="189"/>
      <c r="AF59" s="189"/>
      <c r="AG59" s="189"/>
      <c r="AH59" s="189"/>
      <c r="AI59" s="189"/>
      <c r="AJ59" s="189"/>
      <c r="AK59" s="189"/>
      <c r="AL59" s="189"/>
      <c r="AM59" s="189"/>
      <c r="AN59" s="189"/>
      <c r="AO59" s="189"/>
      <c r="AP59" s="189"/>
      <c r="AQ59" s="189"/>
      <c r="AR59" s="189"/>
      <c r="AS59" s="189"/>
      <c r="AT59" s="158"/>
      <c r="AU59" s="158"/>
      <c r="AV59" s="158"/>
      <c r="AW59" s="166"/>
    </row>
    <row r="60" spans="1:49" ht="30">
      <c r="A60" s="232"/>
      <c r="B60" s="232"/>
      <c r="C60" s="236"/>
      <c r="D60" s="232"/>
      <c r="E60" s="242"/>
      <c r="F60" s="232"/>
      <c r="G60" s="231"/>
      <c r="H60" s="232"/>
      <c r="I60" s="232"/>
      <c r="J60" s="232"/>
      <c r="K60" s="143" t="s">
        <v>175</v>
      </c>
      <c r="L60" s="145"/>
      <c r="M60" s="60" t="s">
        <v>189</v>
      </c>
      <c r="N60" s="232"/>
      <c r="O60" s="232"/>
      <c r="P60" s="232"/>
      <c r="Q60" s="232"/>
      <c r="R60" s="235"/>
      <c r="S60" s="235"/>
      <c r="T60" s="158"/>
      <c r="U60" s="235"/>
      <c r="V60" s="235"/>
      <c r="W60" s="235"/>
      <c r="X60" s="235"/>
      <c r="Y60" s="235"/>
      <c r="Z60" s="234"/>
      <c r="AA60" s="234"/>
      <c r="AB60" s="234"/>
      <c r="AC60" s="234"/>
      <c r="AD60" s="189"/>
      <c r="AE60" s="189"/>
      <c r="AF60" s="189"/>
      <c r="AG60" s="189"/>
      <c r="AH60" s="189"/>
      <c r="AI60" s="189"/>
      <c r="AJ60" s="189"/>
      <c r="AK60" s="189"/>
      <c r="AL60" s="189"/>
      <c r="AM60" s="189"/>
      <c r="AN60" s="189"/>
      <c r="AO60" s="189"/>
      <c r="AP60" s="189"/>
      <c r="AQ60" s="189"/>
      <c r="AR60" s="189"/>
      <c r="AS60" s="189"/>
      <c r="AT60" s="158"/>
      <c r="AU60" s="158"/>
      <c r="AV60" s="158"/>
      <c r="AW60" s="166"/>
    </row>
    <row r="61" spans="1:49" ht="45">
      <c r="A61" s="232"/>
      <c r="B61" s="232"/>
      <c r="C61" s="236"/>
      <c r="D61" s="232"/>
      <c r="E61" s="242"/>
      <c r="F61" s="232"/>
      <c r="G61" s="231"/>
      <c r="H61" s="232"/>
      <c r="I61" s="232"/>
      <c r="J61" s="232"/>
      <c r="K61" s="143" t="s">
        <v>176</v>
      </c>
      <c r="L61" s="145"/>
      <c r="M61" s="60" t="s">
        <v>189</v>
      </c>
      <c r="N61" s="232"/>
      <c r="O61" s="232"/>
      <c r="P61" s="232"/>
      <c r="Q61" s="232"/>
      <c r="R61" s="235"/>
      <c r="S61" s="235"/>
      <c r="T61" s="158"/>
      <c r="U61" s="183" t="s">
        <v>200</v>
      </c>
      <c r="V61" s="183"/>
      <c r="W61" s="183"/>
      <c r="X61" s="183"/>
      <c r="Y61" s="235"/>
      <c r="Z61" s="234"/>
      <c r="AA61" s="234"/>
      <c r="AB61" s="234"/>
      <c r="AC61" s="234"/>
      <c r="AD61" s="189"/>
      <c r="AE61" s="189"/>
      <c r="AF61" s="189"/>
      <c r="AG61" s="189"/>
      <c r="AH61" s="189"/>
      <c r="AI61" s="189"/>
      <c r="AJ61" s="189"/>
      <c r="AK61" s="189"/>
      <c r="AL61" s="189"/>
      <c r="AM61" s="189"/>
      <c r="AN61" s="189"/>
      <c r="AO61" s="189"/>
      <c r="AP61" s="189"/>
      <c r="AQ61" s="189"/>
      <c r="AR61" s="189"/>
      <c r="AS61" s="189"/>
      <c r="AT61" s="158"/>
      <c r="AU61" s="158"/>
      <c r="AV61" s="158"/>
      <c r="AW61" s="166"/>
    </row>
    <row r="62" spans="1:49" ht="15">
      <c r="A62" s="232"/>
      <c r="B62" s="232"/>
      <c r="C62" s="236"/>
      <c r="D62" s="232"/>
      <c r="E62" s="242"/>
      <c r="F62" s="232"/>
      <c r="G62" s="231"/>
      <c r="H62" s="232"/>
      <c r="I62" s="232"/>
      <c r="J62" s="232"/>
      <c r="K62" s="143" t="s">
        <v>177</v>
      </c>
      <c r="L62" s="145" t="s">
        <v>189</v>
      </c>
      <c r="M62" s="60"/>
      <c r="N62" s="232"/>
      <c r="O62" s="232"/>
      <c r="P62" s="232"/>
      <c r="Q62" s="232"/>
      <c r="R62" s="235"/>
      <c r="S62" s="235"/>
      <c r="T62" s="158"/>
      <c r="U62" s="47" t="s">
        <v>201</v>
      </c>
      <c r="V62" s="114" t="s">
        <v>189</v>
      </c>
      <c r="W62" s="47"/>
      <c r="X62" s="63">
        <f>IF(AND(V62="x"),15,"-")</f>
        <v>15</v>
      </c>
      <c r="Y62" s="235"/>
      <c r="Z62" s="234"/>
      <c r="AA62" s="234"/>
      <c r="AB62" s="234"/>
      <c r="AC62" s="234"/>
      <c r="AD62" s="189"/>
      <c r="AE62" s="189"/>
      <c r="AF62" s="189"/>
      <c r="AG62" s="189"/>
      <c r="AH62" s="189"/>
      <c r="AI62" s="189"/>
      <c r="AJ62" s="189"/>
      <c r="AK62" s="189"/>
      <c r="AL62" s="189"/>
      <c r="AM62" s="189"/>
      <c r="AN62" s="189"/>
      <c r="AO62" s="189"/>
      <c r="AP62" s="189"/>
      <c r="AQ62" s="189"/>
      <c r="AR62" s="189"/>
      <c r="AS62" s="189"/>
      <c r="AT62" s="158"/>
      <c r="AU62" s="158"/>
      <c r="AV62" s="158"/>
      <c r="AW62" s="166"/>
    </row>
    <row r="63" spans="1:49" ht="30">
      <c r="A63" s="232"/>
      <c r="B63" s="232"/>
      <c r="C63" s="236"/>
      <c r="D63" s="232"/>
      <c r="E63" s="242"/>
      <c r="F63" s="232"/>
      <c r="G63" s="231"/>
      <c r="H63" s="232"/>
      <c r="I63" s="232"/>
      <c r="J63" s="232"/>
      <c r="K63" s="143" t="s">
        <v>387</v>
      </c>
      <c r="L63" s="145" t="s">
        <v>189</v>
      </c>
      <c r="M63" s="60"/>
      <c r="N63" s="232"/>
      <c r="O63" s="232"/>
      <c r="P63" s="232"/>
      <c r="Q63" s="232"/>
      <c r="R63" s="235"/>
      <c r="S63" s="235"/>
      <c r="T63" s="158"/>
      <c r="U63" s="233" t="s">
        <v>202</v>
      </c>
      <c r="V63" s="235"/>
      <c r="W63" s="233" t="s">
        <v>189</v>
      </c>
      <c r="X63" s="237" t="str">
        <f>IF(AND(V63="x"),10,"-")</f>
        <v>-</v>
      </c>
      <c r="Y63" s="235"/>
      <c r="Z63" s="234"/>
      <c r="AA63" s="234"/>
      <c r="AB63" s="234"/>
      <c r="AC63" s="234"/>
      <c r="AD63" s="189"/>
      <c r="AE63" s="189"/>
      <c r="AF63" s="189"/>
      <c r="AG63" s="189"/>
      <c r="AH63" s="189"/>
      <c r="AI63" s="189"/>
      <c r="AJ63" s="189"/>
      <c r="AK63" s="189"/>
      <c r="AL63" s="189"/>
      <c r="AM63" s="189"/>
      <c r="AN63" s="189"/>
      <c r="AO63" s="189"/>
      <c r="AP63" s="189"/>
      <c r="AQ63" s="189"/>
      <c r="AR63" s="189"/>
      <c r="AS63" s="189"/>
      <c r="AT63" s="158"/>
      <c r="AU63" s="158"/>
      <c r="AV63" s="158"/>
      <c r="AW63" s="166"/>
    </row>
    <row r="64" spans="1:49" ht="15">
      <c r="A64" s="232"/>
      <c r="B64" s="232"/>
      <c r="C64" s="236"/>
      <c r="D64" s="232"/>
      <c r="E64" s="242"/>
      <c r="F64" s="232"/>
      <c r="G64" s="231"/>
      <c r="H64" s="232"/>
      <c r="I64" s="232"/>
      <c r="J64" s="232"/>
      <c r="K64" s="143" t="s">
        <v>180</v>
      </c>
      <c r="L64" s="145" t="s">
        <v>189</v>
      </c>
      <c r="M64" s="60"/>
      <c r="N64" s="232"/>
      <c r="O64" s="232"/>
      <c r="P64" s="232"/>
      <c r="Q64" s="232"/>
      <c r="R64" s="235"/>
      <c r="S64" s="235"/>
      <c r="T64" s="158"/>
      <c r="U64" s="233"/>
      <c r="V64" s="235"/>
      <c r="W64" s="233"/>
      <c r="X64" s="237"/>
      <c r="Y64" s="235"/>
      <c r="Z64" s="234"/>
      <c r="AA64" s="234"/>
      <c r="AB64" s="234"/>
      <c r="AC64" s="234"/>
      <c r="AD64" s="189"/>
      <c r="AE64" s="189"/>
      <c r="AF64" s="189"/>
      <c r="AG64" s="189"/>
      <c r="AH64" s="189"/>
      <c r="AI64" s="189"/>
      <c r="AJ64" s="189"/>
      <c r="AK64" s="189"/>
      <c r="AL64" s="189"/>
      <c r="AM64" s="189"/>
      <c r="AN64" s="189"/>
      <c r="AO64" s="189"/>
      <c r="AP64" s="189"/>
      <c r="AQ64" s="189"/>
      <c r="AR64" s="189"/>
      <c r="AS64" s="189"/>
      <c r="AT64" s="158"/>
      <c r="AU64" s="158"/>
      <c r="AV64" s="158"/>
      <c r="AW64" s="166"/>
    </row>
    <row r="65" spans="1:49" ht="15" customHeight="1">
      <c r="A65" s="232"/>
      <c r="B65" s="232"/>
      <c r="C65" s="236"/>
      <c r="D65" s="232"/>
      <c r="E65" s="242"/>
      <c r="F65" s="232"/>
      <c r="G65" s="231"/>
      <c r="H65" s="232"/>
      <c r="I65" s="232"/>
      <c r="J65" s="232"/>
      <c r="K65" s="143" t="s">
        <v>181</v>
      </c>
      <c r="L65" s="145" t="s">
        <v>189</v>
      </c>
      <c r="M65" s="60"/>
      <c r="N65" s="232"/>
      <c r="O65" s="232"/>
      <c r="P65" s="232"/>
      <c r="Q65" s="232"/>
      <c r="R65" s="235"/>
      <c r="S65" s="235"/>
      <c r="T65" s="158"/>
      <c r="U65" s="235"/>
      <c r="V65" s="235"/>
      <c r="W65" s="235"/>
      <c r="X65" s="235"/>
      <c r="Y65" s="235"/>
      <c r="Z65" s="234"/>
      <c r="AA65" s="234"/>
      <c r="AB65" s="234"/>
      <c r="AC65" s="234"/>
      <c r="AD65" s="189"/>
      <c r="AE65" s="189"/>
      <c r="AF65" s="189"/>
      <c r="AG65" s="189"/>
      <c r="AH65" s="189"/>
      <c r="AI65" s="189"/>
      <c r="AJ65" s="189"/>
      <c r="AK65" s="189"/>
      <c r="AL65" s="189"/>
      <c r="AM65" s="189"/>
      <c r="AN65" s="189"/>
      <c r="AO65" s="189"/>
      <c r="AP65" s="189"/>
      <c r="AQ65" s="189"/>
      <c r="AR65" s="189"/>
      <c r="AS65" s="189"/>
      <c r="AT65" s="158"/>
      <c r="AU65" s="158"/>
      <c r="AV65" s="158"/>
      <c r="AW65" s="166"/>
    </row>
    <row r="66" spans="1:49" ht="29.25" customHeight="1">
      <c r="A66" s="232"/>
      <c r="B66" s="232"/>
      <c r="C66" s="236"/>
      <c r="D66" s="232"/>
      <c r="E66" s="242"/>
      <c r="F66" s="232"/>
      <c r="G66" s="231"/>
      <c r="H66" s="232"/>
      <c r="I66" s="232"/>
      <c r="J66" s="232"/>
      <c r="K66" s="143" t="s">
        <v>182</v>
      </c>
      <c r="L66" s="145" t="s">
        <v>189</v>
      </c>
      <c r="M66" s="60"/>
      <c r="N66" s="232"/>
      <c r="O66" s="232"/>
      <c r="P66" s="232"/>
      <c r="Q66" s="232"/>
      <c r="R66" s="235"/>
      <c r="S66" s="235"/>
      <c r="T66" s="158"/>
      <c r="U66" s="183" t="s">
        <v>203</v>
      </c>
      <c r="V66" s="183"/>
      <c r="W66" s="183"/>
      <c r="X66" s="183"/>
      <c r="Y66" s="235"/>
      <c r="Z66" s="234"/>
      <c r="AA66" s="234"/>
      <c r="AB66" s="234"/>
      <c r="AC66" s="234"/>
      <c r="AD66" s="189"/>
      <c r="AE66" s="189"/>
      <c r="AF66" s="189"/>
      <c r="AG66" s="189"/>
      <c r="AH66" s="189"/>
      <c r="AI66" s="189"/>
      <c r="AJ66" s="189"/>
      <c r="AK66" s="189"/>
      <c r="AL66" s="189"/>
      <c r="AM66" s="189"/>
      <c r="AN66" s="189"/>
      <c r="AO66" s="189"/>
      <c r="AP66" s="189"/>
      <c r="AQ66" s="189"/>
      <c r="AR66" s="189"/>
      <c r="AS66" s="189"/>
      <c r="AT66" s="158"/>
      <c r="AU66" s="158"/>
      <c r="AV66" s="158"/>
      <c r="AW66" s="166"/>
    </row>
    <row r="67" spans="1:49" ht="15" customHeight="1">
      <c r="A67" s="232"/>
      <c r="B67" s="232"/>
      <c r="C67" s="236"/>
      <c r="D67" s="232"/>
      <c r="E67" s="242"/>
      <c r="F67" s="232"/>
      <c r="G67" s="231"/>
      <c r="H67" s="232"/>
      <c r="I67" s="232"/>
      <c r="J67" s="232"/>
      <c r="K67" s="143" t="s">
        <v>183</v>
      </c>
      <c r="L67" s="145"/>
      <c r="M67" s="60" t="s">
        <v>189</v>
      </c>
      <c r="N67" s="232"/>
      <c r="O67" s="232"/>
      <c r="P67" s="232"/>
      <c r="Q67" s="232"/>
      <c r="R67" s="235"/>
      <c r="S67" s="235"/>
      <c r="T67" s="158"/>
      <c r="U67" s="233" t="s">
        <v>204</v>
      </c>
      <c r="V67" s="235" t="s">
        <v>189</v>
      </c>
      <c r="W67" s="235"/>
      <c r="X67" s="237">
        <f>IF(AND(V67="X"),10,"-")</f>
        <v>10</v>
      </c>
      <c r="Y67" s="235"/>
      <c r="Z67" s="234"/>
      <c r="AA67" s="234"/>
      <c r="AB67" s="234"/>
      <c r="AC67" s="234"/>
      <c r="AD67" s="189"/>
      <c r="AE67" s="189"/>
      <c r="AF67" s="189"/>
      <c r="AG67" s="189"/>
      <c r="AH67" s="189"/>
      <c r="AI67" s="189"/>
      <c r="AJ67" s="189"/>
      <c r="AK67" s="189"/>
      <c r="AL67" s="189"/>
      <c r="AM67" s="189"/>
      <c r="AN67" s="189"/>
      <c r="AO67" s="189"/>
      <c r="AP67" s="189"/>
      <c r="AQ67" s="189"/>
      <c r="AR67" s="189"/>
      <c r="AS67" s="189"/>
      <c r="AT67" s="158"/>
      <c r="AU67" s="158"/>
      <c r="AV67" s="158"/>
      <c r="AW67" s="166"/>
    </row>
    <row r="68" spans="1:49" ht="15">
      <c r="A68" s="232"/>
      <c r="B68" s="232"/>
      <c r="C68" s="236"/>
      <c r="D68" s="232"/>
      <c r="E68" s="242"/>
      <c r="F68" s="232"/>
      <c r="G68" s="231"/>
      <c r="H68" s="232"/>
      <c r="I68" s="232"/>
      <c r="J68" s="232"/>
      <c r="K68" s="143" t="s">
        <v>184</v>
      </c>
      <c r="L68" s="145" t="s">
        <v>189</v>
      </c>
      <c r="M68" s="60"/>
      <c r="N68" s="232"/>
      <c r="O68" s="232"/>
      <c r="P68" s="232"/>
      <c r="Q68" s="232"/>
      <c r="R68" s="235"/>
      <c r="S68" s="235"/>
      <c r="T68" s="158"/>
      <c r="U68" s="233"/>
      <c r="V68" s="235"/>
      <c r="W68" s="235"/>
      <c r="X68" s="237"/>
      <c r="Y68" s="235"/>
      <c r="Z68" s="234"/>
      <c r="AA68" s="234"/>
      <c r="AB68" s="234"/>
      <c r="AC68" s="234"/>
      <c r="AD68" s="189"/>
      <c r="AE68" s="189"/>
      <c r="AF68" s="189"/>
      <c r="AG68" s="189"/>
      <c r="AH68" s="189"/>
      <c r="AI68" s="189"/>
      <c r="AJ68" s="189"/>
      <c r="AK68" s="189"/>
      <c r="AL68" s="189"/>
      <c r="AM68" s="189"/>
      <c r="AN68" s="189"/>
      <c r="AO68" s="189"/>
      <c r="AP68" s="189"/>
      <c r="AQ68" s="189"/>
      <c r="AR68" s="189"/>
      <c r="AS68" s="189"/>
      <c r="AT68" s="158"/>
      <c r="AU68" s="158"/>
      <c r="AV68" s="158"/>
      <c r="AW68" s="166"/>
    </row>
    <row r="69" spans="1:49" ht="30">
      <c r="A69" s="232"/>
      <c r="B69" s="232"/>
      <c r="C69" s="236"/>
      <c r="D69" s="232"/>
      <c r="E69" s="242"/>
      <c r="F69" s="232"/>
      <c r="G69" s="231"/>
      <c r="H69" s="232"/>
      <c r="I69" s="232"/>
      <c r="J69" s="232"/>
      <c r="K69" s="143" t="s">
        <v>185</v>
      </c>
      <c r="L69" s="145"/>
      <c r="M69" s="60" t="s">
        <v>189</v>
      </c>
      <c r="N69" s="232"/>
      <c r="O69" s="232"/>
      <c r="P69" s="232"/>
      <c r="Q69" s="232"/>
      <c r="R69" s="235"/>
      <c r="S69" s="235"/>
      <c r="T69" s="158"/>
      <c r="U69" s="233" t="s">
        <v>205</v>
      </c>
      <c r="V69" s="235"/>
      <c r="W69" s="235" t="s">
        <v>189</v>
      </c>
      <c r="X69" s="237" t="str">
        <f>IF(AND(V69="x"),5,"-")</f>
        <v>-</v>
      </c>
      <c r="Y69" s="235"/>
      <c r="Z69" s="234"/>
      <c r="AA69" s="234"/>
      <c r="AB69" s="234"/>
      <c r="AC69" s="234"/>
      <c r="AD69" s="189"/>
      <c r="AE69" s="189"/>
      <c r="AF69" s="189"/>
      <c r="AG69" s="189"/>
      <c r="AH69" s="189"/>
      <c r="AI69" s="189"/>
      <c r="AJ69" s="189"/>
      <c r="AK69" s="189"/>
      <c r="AL69" s="189"/>
      <c r="AM69" s="189"/>
      <c r="AN69" s="189"/>
      <c r="AO69" s="189"/>
      <c r="AP69" s="189"/>
      <c r="AQ69" s="189"/>
      <c r="AR69" s="189"/>
      <c r="AS69" s="189"/>
      <c r="AT69" s="158"/>
      <c r="AU69" s="158"/>
      <c r="AV69" s="158"/>
      <c r="AW69" s="166"/>
    </row>
    <row r="70" spans="1:49" ht="15">
      <c r="A70" s="232"/>
      <c r="B70" s="232"/>
      <c r="C70" s="236"/>
      <c r="D70" s="232"/>
      <c r="E70" s="242"/>
      <c r="F70" s="232"/>
      <c r="G70" s="231"/>
      <c r="H70" s="232"/>
      <c r="I70" s="232"/>
      <c r="J70" s="232"/>
      <c r="K70" s="143" t="s">
        <v>186</v>
      </c>
      <c r="L70" s="145"/>
      <c r="M70" s="60" t="s">
        <v>189</v>
      </c>
      <c r="N70" s="232"/>
      <c r="O70" s="232"/>
      <c r="P70" s="232"/>
      <c r="Q70" s="232"/>
      <c r="R70" s="235"/>
      <c r="S70" s="235"/>
      <c r="T70" s="158"/>
      <c r="U70" s="233"/>
      <c r="V70" s="235"/>
      <c r="W70" s="235"/>
      <c r="X70" s="237"/>
      <c r="Y70" s="235"/>
      <c r="Z70" s="234"/>
      <c r="AA70" s="234"/>
      <c r="AB70" s="234"/>
      <c r="AC70" s="234"/>
      <c r="AD70" s="189"/>
      <c r="AE70" s="189"/>
      <c r="AF70" s="189"/>
      <c r="AG70" s="189"/>
      <c r="AH70" s="189"/>
      <c r="AI70" s="189"/>
      <c r="AJ70" s="189"/>
      <c r="AK70" s="189"/>
      <c r="AL70" s="189"/>
      <c r="AM70" s="189"/>
      <c r="AN70" s="189"/>
      <c r="AO70" s="189"/>
      <c r="AP70" s="189"/>
      <c r="AQ70" s="189"/>
      <c r="AR70" s="189"/>
      <c r="AS70" s="189"/>
      <c r="AT70" s="158"/>
      <c r="AU70" s="158"/>
      <c r="AV70" s="158"/>
      <c r="AW70" s="166"/>
    </row>
    <row r="71" spans="1:49" ht="30" customHeight="1">
      <c r="A71" s="232"/>
      <c r="B71" s="232"/>
      <c r="C71" s="236"/>
      <c r="D71" s="232"/>
      <c r="E71" s="242"/>
      <c r="F71" s="232"/>
      <c r="G71" s="231"/>
      <c r="H71" s="232"/>
      <c r="I71" s="232"/>
      <c r="J71" s="232"/>
      <c r="K71" s="143" t="s">
        <v>187</v>
      </c>
      <c r="L71" s="145"/>
      <c r="M71" s="60" t="s">
        <v>189</v>
      </c>
      <c r="N71" s="232"/>
      <c r="O71" s="232"/>
      <c r="P71" s="232"/>
      <c r="Q71" s="232"/>
      <c r="R71" s="235"/>
      <c r="S71" s="235"/>
      <c r="T71" s="158"/>
      <c r="U71" s="183" t="s">
        <v>194</v>
      </c>
      <c r="V71" s="183"/>
      <c r="W71" s="183"/>
      <c r="X71" s="238">
        <f>SUM(X55:X59)+SUM(X62:X64)+SUM(X67:X70)</f>
        <v>100</v>
      </c>
      <c r="Y71" s="235"/>
      <c r="Z71" s="234"/>
      <c r="AA71" s="234"/>
      <c r="AB71" s="234"/>
      <c r="AC71" s="234"/>
      <c r="AD71" s="189"/>
      <c r="AE71" s="189"/>
      <c r="AF71" s="189"/>
      <c r="AG71" s="189"/>
      <c r="AH71" s="189"/>
      <c r="AI71" s="189"/>
      <c r="AJ71" s="189"/>
      <c r="AK71" s="189"/>
      <c r="AL71" s="189"/>
      <c r="AM71" s="189"/>
      <c r="AN71" s="189"/>
      <c r="AO71" s="189"/>
      <c r="AP71" s="189"/>
      <c r="AQ71" s="189"/>
      <c r="AR71" s="189"/>
      <c r="AS71" s="189"/>
      <c r="AT71" s="158"/>
      <c r="AU71" s="158"/>
      <c r="AV71" s="158"/>
      <c r="AW71" s="166"/>
    </row>
    <row r="72" spans="1:49" ht="15">
      <c r="A72" s="232"/>
      <c r="B72" s="232"/>
      <c r="C72" s="236"/>
      <c r="D72" s="232"/>
      <c r="E72" s="242"/>
      <c r="F72" s="232"/>
      <c r="G72" s="231"/>
      <c r="H72" s="232"/>
      <c r="I72" s="232"/>
      <c r="J72" s="232"/>
      <c r="K72" s="143" t="s">
        <v>188</v>
      </c>
      <c r="L72" s="145"/>
      <c r="M72" s="60" t="s">
        <v>189</v>
      </c>
      <c r="N72" s="232"/>
      <c r="O72" s="232"/>
      <c r="P72" s="232"/>
      <c r="Q72" s="232"/>
      <c r="R72" s="235"/>
      <c r="S72" s="235"/>
      <c r="T72" s="159"/>
      <c r="U72" s="183"/>
      <c r="V72" s="183"/>
      <c r="W72" s="183"/>
      <c r="X72" s="183"/>
      <c r="Y72" s="235"/>
      <c r="Z72" s="234"/>
      <c r="AA72" s="234"/>
      <c r="AB72" s="234"/>
      <c r="AC72" s="234"/>
      <c r="AD72" s="189"/>
      <c r="AE72" s="189"/>
      <c r="AF72" s="189"/>
      <c r="AG72" s="189"/>
      <c r="AH72" s="189"/>
      <c r="AI72" s="189"/>
      <c r="AJ72" s="189"/>
      <c r="AK72" s="189"/>
      <c r="AL72" s="189"/>
      <c r="AM72" s="189"/>
      <c r="AN72" s="189"/>
      <c r="AO72" s="189"/>
      <c r="AP72" s="189"/>
      <c r="AQ72" s="189"/>
      <c r="AR72" s="189"/>
      <c r="AS72" s="189"/>
      <c r="AT72" s="158"/>
      <c r="AU72" s="158"/>
      <c r="AV72" s="158"/>
      <c r="AW72" s="166"/>
    </row>
    <row r="73" spans="1:49" ht="15" customHeight="1">
      <c r="A73" s="232"/>
      <c r="B73" s="232"/>
      <c r="C73" s="236"/>
      <c r="D73" s="232"/>
      <c r="E73" s="242"/>
      <c r="F73" s="232"/>
      <c r="G73" s="231"/>
      <c r="H73" s="232"/>
      <c r="I73" s="232"/>
      <c r="J73" s="232"/>
      <c r="K73" s="234"/>
      <c r="L73" s="234"/>
      <c r="M73" s="234"/>
      <c r="N73" s="232"/>
      <c r="O73" s="232"/>
      <c r="P73" s="232"/>
      <c r="Q73" s="232"/>
      <c r="R73" s="235" t="s">
        <v>367</v>
      </c>
      <c r="S73" s="235" t="s">
        <v>189</v>
      </c>
      <c r="T73" s="235"/>
      <c r="U73" s="235"/>
      <c r="V73" s="235"/>
      <c r="W73" s="235"/>
      <c r="X73" s="235"/>
      <c r="Y73" s="114"/>
      <c r="Z73" s="55"/>
      <c r="AA73" s="55"/>
      <c r="AB73" s="55"/>
      <c r="AC73" s="55"/>
      <c r="AD73" s="189"/>
      <c r="AE73" s="189"/>
      <c r="AF73" s="189"/>
      <c r="AG73" s="189"/>
      <c r="AH73" s="189"/>
      <c r="AI73" s="189"/>
      <c r="AJ73" s="189"/>
      <c r="AK73" s="189"/>
      <c r="AL73" s="189"/>
      <c r="AM73" s="189"/>
      <c r="AN73" s="189"/>
      <c r="AO73" s="189"/>
      <c r="AP73" s="189"/>
      <c r="AQ73" s="189"/>
      <c r="AR73" s="189"/>
      <c r="AS73" s="189"/>
      <c r="AT73" s="158"/>
      <c r="AU73" s="158"/>
      <c r="AV73" s="158"/>
      <c r="AW73" s="166"/>
    </row>
    <row r="74" spans="1:49" ht="15">
      <c r="A74" s="232"/>
      <c r="B74" s="232"/>
      <c r="C74" s="236"/>
      <c r="D74" s="232"/>
      <c r="E74" s="242"/>
      <c r="F74" s="232"/>
      <c r="G74" s="231"/>
      <c r="H74" s="232"/>
      <c r="I74" s="232"/>
      <c r="J74" s="232"/>
      <c r="K74" s="234"/>
      <c r="L74" s="234"/>
      <c r="M74" s="234"/>
      <c r="N74" s="232"/>
      <c r="O74" s="232"/>
      <c r="P74" s="232"/>
      <c r="Q74" s="232"/>
      <c r="R74" s="235"/>
      <c r="S74" s="235"/>
      <c r="T74" s="235"/>
      <c r="U74" s="47" t="s">
        <v>196</v>
      </c>
      <c r="V74" s="114" t="s">
        <v>189</v>
      </c>
      <c r="W74" s="47"/>
      <c r="X74" s="62">
        <f>IF(AND(V74="x"),15,"-")</f>
        <v>15</v>
      </c>
      <c r="Y74" s="235" t="s">
        <v>64</v>
      </c>
      <c r="Z74" s="234" t="str">
        <f>IF(AND(X90&gt;=96,X90&lt;=100),"Fuerte",IF(AND(X90&gt;=86,X90&lt;=95),"Moderado",IF(AND(X90&lt;=85,X90&gt;=0),"Débil","-")))</f>
        <v>Moderado</v>
      </c>
      <c r="AA74" s="234" t="s">
        <v>217</v>
      </c>
      <c r="AB74" s="234" t="str">
        <f>CONCATENATE(Z74,AA74)</f>
        <v>ModeradoFuerte</v>
      </c>
      <c r="AC74" s="234" t="str">
        <f>IF(AB74="FuerteFuerte","NO","SI")</f>
        <v>SI</v>
      </c>
      <c r="AD74" s="189"/>
      <c r="AE74" s="189"/>
      <c r="AF74" s="189"/>
      <c r="AG74" s="189"/>
      <c r="AH74" s="189"/>
      <c r="AI74" s="189"/>
      <c r="AJ74" s="189"/>
      <c r="AK74" s="189"/>
      <c r="AL74" s="189"/>
      <c r="AM74" s="189"/>
      <c r="AN74" s="189"/>
      <c r="AO74" s="189"/>
      <c r="AP74" s="189"/>
      <c r="AQ74" s="189"/>
      <c r="AR74" s="189"/>
      <c r="AS74" s="189"/>
      <c r="AT74" s="158"/>
      <c r="AU74" s="158"/>
      <c r="AV74" s="158"/>
      <c r="AW74" s="166"/>
    </row>
    <row r="75" spans="1:49" ht="30">
      <c r="A75" s="232"/>
      <c r="B75" s="232"/>
      <c r="C75" s="236"/>
      <c r="D75" s="232"/>
      <c r="E75" s="242"/>
      <c r="F75" s="232"/>
      <c r="G75" s="231"/>
      <c r="H75" s="232"/>
      <c r="I75" s="232"/>
      <c r="J75" s="232"/>
      <c r="K75" s="234"/>
      <c r="L75" s="234"/>
      <c r="M75" s="234"/>
      <c r="N75" s="232"/>
      <c r="O75" s="232"/>
      <c r="P75" s="232"/>
      <c r="Q75" s="232"/>
      <c r="R75" s="235"/>
      <c r="S75" s="235"/>
      <c r="T75" s="235"/>
      <c r="U75" s="47" t="s">
        <v>197</v>
      </c>
      <c r="V75" s="114" t="s">
        <v>189</v>
      </c>
      <c r="W75" s="47"/>
      <c r="X75" s="62">
        <f>IF(AND(V75="x"),15,"-")</f>
        <v>15</v>
      </c>
      <c r="Y75" s="235"/>
      <c r="Z75" s="234"/>
      <c r="AA75" s="234"/>
      <c r="AB75" s="234"/>
      <c r="AC75" s="234"/>
      <c r="AD75" s="189"/>
      <c r="AE75" s="189"/>
      <c r="AF75" s="189"/>
      <c r="AG75" s="189"/>
      <c r="AH75" s="189"/>
      <c r="AI75" s="189"/>
      <c r="AJ75" s="189"/>
      <c r="AK75" s="189"/>
      <c r="AL75" s="189"/>
      <c r="AM75" s="189"/>
      <c r="AN75" s="189"/>
      <c r="AO75" s="189"/>
      <c r="AP75" s="189"/>
      <c r="AQ75" s="189"/>
      <c r="AR75" s="189"/>
      <c r="AS75" s="189"/>
      <c r="AT75" s="158"/>
      <c r="AU75" s="158"/>
      <c r="AV75" s="158"/>
      <c r="AW75" s="166"/>
    </row>
    <row r="76" spans="1:49" ht="15">
      <c r="A76" s="232"/>
      <c r="B76" s="232"/>
      <c r="C76" s="236"/>
      <c r="D76" s="232"/>
      <c r="E76" s="242"/>
      <c r="F76" s="232"/>
      <c r="G76" s="231"/>
      <c r="H76" s="232"/>
      <c r="I76" s="232"/>
      <c r="J76" s="232"/>
      <c r="K76" s="234"/>
      <c r="L76" s="234"/>
      <c r="M76" s="234"/>
      <c r="N76" s="232"/>
      <c r="O76" s="232"/>
      <c r="P76" s="232"/>
      <c r="Q76" s="232"/>
      <c r="R76" s="235"/>
      <c r="S76" s="235"/>
      <c r="T76" s="235"/>
      <c r="U76" s="47" t="s">
        <v>198</v>
      </c>
      <c r="V76" s="114" t="s">
        <v>189</v>
      </c>
      <c r="W76" s="47"/>
      <c r="X76" s="62">
        <f>IF(AND(V76="x"),15,"-")</f>
        <v>15</v>
      </c>
      <c r="Y76" s="235"/>
      <c r="Z76" s="234"/>
      <c r="AA76" s="234"/>
      <c r="AB76" s="234"/>
      <c r="AC76" s="234"/>
      <c r="AD76" s="189"/>
      <c r="AE76" s="189"/>
      <c r="AF76" s="189"/>
      <c r="AG76" s="189"/>
      <c r="AH76" s="189"/>
      <c r="AI76" s="189"/>
      <c r="AJ76" s="189"/>
      <c r="AK76" s="189"/>
      <c r="AL76" s="189"/>
      <c r="AM76" s="189"/>
      <c r="AN76" s="189"/>
      <c r="AO76" s="189"/>
      <c r="AP76" s="189"/>
      <c r="AQ76" s="189"/>
      <c r="AR76" s="189"/>
      <c r="AS76" s="189"/>
      <c r="AT76" s="158"/>
      <c r="AU76" s="158"/>
      <c r="AV76" s="158"/>
      <c r="AW76" s="166"/>
    </row>
    <row r="77" spans="1:49" ht="15">
      <c r="A77" s="232"/>
      <c r="B77" s="232"/>
      <c r="C77" s="236"/>
      <c r="D77" s="232"/>
      <c r="E77" s="242"/>
      <c r="F77" s="232"/>
      <c r="G77" s="231"/>
      <c r="H77" s="232"/>
      <c r="I77" s="232"/>
      <c r="J77" s="232"/>
      <c r="K77" s="234"/>
      <c r="L77" s="234"/>
      <c r="M77" s="234"/>
      <c r="N77" s="232"/>
      <c r="O77" s="232"/>
      <c r="P77" s="232"/>
      <c r="Q77" s="232"/>
      <c r="R77" s="235"/>
      <c r="S77" s="235"/>
      <c r="T77" s="235"/>
      <c r="U77" s="47" t="s">
        <v>199</v>
      </c>
      <c r="V77" s="114" t="s">
        <v>189</v>
      </c>
      <c r="W77" s="47"/>
      <c r="X77" s="62">
        <f>IF(AND(V77="x"),15,"-")</f>
        <v>15</v>
      </c>
      <c r="Y77" s="235"/>
      <c r="Z77" s="234"/>
      <c r="AA77" s="234"/>
      <c r="AB77" s="234"/>
      <c r="AC77" s="234"/>
      <c r="AD77" s="189"/>
      <c r="AE77" s="189"/>
      <c r="AF77" s="189"/>
      <c r="AG77" s="189"/>
      <c r="AH77" s="189"/>
      <c r="AI77" s="189"/>
      <c r="AJ77" s="189"/>
      <c r="AK77" s="189"/>
      <c r="AL77" s="189"/>
      <c r="AM77" s="189"/>
      <c r="AN77" s="189"/>
      <c r="AO77" s="189"/>
      <c r="AP77" s="189"/>
      <c r="AQ77" s="189"/>
      <c r="AR77" s="189"/>
      <c r="AS77" s="189"/>
      <c r="AT77" s="158"/>
      <c r="AU77" s="158"/>
      <c r="AV77" s="158"/>
      <c r="AW77" s="166"/>
    </row>
    <row r="78" spans="1:49" ht="30">
      <c r="A78" s="232"/>
      <c r="B78" s="232"/>
      <c r="C78" s="236"/>
      <c r="D78" s="232"/>
      <c r="E78" s="242"/>
      <c r="F78" s="232"/>
      <c r="G78" s="231"/>
      <c r="H78" s="232"/>
      <c r="I78" s="232"/>
      <c r="J78" s="232"/>
      <c r="K78" s="234"/>
      <c r="L78" s="234"/>
      <c r="M78" s="234"/>
      <c r="N78" s="232"/>
      <c r="O78" s="232"/>
      <c r="P78" s="232"/>
      <c r="Q78" s="232"/>
      <c r="R78" s="235"/>
      <c r="S78" s="235"/>
      <c r="T78" s="235"/>
      <c r="U78" s="47" t="s">
        <v>386</v>
      </c>
      <c r="V78" s="114" t="s">
        <v>189</v>
      </c>
      <c r="W78" s="47"/>
      <c r="X78" s="62">
        <f>IF(AND(V78="x"),15,"-")</f>
        <v>15</v>
      </c>
      <c r="Y78" s="235"/>
      <c r="Z78" s="234"/>
      <c r="AA78" s="234"/>
      <c r="AB78" s="234"/>
      <c r="AC78" s="234"/>
      <c r="AD78" s="189"/>
      <c r="AE78" s="189"/>
      <c r="AF78" s="189"/>
      <c r="AG78" s="189"/>
      <c r="AH78" s="189"/>
      <c r="AI78" s="189"/>
      <c r="AJ78" s="189"/>
      <c r="AK78" s="189"/>
      <c r="AL78" s="189"/>
      <c r="AM78" s="189"/>
      <c r="AN78" s="189"/>
      <c r="AO78" s="189"/>
      <c r="AP78" s="189"/>
      <c r="AQ78" s="189"/>
      <c r="AR78" s="189"/>
      <c r="AS78" s="189"/>
      <c r="AT78" s="158"/>
      <c r="AU78" s="158"/>
      <c r="AV78" s="158"/>
      <c r="AW78" s="166"/>
    </row>
    <row r="79" spans="1:49" ht="15">
      <c r="A79" s="232"/>
      <c r="B79" s="232"/>
      <c r="C79" s="236"/>
      <c r="D79" s="232"/>
      <c r="E79" s="242"/>
      <c r="F79" s="232"/>
      <c r="G79" s="231"/>
      <c r="H79" s="232"/>
      <c r="I79" s="232"/>
      <c r="J79" s="232"/>
      <c r="K79" s="234"/>
      <c r="L79" s="234"/>
      <c r="M79" s="234"/>
      <c r="N79" s="232"/>
      <c r="O79" s="232"/>
      <c r="P79" s="232"/>
      <c r="Q79" s="232"/>
      <c r="R79" s="235"/>
      <c r="S79" s="235"/>
      <c r="T79" s="235"/>
      <c r="U79" s="235"/>
      <c r="V79" s="235"/>
      <c r="W79" s="235"/>
      <c r="X79" s="235"/>
      <c r="Y79" s="235"/>
      <c r="Z79" s="234"/>
      <c r="AA79" s="234"/>
      <c r="AB79" s="234"/>
      <c r="AC79" s="234"/>
      <c r="AD79" s="189"/>
      <c r="AE79" s="189"/>
      <c r="AF79" s="189"/>
      <c r="AG79" s="189"/>
      <c r="AH79" s="189"/>
      <c r="AI79" s="189"/>
      <c r="AJ79" s="189"/>
      <c r="AK79" s="189"/>
      <c r="AL79" s="189"/>
      <c r="AM79" s="189"/>
      <c r="AN79" s="189"/>
      <c r="AO79" s="189"/>
      <c r="AP79" s="189"/>
      <c r="AQ79" s="189"/>
      <c r="AR79" s="189"/>
      <c r="AS79" s="189"/>
      <c r="AT79" s="158"/>
      <c r="AU79" s="158"/>
      <c r="AV79" s="158"/>
      <c r="AW79" s="166"/>
    </row>
    <row r="80" spans="1:49" ht="15">
      <c r="A80" s="232"/>
      <c r="B80" s="232"/>
      <c r="C80" s="236"/>
      <c r="D80" s="232"/>
      <c r="E80" s="242"/>
      <c r="F80" s="232"/>
      <c r="G80" s="231"/>
      <c r="H80" s="232"/>
      <c r="I80" s="232"/>
      <c r="J80" s="232"/>
      <c r="K80" s="234"/>
      <c r="L80" s="234"/>
      <c r="M80" s="234"/>
      <c r="N80" s="232"/>
      <c r="O80" s="232"/>
      <c r="P80" s="232"/>
      <c r="Q80" s="232"/>
      <c r="R80" s="235"/>
      <c r="S80" s="235"/>
      <c r="T80" s="235"/>
      <c r="U80" s="183" t="s">
        <v>200</v>
      </c>
      <c r="V80" s="183"/>
      <c r="W80" s="183"/>
      <c r="X80" s="183"/>
      <c r="Y80" s="235"/>
      <c r="Z80" s="234"/>
      <c r="AA80" s="234"/>
      <c r="AB80" s="234"/>
      <c r="AC80" s="234"/>
      <c r="AD80" s="189"/>
      <c r="AE80" s="189"/>
      <c r="AF80" s="189"/>
      <c r="AG80" s="189"/>
      <c r="AH80" s="189"/>
      <c r="AI80" s="189"/>
      <c r="AJ80" s="189"/>
      <c r="AK80" s="189"/>
      <c r="AL80" s="189"/>
      <c r="AM80" s="189"/>
      <c r="AN80" s="189"/>
      <c r="AO80" s="189"/>
      <c r="AP80" s="189"/>
      <c r="AQ80" s="189"/>
      <c r="AR80" s="189"/>
      <c r="AS80" s="189"/>
      <c r="AT80" s="158"/>
      <c r="AU80" s="158"/>
      <c r="AV80" s="158"/>
      <c r="AW80" s="166"/>
    </row>
    <row r="81" spans="1:49" ht="15">
      <c r="A81" s="232"/>
      <c r="B81" s="232"/>
      <c r="C81" s="236"/>
      <c r="D81" s="232"/>
      <c r="E81" s="242"/>
      <c r="F81" s="232"/>
      <c r="G81" s="231"/>
      <c r="H81" s="232"/>
      <c r="I81" s="232"/>
      <c r="J81" s="232"/>
      <c r="K81" s="234"/>
      <c r="L81" s="234"/>
      <c r="M81" s="234"/>
      <c r="N81" s="232"/>
      <c r="O81" s="232"/>
      <c r="P81" s="232"/>
      <c r="Q81" s="232"/>
      <c r="R81" s="235"/>
      <c r="S81" s="235"/>
      <c r="T81" s="235"/>
      <c r="U81" s="47" t="s">
        <v>201</v>
      </c>
      <c r="V81" s="114"/>
      <c r="W81" s="47" t="s">
        <v>189</v>
      </c>
      <c r="X81" s="63" t="str">
        <f>IF(AND(V81="x"),15,"-")</f>
        <v>-</v>
      </c>
      <c r="Y81" s="235"/>
      <c r="Z81" s="234"/>
      <c r="AA81" s="234"/>
      <c r="AB81" s="234"/>
      <c r="AC81" s="234"/>
      <c r="AD81" s="189"/>
      <c r="AE81" s="189"/>
      <c r="AF81" s="189"/>
      <c r="AG81" s="189"/>
      <c r="AH81" s="189"/>
      <c r="AI81" s="189"/>
      <c r="AJ81" s="189"/>
      <c r="AK81" s="189"/>
      <c r="AL81" s="189"/>
      <c r="AM81" s="189"/>
      <c r="AN81" s="189"/>
      <c r="AO81" s="189"/>
      <c r="AP81" s="189"/>
      <c r="AQ81" s="189"/>
      <c r="AR81" s="189"/>
      <c r="AS81" s="189"/>
      <c r="AT81" s="158"/>
      <c r="AU81" s="158"/>
      <c r="AV81" s="158"/>
      <c r="AW81" s="166"/>
    </row>
    <row r="82" spans="1:49" ht="15">
      <c r="A82" s="232"/>
      <c r="B82" s="232"/>
      <c r="C82" s="236"/>
      <c r="D82" s="232"/>
      <c r="E82" s="242"/>
      <c r="F82" s="232"/>
      <c r="G82" s="231"/>
      <c r="H82" s="232"/>
      <c r="I82" s="232"/>
      <c r="J82" s="232"/>
      <c r="K82" s="234"/>
      <c r="L82" s="234"/>
      <c r="M82" s="234"/>
      <c r="N82" s="232"/>
      <c r="O82" s="232"/>
      <c r="P82" s="232"/>
      <c r="Q82" s="232"/>
      <c r="R82" s="235"/>
      <c r="S82" s="235"/>
      <c r="T82" s="235"/>
      <c r="U82" s="233" t="s">
        <v>202</v>
      </c>
      <c r="V82" s="235" t="s">
        <v>189</v>
      </c>
      <c r="W82" s="233"/>
      <c r="X82" s="237">
        <f>IF(AND(V82="x"),10,"-")</f>
        <v>10</v>
      </c>
      <c r="Y82" s="235"/>
      <c r="Z82" s="234"/>
      <c r="AA82" s="234"/>
      <c r="AB82" s="234"/>
      <c r="AC82" s="234"/>
      <c r="AD82" s="189"/>
      <c r="AE82" s="189"/>
      <c r="AF82" s="189"/>
      <c r="AG82" s="189"/>
      <c r="AH82" s="189"/>
      <c r="AI82" s="189"/>
      <c r="AJ82" s="189"/>
      <c r="AK82" s="189"/>
      <c r="AL82" s="189"/>
      <c r="AM82" s="189"/>
      <c r="AN82" s="189"/>
      <c r="AO82" s="189"/>
      <c r="AP82" s="189"/>
      <c r="AQ82" s="189"/>
      <c r="AR82" s="189"/>
      <c r="AS82" s="189"/>
      <c r="AT82" s="158"/>
      <c r="AU82" s="158"/>
      <c r="AV82" s="158"/>
      <c r="AW82" s="166"/>
    </row>
    <row r="83" spans="1:49" ht="15">
      <c r="A83" s="232"/>
      <c r="B83" s="232"/>
      <c r="C83" s="236"/>
      <c r="D83" s="232"/>
      <c r="E83" s="242"/>
      <c r="F83" s="232"/>
      <c r="G83" s="231"/>
      <c r="H83" s="232"/>
      <c r="I83" s="232"/>
      <c r="J83" s="232"/>
      <c r="K83" s="234"/>
      <c r="L83" s="234"/>
      <c r="M83" s="234"/>
      <c r="N83" s="232"/>
      <c r="O83" s="232"/>
      <c r="P83" s="232"/>
      <c r="Q83" s="232"/>
      <c r="R83" s="235"/>
      <c r="S83" s="235"/>
      <c r="T83" s="235"/>
      <c r="U83" s="233"/>
      <c r="V83" s="235"/>
      <c r="W83" s="233"/>
      <c r="X83" s="237"/>
      <c r="Y83" s="235"/>
      <c r="Z83" s="234"/>
      <c r="AA83" s="234"/>
      <c r="AB83" s="234"/>
      <c r="AC83" s="234"/>
      <c r="AD83" s="189"/>
      <c r="AE83" s="189"/>
      <c r="AF83" s="189"/>
      <c r="AG83" s="189"/>
      <c r="AH83" s="189"/>
      <c r="AI83" s="189"/>
      <c r="AJ83" s="189"/>
      <c r="AK83" s="189"/>
      <c r="AL83" s="189"/>
      <c r="AM83" s="189"/>
      <c r="AN83" s="189"/>
      <c r="AO83" s="189"/>
      <c r="AP83" s="189"/>
      <c r="AQ83" s="189"/>
      <c r="AR83" s="189"/>
      <c r="AS83" s="189"/>
      <c r="AT83" s="158"/>
      <c r="AU83" s="158"/>
      <c r="AV83" s="158"/>
      <c r="AW83" s="166"/>
    </row>
    <row r="84" spans="1:49" ht="15">
      <c r="A84" s="232"/>
      <c r="B84" s="232"/>
      <c r="C84" s="236"/>
      <c r="D84" s="232"/>
      <c r="E84" s="242"/>
      <c r="F84" s="232"/>
      <c r="G84" s="231"/>
      <c r="H84" s="232"/>
      <c r="I84" s="232"/>
      <c r="J84" s="232"/>
      <c r="K84" s="234"/>
      <c r="L84" s="234"/>
      <c r="M84" s="234"/>
      <c r="N84" s="232"/>
      <c r="O84" s="232"/>
      <c r="P84" s="232"/>
      <c r="Q84" s="232"/>
      <c r="R84" s="235"/>
      <c r="S84" s="235"/>
      <c r="T84" s="235"/>
      <c r="U84" s="235"/>
      <c r="V84" s="235"/>
      <c r="W84" s="235"/>
      <c r="X84" s="235"/>
      <c r="Y84" s="235"/>
      <c r="Z84" s="234"/>
      <c r="AA84" s="234"/>
      <c r="AB84" s="234"/>
      <c r="AC84" s="234"/>
      <c r="AD84" s="189"/>
      <c r="AE84" s="189"/>
      <c r="AF84" s="189"/>
      <c r="AG84" s="189"/>
      <c r="AH84" s="189"/>
      <c r="AI84" s="189"/>
      <c r="AJ84" s="189"/>
      <c r="AK84" s="189"/>
      <c r="AL84" s="189"/>
      <c r="AM84" s="189"/>
      <c r="AN84" s="189"/>
      <c r="AO84" s="189"/>
      <c r="AP84" s="189"/>
      <c r="AQ84" s="189"/>
      <c r="AR84" s="189"/>
      <c r="AS84" s="189"/>
      <c r="AT84" s="158"/>
      <c r="AU84" s="158"/>
      <c r="AV84" s="158"/>
      <c r="AW84" s="166"/>
    </row>
    <row r="85" spans="1:49" ht="15">
      <c r="A85" s="232"/>
      <c r="B85" s="232"/>
      <c r="C85" s="236"/>
      <c r="D85" s="232"/>
      <c r="E85" s="242"/>
      <c r="F85" s="232"/>
      <c r="G85" s="231"/>
      <c r="H85" s="232"/>
      <c r="I85" s="232"/>
      <c r="J85" s="232"/>
      <c r="K85" s="234"/>
      <c r="L85" s="234"/>
      <c r="M85" s="234"/>
      <c r="N85" s="232"/>
      <c r="O85" s="232"/>
      <c r="P85" s="232"/>
      <c r="Q85" s="232"/>
      <c r="R85" s="235"/>
      <c r="S85" s="235"/>
      <c r="T85" s="235"/>
      <c r="U85" s="183" t="s">
        <v>203</v>
      </c>
      <c r="V85" s="183"/>
      <c r="W85" s="183"/>
      <c r="X85" s="183"/>
      <c r="Y85" s="235"/>
      <c r="Z85" s="234"/>
      <c r="AA85" s="234"/>
      <c r="AB85" s="234"/>
      <c r="AC85" s="234"/>
      <c r="AD85" s="189"/>
      <c r="AE85" s="189"/>
      <c r="AF85" s="189"/>
      <c r="AG85" s="189"/>
      <c r="AH85" s="189"/>
      <c r="AI85" s="189"/>
      <c r="AJ85" s="189"/>
      <c r="AK85" s="189"/>
      <c r="AL85" s="189"/>
      <c r="AM85" s="189"/>
      <c r="AN85" s="189"/>
      <c r="AO85" s="189"/>
      <c r="AP85" s="189"/>
      <c r="AQ85" s="189"/>
      <c r="AR85" s="189"/>
      <c r="AS85" s="189"/>
      <c r="AT85" s="158"/>
      <c r="AU85" s="158"/>
      <c r="AV85" s="158"/>
      <c r="AW85" s="166"/>
    </row>
    <row r="86" spans="1:49" ht="15">
      <c r="A86" s="232"/>
      <c r="B86" s="232"/>
      <c r="C86" s="236"/>
      <c r="D86" s="232"/>
      <c r="E86" s="242"/>
      <c r="F86" s="232"/>
      <c r="G86" s="231"/>
      <c r="H86" s="232"/>
      <c r="I86" s="232"/>
      <c r="J86" s="232"/>
      <c r="K86" s="234"/>
      <c r="L86" s="234"/>
      <c r="M86" s="234"/>
      <c r="N86" s="232"/>
      <c r="O86" s="232"/>
      <c r="P86" s="232"/>
      <c r="Q86" s="232"/>
      <c r="R86" s="235"/>
      <c r="S86" s="235"/>
      <c r="T86" s="235"/>
      <c r="U86" s="233" t="s">
        <v>204</v>
      </c>
      <c r="V86" s="235" t="s">
        <v>189</v>
      </c>
      <c r="W86" s="235"/>
      <c r="X86" s="237">
        <f>IF(AND(V86="X"),10,"-")</f>
        <v>10</v>
      </c>
      <c r="Y86" s="235"/>
      <c r="Z86" s="234"/>
      <c r="AA86" s="234"/>
      <c r="AB86" s="234"/>
      <c r="AC86" s="234"/>
      <c r="AD86" s="189"/>
      <c r="AE86" s="189"/>
      <c r="AF86" s="189"/>
      <c r="AG86" s="189"/>
      <c r="AH86" s="189"/>
      <c r="AI86" s="189"/>
      <c r="AJ86" s="189"/>
      <c r="AK86" s="189"/>
      <c r="AL86" s="189"/>
      <c r="AM86" s="189"/>
      <c r="AN86" s="189"/>
      <c r="AO86" s="189"/>
      <c r="AP86" s="189"/>
      <c r="AQ86" s="189"/>
      <c r="AR86" s="189"/>
      <c r="AS86" s="189"/>
      <c r="AT86" s="158"/>
      <c r="AU86" s="158"/>
      <c r="AV86" s="158"/>
      <c r="AW86" s="166"/>
    </row>
    <row r="87" spans="1:49" ht="15">
      <c r="A87" s="232"/>
      <c r="B87" s="232"/>
      <c r="C87" s="236"/>
      <c r="D87" s="232"/>
      <c r="E87" s="242"/>
      <c r="F87" s="232"/>
      <c r="G87" s="231"/>
      <c r="H87" s="232"/>
      <c r="I87" s="232"/>
      <c r="J87" s="232"/>
      <c r="K87" s="234"/>
      <c r="L87" s="234"/>
      <c r="M87" s="234"/>
      <c r="N87" s="232"/>
      <c r="O87" s="232"/>
      <c r="P87" s="232"/>
      <c r="Q87" s="232"/>
      <c r="R87" s="235"/>
      <c r="S87" s="235"/>
      <c r="T87" s="235"/>
      <c r="U87" s="233"/>
      <c r="V87" s="235"/>
      <c r="W87" s="235"/>
      <c r="X87" s="237"/>
      <c r="Y87" s="235"/>
      <c r="Z87" s="234"/>
      <c r="AA87" s="234"/>
      <c r="AB87" s="234"/>
      <c r="AC87" s="234"/>
      <c r="AD87" s="189"/>
      <c r="AE87" s="189"/>
      <c r="AF87" s="189"/>
      <c r="AG87" s="189"/>
      <c r="AH87" s="189"/>
      <c r="AI87" s="189"/>
      <c r="AJ87" s="189"/>
      <c r="AK87" s="189"/>
      <c r="AL87" s="189"/>
      <c r="AM87" s="189"/>
      <c r="AN87" s="189"/>
      <c r="AO87" s="189"/>
      <c r="AP87" s="189"/>
      <c r="AQ87" s="189"/>
      <c r="AR87" s="189"/>
      <c r="AS87" s="189"/>
      <c r="AT87" s="158"/>
      <c r="AU87" s="158"/>
      <c r="AV87" s="158"/>
      <c r="AW87" s="166"/>
    </row>
    <row r="88" spans="1:49" ht="15">
      <c r="A88" s="232"/>
      <c r="B88" s="232"/>
      <c r="C88" s="236"/>
      <c r="D88" s="232"/>
      <c r="E88" s="242"/>
      <c r="F88" s="232"/>
      <c r="G88" s="231"/>
      <c r="H88" s="232"/>
      <c r="I88" s="232"/>
      <c r="J88" s="232"/>
      <c r="K88" s="234"/>
      <c r="L88" s="234"/>
      <c r="M88" s="234"/>
      <c r="N88" s="232"/>
      <c r="O88" s="232"/>
      <c r="P88" s="232"/>
      <c r="Q88" s="232"/>
      <c r="R88" s="235"/>
      <c r="S88" s="235"/>
      <c r="T88" s="235"/>
      <c r="U88" s="233" t="s">
        <v>205</v>
      </c>
      <c r="V88" s="235"/>
      <c r="W88" s="235" t="s">
        <v>189</v>
      </c>
      <c r="X88" s="237" t="str">
        <f>IF(AND(V88="x"),5,"-")</f>
        <v>-</v>
      </c>
      <c r="Y88" s="235"/>
      <c r="Z88" s="234"/>
      <c r="AA88" s="234"/>
      <c r="AB88" s="234"/>
      <c r="AC88" s="234"/>
      <c r="AD88" s="189"/>
      <c r="AE88" s="189"/>
      <c r="AF88" s="189"/>
      <c r="AG88" s="189"/>
      <c r="AH88" s="189"/>
      <c r="AI88" s="189"/>
      <c r="AJ88" s="189"/>
      <c r="AK88" s="189"/>
      <c r="AL88" s="189"/>
      <c r="AM88" s="189"/>
      <c r="AN88" s="189"/>
      <c r="AO88" s="189"/>
      <c r="AP88" s="189"/>
      <c r="AQ88" s="189"/>
      <c r="AR88" s="189"/>
      <c r="AS88" s="189"/>
      <c r="AT88" s="158"/>
      <c r="AU88" s="158"/>
      <c r="AV88" s="158"/>
      <c r="AW88" s="166"/>
    </row>
    <row r="89" spans="1:49" ht="15">
      <c r="A89" s="232"/>
      <c r="B89" s="232"/>
      <c r="C89" s="236"/>
      <c r="D89" s="232"/>
      <c r="E89" s="242"/>
      <c r="F89" s="232"/>
      <c r="G89" s="231"/>
      <c r="H89" s="232"/>
      <c r="I89" s="232"/>
      <c r="J89" s="232"/>
      <c r="K89" s="234"/>
      <c r="L89" s="234"/>
      <c r="M89" s="234"/>
      <c r="N89" s="232"/>
      <c r="O89" s="232"/>
      <c r="P89" s="232"/>
      <c r="Q89" s="232"/>
      <c r="R89" s="235"/>
      <c r="S89" s="235"/>
      <c r="T89" s="235"/>
      <c r="U89" s="233"/>
      <c r="V89" s="235"/>
      <c r="W89" s="235"/>
      <c r="X89" s="237"/>
      <c r="Y89" s="235"/>
      <c r="Z89" s="234"/>
      <c r="AA89" s="234"/>
      <c r="AB89" s="234"/>
      <c r="AC89" s="234"/>
      <c r="AD89" s="189"/>
      <c r="AE89" s="189"/>
      <c r="AF89" s="189"/>
      <c r="AG89" s="189"/>
      <c r="AH89" s="189"/>
      <c r="AI89" s="189"/>
      <c r="AJ89" s="189"/>
      <c r="AK89" s="189"/>
      <c r="AL89" s="189"/>
      <c r="AM89" s="189"/>
      <c r="AN89" s="189"/>
      <c r="AO89" s="189"/>
      <c r="AP89" s="189"/>
      <c r="AQ89" s="189"/>
      <c r="AR89" s="189"/>
      <c r="AS89" s="189"/>
      <c r="AT89" s="158"/>
      <c r="AU89" s="158"/>
      <c r="AV89" s="158"/>
      <c r="AW89" s="166"/>
    </row>
    <row r="90" spans="1:49" ht="15">
      <c r="A90" s="232"/>
      <c r="B90" s="232"/>
      <c r="C90" s="236"/>
      <c r="D90" s="232"/>
      <c r="E90" s="242"/>
      <c r="F90" s="232"/>
      <c r="G90" s="231"/>
      <c r="H90" s="232"/>
      <c r="I90" s="232"/>
      <c r="J90" s="232"/>
      <c r="K90" s="234"/>
      <c r="L90" s="234"/>
      <c r="M90" s="234"/>
      <c r="N90" s="232"/>
      <c r="O90" s="232"/>
      <c r="P90" s="232"/>
      <c r="Q90" s="232"/>
      <c r="R90" s="235"/>
      <c r="S90" s="235"/>
      <c r="T90" s="235"/>
      <c r="U90" s="183" t="s">
        <v>206</v>
      </c>
      <c r="V90" s="183"/>
      <c r="W90" s="183"/>
      <c r="X90" s="238">
        <f>SUM(X74:X78)+SUM(X81:X83)+SUM(X86:X89)</f>
        <v>95</v>
      </c>
      <c r="Y90" s="235"/>
      <c r="Z90" s="234"/>
      <c r="AA90" s="234"/>
      <c r="AB90" s="234"/>
      <c r="AC90" s="234"/>
      <c r="AD90" s="189"/>
      <c r="AE90" s="189"/>
      <c r="AF90" s="189"/>
      <c r="AG90" s="189"/>
      <c r="AH90" s="189"/>
      <c r="AI90" s="189"/>
      <c r="AJ90" s="189"/>
      <c r="AK90" s="189"/>
      <c r="AL90" s="189"/>
      <c r="AM90" s="189"/>
      <c r="AN90" s="189"/>
      <c r="AO90" s="189"/>
      <c r="AP90" s="189"/>
      <c r="AQ90" s="189"/>
      <c r="AR90" s="189"/>
      <c r="AS90" s="189"/>
      <c r="AT90" s="158"/>
      <c r="AU90" s="158"/>
      <c r="AV90" s="158"/>
      <c r="AW90" s="166"/>
    </row>
    <row r="91" spans="1:49" ht="15">
      <c r="A91" s="232"/>
      <c r="B91" s="232"/>
      <c r="C91" s="236"/>
      <c r="D91" s="232"/>
      <c r="E91" s="242"/>
      <c r="F91" s="232"/>
      <c r="G91" s="231"/>
      <c r="H91" s="232"/>
      <c r="I91" s="232"/>
      <c r="J91" s="232"/>
      <c r="K91" s="234"/>
      <c r="L91" s="234"/>
      <c r="M91" s="234"/>
      <c r="N91" s="232"/>
      <c r="O91" s="232"/>
      <c r="P91" s="232"/>
      <c r="Q91" s="232"/>
      <c r="R91" s="235"/>
      <c r="S91" s="235"/>
      <c r="T91" s="235"/>
      <c r="U91" s="183"/>
      <c r="V91" s="183"/>
      <c r="W91" s="183"/>
      <c r="X91" s="183"/>
      <c r="Y91" s="235"/>
      <c r="Z91" s="234"/>
      <c r="AA91" s="234"/>
      <c r="AB91" s="234"/>
      <c r="AC91" s="234"/>
      <c r="AD91" s="189"/>
      <c r="AE91" s="189"/>
      <c r="AF91" s="189"/>
      <c r="AG91" s="189"/>
      <c r="AH91" s="189"/>
      <c r="AI91" s="189"/>
      <c r="AJ91" s="189"/>
      <c r="AK91" s="189"/>
      <c r="AL91" s="189"/>
      <c r="AM91" s="189"/>
      <c r="AN91" s="189"/>
      <c r="AO91" s="189"/>
      <c r="AP91" s="189"/>
      <c r="AQ91" s="189"/>
      <c r="AR91" s="189"/>
      <c r="AS91" s="189"/>
      <c r="AT91" s="159"/>
      <c r="AU91" s="159"/>
      <c r="AV91" s="159"/>
      <c r="AW91" s="166"/>
    </row>
    <row r="92" ht="15">
      <c r="A92" s="155" t="s">
        <v>434</v>
      </c>
    </row>
    <row r="1120" ht="15">
      <c r="B1120" s="28" t="s">
        <v>83</v>
      </c>
    </row>
    <row r="1121" ht="15">
      <c r="B1121" s="28" t="s">
        <v>84</v>
      </c>
    </row>
  </sheetData>
  <sheetProtection/>
  <protectedRanges>
    <protectedRange sqref="AT16 AI17:AS53 AT18:AT54 AI55:AS91 AT56:AT91" name="calificaci?n residual"/>
    <protectedRange sqref="AB17:AC53 AB55:AC91" name="Rango5"/>
    <protectedRange sqref="Z17 Z36 Z55 Z74" name="califciaci?n control"/>
    <protectedRange sqref="X17:X21 X24:X26 X29:X34 X36:X40 X43:X45 X48:X53 X55:X59 X62:X64 X67:X72 X74:X78 X81:X83 X86:X91" name="controles"/>
    <protectedRange sqref="N16:P91" name="Calificaci?nImpac"/>
    <protectedRange sqref="J16:J91" name="Calificaci?nRI"/>
    <protectedRange sqref="AD17:AE53 AD55:AE91" name="Calificaci?n solides"/>
    <protectedRange sqref="C16:D91" name="Redacci?n de riesgo_2"/>
    <protectedRange sqref="AV6:AW7 B6:G7 J6:K7" name="Rango8"/>
  </protectedRanges>
  <mergeCells count="231">
    <mergeCell ref="V88:V89"/>
    <mergeCell ref="W88:W89"/>
    <mergeCell ref="X88:X89"/>
    <mergeCell ref="U79:X79"/>
    <mergeCell ref="U80:X80"/>
    <mergeCell ref="V86:V87"/>
    <mergeCell ref="W86:W87"/>
    <mergeCell ref="X86:X87"/>
    <mergeCell ref="P54:P91"/>
    <mergeCell ref="Q54:Q91"/>
    <mergeCell ref="R54:R72"/>
    <mergeCell ref="S54:S72"/>
    <mergeCell ref="T54:T72"/>
    <mergeCell ref="U54:X54"/>
    <mergeCell ref="U88:U89"/>
    <mergeCell ref="A54:A91"/>
    <mergeCell ref="B54:B91"/>
    <mergeCell ref="A5:B8"/>
    <mergeCell ref="AV5:AW5"/>
    <mergeCell ref="AV6:AW6"/>
    <mergeCell ref="AV7:AW7"/>
    <mergeCell ref="AV8:AW8"/>
    <mergeCell ref="R73:R91"/>
    <mergeCell ref="S73:S91"/>
    <mergeCell ref="T73:T91"/>
    <mergeCell ref="X71:X72"/>
    <mergeCell ref="AC74:AC91"/>
    <mergeCell ref="X82:X83"/>
    <mergeCell ref="U84:X84"/>
    <mergeCell ref="V67:V68"/>
    <mergeCell ref="W67:W68"/>
    <mergeCell ref="Z55:Z72"/>
    <mergeCell ref="AA55:AA72"/>
    <mergeCell ref="AB55:AB72"/>
    <mergeCell ref="U73:X73"/>
    <mergeCell ref="A10:B10"/>
    <mergeCell ref="A11:B11"/>
    <mergeCell ref="AC55:AC72"/>
    <mergeCell ref="AD55:AD91"/>
    <mergeCell ref="Y74:Y91"/>
    <mergeCell ref="Z74:Z91"/>
    <mergeCell ref="AA74:AA91"/>
    <mergeCell ref="AB74:AB91"/>
    <mergeCell ref="X63:X64"/>
    <mergeCell ref="U65:X65"/>
    <mergeCell ref="U82:U83"/>
    <mergeCell ref="V82:V83"/>
    <mergeCell ref="W82:W83"/>
    <mergeCell ref="U85:X85"/>
    <mergeCell ref="U86:U87"/>
    <mergeCell ref="AJ55:AJ91"/>
    <mergeCell ref="Y55:Y72"/>
    <mergeCell ref="U66:X66"/>
    <mergeCell ref="U67:U68"/>
    <mergeCell ref="U71:W72"/>
    <mergeCell ref="AL55:AL91"/>
    <mergeCell ref="AM55:AM91"/>
    <mergeCell ref="AN55:AN91"/>
    <mergeCell ref="AO55:AO91"/>
    <mergeCell ref="AP55:AP91"/>
    <mergeCell ref="AE55:AE91"/>
    <mergeCell ref="AF55:AF91"/>
    <mergeCell ref="AG55:AG91"/>
    <mergeCell ref="AH55:AH91"/>
    <mergeCell ref="AI55:AI91"/>
    <mergeCell ref="X69:X70"/>
    <mergeCell ref="U90:W91"/>
    <mergeCell ref="X90:X91"/>
    <mergeCell ref="AS55:AS91"/>
    <mergeCell ref="U60:X60"/>
    <mergeCell ref="U61:X61"/>
    <mergeCell ref="U63:U64"/>
    <mergeCell ref="V63:V64"/>
    <mergeCell ref="W63:W64"/>
    <mergeCell ref="AK55:AK91"/>
    <mergeCell ref="G54:G91"/>
    <mergeCell ref="H54:H91"/>
    <mergeCell ref="I54:I91"/>
    <mergeCell ref="J54:J91"/>
    <mergeCell ref="N54:N91"/>
    <mergeCell ref="O54:O91"/>
    <mergeCell ref="V48:V49"/>
    <mergeCell ref="W48:W49"/>
    <mergeCell ref="AC36:AC53"/>
    <mergeCell ref="U41:X41"/>
    <mergeCell ref="AQ55:AQ91"/>
    <mergeCell ref="AR55:AR91"/>
    <mergeCell ref="X67:X68"/>
    <mergeCell ref="U69:U70"/>
    <mergeCell ref="V69:V70"/>
    <mergeCell ref="W69:W70"/>
    <mergeCell ref="AR17:AR53"/>
    <mergeCell ref="AC17:AC34"/>
    <mergeCell ref="AD17:AD53"/>
    <mergeCell ref="Y36:Y53"/>
    <mergeCell ref="Z36:Z53"/>
    <mergeCell ref="AA36:AA53"/>
    <mergeCell ref="AB36:AB53"/>
    <mergeCell ref="C54:C91"/>
    <mergeCell ref="D54:D91"/>
    <mergeCell ref="E54:E91"/>
    <mergeCell ref="F54:F91"/>
    <mergeCell ref="K73:M91"/>
    <mergeCell ref="AQ17:AQ53"/>
    <mergeCell ref="X25:X26"/>
    <mergeCell ref="U27:X27"/>
    <mergeCell ref="U28:X28"/>
    <mergeCell ref="U29:U30"/>
    <mergeCell ref="AN17:AN53"/>
    <mergeCell ref="AO17:AO53"/>
    <mergeCell ref="AP17:AP53"/>
    <mergeCell ref="AE17:AE53"/>
    <mergeCell ref="AF17:AF53"/>
    <mergeCell ref="AG17:AG53"/>
    <mergeCell ref="AH17:AH53"/>
    <mergeCell ref="U48:U49"/>
    <mergeCell ref="AS17:AS53"/>
    <mergeCell ref="U22:X22"/>
    <mergeCell ref="U23:X23"/>
    <mergeCell ref="U25:U26"/>
    <mergeCell ref="V25:V26"/>
    <mergeCell ref="W25:W26"/>
    <mergeCell ref="AK17:AK53"/>
    <mergeCell ref="AL17:AL53"/>
    <mergeCell ref="AM17:AM53"/>
    <mergeCell ref="U44:U45"/>
    <mergeCell ref="V44:V45"/>
    <mergeCell ref="W44:W45"/>
    <mergeCell ref="X44:X45"/>
    <mergeCell ref="U46:X46"/>
    <mergeCell ref="U47:X47"/>
    <mergeCell ref="W31:W32"/>
    <mergeCell ref="X31:X32"/>
    <mergeCell ref="Q13:Q15"/>
    <mergeCell ref="Z17:Z34"/>
    <mergeCell ref="AA17:AA34"/>
    <mergeCell ref="U42:X42"/>
    <mergeCell ref="U33:W34"/>
    <mergeCell ref="X33:X34"/>
    <mergeCell ref="U35:X35"/>
    <mergeCell ref="W50:W51"/>
    <mergeCell ref="X50:X51"/>
    <mergeCell ref="U52:W53"/>
    <mergeCell ref="X52:X53"/>
    <mergeCell ref="Y17:Y34"/>
    <mergeCell ref="AB17:AB34"/>
    <mergeCell ref="V29:V30"/>
    <mergeCell ref="W29:W30"/>
    <mergeCell ref="X29:X30"/>
    <mergeCell ref="V31:V32"/>
    <mergeCell ref="U16:X16"/>
    <mergeCell ref="A16:A53"/>
    <mergeCell ref="B16:B53"/>
    <mergeCell ref="C16:C53"/>
    <mergeCell ref="D16:D53"/>
    <mergeCell ref="E16:E53"/>
    <mergeCell ref="F16:F53"/>
    <mergeCell ref="X48:X49"/>
    <mergeCell ref="U50:U51"/>
    <mergeCell ref="V50:V51"/>
    <mergeCell ref="U31:U32"/>
    <mergeCell ref="K35:M53"/>
    <mergeCell ref="R35:R53"/>
    <mergeCell ref="S35:S53"/>
    <mergeCell ref="T35:T53"/>
    <mergeCell ref="P16:P53"/>
    <mergeCell ref="Q16:Q53"/>
    <mergeCell ref="R16:R34"/>
    <mergeCell ref="S16:S34"/>
    <mergeCell ref="T16:T34"/>
    <mergeCell ref="G16:G53"/>
    <mergeCell ref="H16:H53"/>
    <mergeCell ref="I16:I53"/>
    <mergeCell ref="J16:J53"/>
    <mergeCell ref="N16:N53"/>
    <mergeCell ref="O16:O53"/>
    <mergeCell ref="AU13:AU15"/>
    <mergeCell ref="U14:W14"/>
    <mergeCell ref="X14:X15"/>
    <mergeCell ref="Y14:Y15"/>
    <mergeCell ref="AA14:AA15"/>
    <mergeCell ref="AN13:AN15"/>
    <mergeCell ref="AO13:AO15"/>
    <mergeCell ref="AP13:AP15"/>
    <mergeCell ref="AQ13:AQ15"/>
    <mergeCell ref="AR13:AR15"/>
    <mergeCell ref="K13:K15"/>
    <mergeCell ref="L13:L15"/>
    <mergeCell ref="M13:M15"/>
    <mergeCell ref="N13:N15"/>
    <mergeCell ref="O13:P15"/>
    <mergeCell ref="AT13:AT15"/>
    <mergeCell ref="AS13:AS15"/>
    <mergeCell ref="AH13:AH15"/>
    <mergeCell ref="AI13:AI15"/>
    <mergeCell ref="AE13:AE15"/>
    <mergeCell ref="AF13:AF15"/>
    <mergeCell ref="AG13:AG15"/>
    <mergeCell ref="AI17:AI53"/>
    <mergeCell ref="AJ17:AJ53"/>
    <mergeCell ref="B12:H12"/>
    <mergeCell ref="I12:O12"/>
    <mergeCell ref="R12:AU12"/>
    <mergeCell ref="B13:H14"/>
    <mergeCell ref="I13:J15"/>
    <mergeCell ref="AW54:AW91"/>
    <mergeCell ref="AV13:AV15"/>
    <mergeCell ref="R13:R15"/>
    <mergeCell ref="S13:T14"/>
    <mergeCell ref="U13:W13"/>
    <mergeCell ref="X13:Y13"/>
    <mergeCell ref="Z13:Z15"/>
    <mergeCell ref="AJ13:AJ15"/>
    <mergeCell ref="AK13:AK15"/>
    <mergeCell ref="AL13:AL15"/>
    <mergeCell ref="C5:AU8"/>
    <mergeCell ref="C10:AW10"/>
    <mergeCell ref="C11:AW11"/>
    <mergeCell ref="A9:AW9"/>
    <mergeCell ref="AW13:AW15"/>
    <mergeCell ref="AW16:AW53"/>
    <mergeCell ref="AM13:AM15"/>
    <mergeCell ref="AB13:AB15"/>
    <mergeCell ref="AC13:AC15"/>
    <mergeCell ref="AD13:AD15"/>
    <mergeCell ref="AT16:AT53"/>
    <mergeCell ref="AU16:AU53"/>
    <mergeCell ref="AV16:AV53"/>
    <mergeCell ref="AT54:AT91"/>
    <mergeCell ref="AU54:AU91"/>
    <mergeCell ref="AV54:AV91"/>
  </mergeCells>
  <conditionalFormatting sqref="N16:Q16">
    <cfRule type="cellIs" priority="46" dxfId="4" operator="equal">
      <formula>"Casi seguro - Se espera que el evento ocurra en la mayoría de las circunstancias  +Catastrófico"</formula>
    </cfRule>
    <cfRule type="cellIs" priority="47" dxfId="4" operator="equal">
      <formula>"Probable- Es viable que el evento ocurra en la mayoría de las circunstancias +Catastrófico"</formula>
    </cfRule>
    <cfRule type="cellIs" priority="48" dxfId="4" operator="equal">
      <formula>"Posible - El evento podrá ocurrir en algún momento +Catastrófico"</formula>
    </cfRule>
    <cfRule type="cellIs" priority="49" dxfId="4" operator="equal">
      <formula>"Improbable - El evento puede ocurrir en algún momento+Catastrófico"</formula>
    </cfRule>
    <cfRule type="cellIs" priority="50" dxfId="4" operator="equal">
      <formula>"Rara vez- El evento puede ocurrir solo en circunstancias excepcionales (poco comunes o anormales)+Catastrófico"</formula>
    </cfRule>
    <cfRule type="cellIs" priority="51" dxfId="73" operator="equal">
      <formula>"Casi seguro - Se espera que el evento ocurra en la mayoría de las circunstancias  +Moderado"</formula>
    </cfRule>
    <cfRule type="cellIs" priority="52" dxfId="73" operator="equal">
      <formula>"Probable- Es viable que el evento ocurra en la mayoría de las circunstancias +Moderado"</formula>
    </cfRule>
    <cfRule type="cellIs" priority="53" dxfId="1" operator="equal">
      <formula>"Posible - El evento podrá ocurrir en algún momento +Moderado"</formula>
    </cfRule>
    <cfRule type="cellIs" priority="54" dxfId="1" operator="equal">
      <formula>"Improbable - El evento puede ocurrir en algún momento+Moderado"</formula>
    </cfRule>
    <cfRule type="cellIs" priority="55" dxfId="1" operator="equal">
      <formula>"Rara vez- El evento puede ocurrir solo en circunstancias excepcionales (poco comunes o anormales)+Moderado"</formula>
    </cfRule>
    <cfRule type="cellIs" priority="56" dxfId="73" operator="equal">
      <formula>"Casi seguro - Se espera que el evento ocurra en la mayoría de las circunstancias  +Mayor"</formula>
    </cfRule>
    <cfRule type="cellIs" priority="57" dxfId="73" operator="equal">
      <formula>"Posible - El evento podrá ocurrir en algún momento +Mayor"</formula>
    </cfRule>
    <cfRule type="cellIs" priority="58" dxfId="73" operator="equal">
      <formula>"Improbable - El evento puede ocurrir en algún momento+Mayor"</formula>
    </cfRule>
    <cfRule type="cellIs" priority="59" dxfId="73" operator="equal">
      <formula>"Rara vez- El evento puede ocurrir solo en circunstancias excepcionales (poco comunes o anormales)+Mayor"</formula>
    </cfRule>
    <cfRule type="cellIs" priority="60" dxfId="73" operator="equal">
      <formula>"Probable- Es viable que el evento ocurra en la mayoría de las circunstancias +Mayor"</formula>
    </cfRule>
  </conditionalFormatting>
  <conditionalFormatting sqref="AT16 AT54">
    <cfRule type="cellIs" priority="31" dxfId="4" operator="equal">
      <formula>IF(AND($AT$16="Casi Seguro -5+ Catastrófico-5"),"EXTREMO",FALSE)</formula>
    </cfRule>
    <cfRule type="cellIs" priority="32" dxfId="4" operator="equal">
      <formula>"Probable-4+ Catastrófico-5"</formula>
    </cfRule>
    <cfRule type="cellIs" priority="33" dxfId="4" operator="equal">
      <formula>"Posible-3+ Catastrófico-5"</formula>
    </cfRule>
    <cfRule type="cellIs" priority="34" dxfId="4" operator="equal">
      <formula>"Improbable-2+ Catastrófico-5"</formula>
    </cfRule>
    <cfRule type="cellIs" priority="35" dxfId="4" operator="equal">
      <formula>"Rara Vez-1+ Catastrófico-5"</formula>
    </cfRule>
    <cfRule type="cellIs" priority="36" dxfId="73" operator="equal">
      <formula>"Casi Seguro -5+ Mayor- 4"</formula>
    </cfRule>
    <cfRule type="cellIs" priority="37" dxfId="73" operator="equal">
      <formula>"Probable-4+ Mayor- 4"</formula>
    </cfRule>
    <cfRule type="cellIs" priority="38" dxfId="73" operator="equal">
      <formula>"Posible-3+ Mayor- 4"</formula>
    </cfRule>
    <cfRule type="cellIs" priority="39" dxfId="73" operator="equal">
      <formula>"Improbable-2+ Mayor- 4"</formula>
    </cfRule>
    <cfRule type="cellIs" priority="40" dxfId="73" operator="equal">
      <formula>"Rara Vez-1+Mayor- 4"</formula>
    </cfRule>
    <cfRule type="cellIs" priority="41" dxfId="73" operator="equal">
      <formula>"Casi Seguro -5+Moderado- 3"</formula>
    </cfRule>
    <cfRule type="cellIs" priority="42" dxfId="73" operator="equal">
      <formula>"Probable-4+Moderado- 3"</formula>
    </cfRule>
    <cfRule type="cellIs" priority="43" dxfId="1" operator="equal">
      <formula>"Posible-3+Moderado- 3"</formula>
    </cfRule>
    <cfRule type="cellIs" priority="44" dxfId="1" operator="equal">
      <formula>"Improbable-2+Moderado- 3"</formula>
    </cfRule>
    <cfRule type="cellIs" priority="45" dxfId="1" operator="equal">
      <formula>"Rara Vez-1+Moderado- 3"</formula>
    </cfRule>
  </conditionalFormatting>
  <conditionalFormatting sqref="N54:Q54">
    <cfRule type="cellIs" priority="16" dxfId="4" operator="equal">
      <formula>"Casi seguro - Se espera que el evento ocurra en la mayoría de las circunstancias  +Catastrófico"</formula>
    </cfRule>
    <cfRule type="cellIs" priority="17" dxfId="4" operator="equal">
      <formula>"Probable- Es viable que el evento ocurra en la mayoría de las circunstancias +Catastrófico"</formula>
    </cfRule>
    <cfRule type="cellIs" priority="18" dxfId="4" operator="equal">
      <formula>"Posible - El evento podrá ocurrir en algún momento +Catastrófico"</formula>
    </cfRule>
    <cfRule type="cellIs" priority="19" dxfId="4" operator="equal">
      <formula>"Improbable - El evento puede ocurrir en algún momento+Catastrófico"</formula>
    </cfRule>
    <cfRule type="cellIs" priority="20" dxfId="4" operator="equal">
      <formula>"Rara vez- El evento puede ocurrir solo en circunstancias excepcionales (poco comunes o anormales)+Catastrófico"</formula>
    </cfRule>
    <cfRule type="cellIs" priority="21" dxfId="73" operator="equal">
      <formula>"Casi seguro - Se espera que el evento ocurra en la mayoría de las circunstancias  +Moderado"</formula>
    </cfRule>
    <cfRule type="cellIs" priority="22" dxfId="73" operator="equal">
      <formula>"Probable- Es viable que el evento ocurra en la mayoría de las circunstancias +Moderado"</formula>
    </cfRule>
    <cfRule type="cellIs" priority="23" dxfId="1" operator="equal">
      <formula>"Posible - El evento podrá ocurrir en algún momento +Moderado"</formula>
    </cfRule>
    <cfRule type="cellIs" priority="24" dxfId="1" operator="equal">
      <formula>"Improbable - El evento puede ocurrir en algún momento+Moderado"</formula>
    </cfRule>
    <cfRule type="cellIs" priority="25" dxfId="1" operator="equal">
      <formula>"Rara vez- El evento puede ocurrir solo en circunstancias excepcionales (poco comunes o anormales)+Moderado"</formula>
    </cfRule>
    <cfRule type="cellIs" priority="26" dxfId="73" operator="equal">
      <formula>"Casi seguro - Se espera que el evento ocurra en la mayoría de las circunstancias  +Mayor"</formula>
    </cfRule>
    <cfRule type="cellIs" priority="27" dxfId="73" operator="equal">
      <formula>"Posible - El evento podrá ocurrir en algún momento +Mayor"</formula>
    </cfRule>
    <cfRule type="cellIs" priority="28" dxfId="73" operator="equal">
      <formula>"Improbable - El evento puede ocurrir en algún momento+Mayor"</formula>
    </cfRule>
    <cfRule type="cellIs" priority="29" dxfId="73" operator="equal">
      <formula>"Rara vez- El evento puede ocurrir solo en circunstancias excepcionales (poco comunes o anormales)+Mayor"</formula>
    </cfRule>
    <cfRule type="cellIs" priority="30" dxfId="73" operator="equal">
      <formula>"Probable- Es viable que el evento ocurra en la mayoría de las circunstancias +Mayor"</formula>
    </cfRule>
  </conditionalFormatting>
  <dataValidations count="1">
    <dataValidation type="list" allowBlank="1" showInputMessage="1" showErrorMessage="1" sqref="B16 B54">
      <formula1>$B$1120:$B$1121</formula1>
    </dataValidation>
  </dataValidations>
  <printOptions/>
  <pageMargins left="0.7" right="0.7" top="0.75" bottom="0.75" header="0.3" footer="0.3"/>
  <pageSetup horizontalDpi="600" verticalDpi="600" orientation="landscape" paperSize="9" scale="43" r:id="rId2"/>
  <rowBreaks count="3" manualBreakCount="3">
    <brk id="53" max="48" man="1"/>
    <brk id="93" max="255" man="1"/>
    <brk id="110" max="255" man="1"/>
  </rowBreaks>
  <drawing r:id="rId1"/>
</worksheet>
</file>

<file path=xl/worksheets/sheet10.xml><?xml version="1.0" encoding="utf-8"?>
<worksheet xmlns="http://schemas.openxmlformats.org/spreadsheetml/2006/main" xmlns:r="http://schemas.openxmlformats.org/officeDocument/2006/relationships">
  <dimension ref="A1:AW1157"/>
  <sheetViews>
    <sheetView zoomScale="80" zoomScaleNormal="80" zoomScalePageLayoutView="0" workbookViewId="0" topLeftCell="A29">
      <selection activeCell="A89" sqref="A89"/>
    </sheetView>
  </sheetViews>
  <sheetFormatPr defaultColWidth="11.421875" defaultRowHeight="15"/>
  <cols>
    <col min="1" max="1" width="6.7109375" style="28" customWidth="1"/>
    <col min="2" max="4" width="27.57421875" style="28" customWidth="1"/>
    <col min="5" max="5" width="46.8515625" style="28" customWidth="1"/>
    <col min="6" max="8" width="21.140625" style="28" customWidth="1"/>
    <col min="9" max="9" width="26.421875" style="28" hidden="1" customWidth="1"/>
    <col min="10" max="10" width="6.421875" style="28" hidden="1" customWidth="1"/>
    <col min="11" max="11" width="44.421875" style="28" hidden="1" customWidth="1"/>
    <col min="12" max="13" width="0" style="28" hidden="1" customWidth="1"/>
    <col min="14" max="14" width="17.421875" style="56" hidden="1" customWidth="1"/>
    <col min="15" max="15" width="17.140625" style="28" hidden="1" customWidth="1"/>
    <col min="16" max="16" width="8.8515625" style="28" hidden="1" customWidth="1"/>
    <col min="17" max="17" width="15.8515625" style="28" customWidth="1"/>
    <col min="18" max="18" width="29.57421875" style="28" customWidth="1"/>
    <col min="19" max="19" width="12.57421875" style="28" hidden="1" customWidth="1"/>
    <col min="20" max="20" width="0" style="28" hidden="1" customWidth="1"/>
    <col min="21" max="21" width="45.140625" style="1" hidden="1" customWidth="1"/>
    <col min="22" max="22" width="4.00390625" style="1" hidden="1" customWidth="1"/>
    <col min="23" max="23" width="5.140625" style="1" hidden="1" customWidth="1"/>
    <col min="24" max="24" width="11.8515625" style="61" hidden="1" customWidth="1"/>
    <col min="25" max="25" width="15.57421875" style="28" hidden="1" customWidth="1"/>
    <col min="26" max="26" width="16.57421875" style="28" hidden="1" customWidth="1"/>
    <col min="27" max="27" width="36.57421875" style="28" hidden="1" customWidth="1"/>
    <col min="28" max="34" width="29.140625" style="28" hidden="1" customWidth="1"/>
    <col min="35" max="35" width="16.8515625" style="28" hidden="1" customWidth="1"/>
    <col min="36" max="38" width="29.140625" style="28" hidden="1" customWidth="1"/>
    <col min="39" max="39" width="18.140625" style="28" hidden="1" customWidth="1"/>
    <col min="40" max="41" width="29.140625" style="28" hidden="1" customWidth="1"/>
    <col min="42" max="42" width="13.7109375" style="28" hidden="1" customWidth="1"/>
    <col min="43" max="43" width="11.421875" style="28" hidden="1" customWidth="1"/>
    <col min="44" max="44" width="18.8515625" style="28" hidden="1" customWidth="1"/>
    <col min="45" max="45" width="16.00390625" style="28" hidden="1" customWidth="1"/>
    <col min="46" max="46" width="25.00390625" style="28" customWidth="1"/>
    <col min="47" max="47" width="18.28125" style="28" customWidth="1"/>
    <col min="48" max="48" width="58.7109375" style="28" customWidth="1"/>
    <col min="49" max="49" width="77.00390625" style="28" customWidth="1"/>
    <col min="50" max="16384" width="11.421875" style="28" customWidth="1"/>
  </cols>
  <sheetData>
    <row r="1" spans="1:49" s="95" customFormat="1" ht="16.5" customHeight="1">
      <c r="A1" s="243"/>
      <c r="B1" s="243"/>
      <c r="C1" s="160" t="s">
        <v>290</v>
      </c>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244" t="s">
        <v>305</v>
      </c>
      <c r="AW1" s="244"/>
    </row>
    <row r="2" spans="1:49" s="95" customFormat="1" ht="16.5">
      <c r="A2" s="243"/>
      <c r="B2" s="243"/>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245" t="s">
        <v>306</v>
      </c>
      <c r="AW2" s="245"/>
    </row>
    <row r="3" spans="1:49" s="95" customFormat="1" ht="16.5">
      <c r="A3" s="243"/>
      <c r="B3" s="243"/>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245" t="s">
        <v>288</v>
      </c>
      <c r="AW3" s="245"/>
    </row>
    <row r="4" spans="1:49" s="95" customFormat="1" ht="16.5">
      <c r="A4" s="243"/>
      <c r="B4" s="243"/>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246" t="s">
        <v>247</v>
      </c>
      <c r="AW4" s="246"/>
    </row>
    <row r="5" spans="1:49" s="95" customFormat="1" ht="16.5">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3"/>
    </row>
    <row r="6" spans="1:49" s="95" customFormat="1" ht="16.5" customHeight="1">
      <c r="A6" s="243" t="s">
        <v>0</v>
      </c>
      <c r="B6" s="243"/>
      <c r="C6" s="160" t="s">
        <v>277</v>
      </c>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s="95" customFormat="1" ht="16.5">
      <c r="A7" s="243" t="s">
        <v>287</v>
      </c>
      <c r="B7" s="243"/>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s="95" customFormat="1" ht="16.5" customHeight="1">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row>
    <row r="9" spans="1:49" ht="15">
      <c r="A9" s="149"/>
      <c r="B9" s="273" t="s">
        <v>137</v>
      </c>
      <c r="C9" s="273"/>
      <c r="D9" s="273"/>
      <c r="E9" s="273"/>
      <c r="F9" s="273"/>
      <c r="G9" s="273"/>
      <c r="H9" s="273"/>
      <c r="I9" s="280" t="s">
        <v>87</v>
      </c>
      <c r="J9" s="280"/>
      <c r="K9" s="280"/>
      <c r="L9" s="280"/>
      <c r="M9" s="280"/>
      <c r="N9" s="280"/>
      <c r="O9" s="280"/>
      <c r="P9" s="150"/>
      <c r="Q9" s="150"/>
      <c r="R9" s="273" t="s">
        <v>88</v>
      </c>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151" t="s">
        <v>379</v>
      </c>
      <c r="AW9" s="151" t="s">
        <v>380</v>
      </c>
    </row>
    <row r="10" spans="1:49" ht="78.75" customHeight="1">
      <c r="A10" s="47"/>
      <c r="B10" s="274" t="s">
        <v>56</v>
      </c>
      <c r="C10" s="274"/>
      <c r="D10" s="274"/>
      <c r="E10" s="274"/>
      <c r="F10" s="274"/>
      <c r="G10" s="274"/>
      <c r="H10" s="274"/>
      <c r="I10" s="183" t="s">
        <v>5</v>
      </c>
      <c r="J10" s="183"/>
      <c r="K10" s="183" t="s">
        <v>7</v>
      </c>
      <c r="L10" s="183" t="s">
        <v>168</v>
      </c>
      <c r="M10" s="183" t="s">
        <v>169</v>
      </c>
      <c r="N10" s="282" t="s">
        <v>170</v>
      </c>
      <c r="O10" s="183" t="s">
        <v>7</v>
      </c>
      <c r="P10" s="183"/>
      <c r="Q10" s="183" t="s">
        <v>241</v>
      </c>
      <c r="R10" s="183" t="s">
        <v>9</v>
      </c>
      <c r="S10" s="274" t="s">
        <v>195</v>
      </c>
      <c r="T10" s="274"/>
      <c r="U10" s="173" t="s">
        <v>190</v>
      </c>
      <c r="V10" s="173"/>
      <c r="W10" s="173"/>
      <c r="X10" s="173" t="s">
        <v>154</v>
      </c>
      <c r="Y10" s="173"/>
      <c r="Z10" s="183" t="s">
        <v>226</v>
      </c>
      <c r="AA10" s="112" t="s">
        <v>224</v>
      </c>
      <c r="AB10" s="183" t="s">
        <v>229</v>
      </c>
      <c r="AC10" s="183" t="s">
        <v>230</v>
      </c>
      <c r="AD10" s="183" t="s">
        <v>212</v>
      </c>
      <c r="AE10" s="183" t="s">
        <v>236</v>
      </c>
      <c r="AF10" s="272" t="s">
        <v>231</v>
      </c>
      <c r="AG10" s="272" t="s">
        <v>232</v>
      </c>
      <c r="AH10" s="272" t="s">
        <v>237</v>
      </c>
      <c r="AI10" s="271" t="s">
        <v>234</v>
      </c>
      <c r="AJ10" s="271" t="s">
        <v>234</v>
      </c>
      <c r="AK10" s="271" t="s">
        <v>234</v>
      </c>
      <c r="AL10" s="272" t="s">
        <v>238</v>
      </c>
      <c r="AM10" s="271" t="s">
        <v>235</v>
      </c>
      <c r="AN10" s="271" t="s">
        <v>235</v>
      </c>
      <c r="AO10" s="271" t="s">
        <v>235</v>
      </c>
      <c r="AP10" s="183" t="s">
        <v>18</v>
      </c>
      <c r="AQ10" s="183" t="s">
        <v>240</v>
      </c>
      <c r="AR10" s="183" t="s">
        <v>18</v>
      </c>
      <c r="AS10" s="183" t="s">
        <v>19</v>
      </c>
      <c r="AT10" s="183" t="s">
        <v>20</v>
      </c>
      <c r="AU10" s="183" t="s">
        <v>21</v>
      </c>
      <c r="AV10" s="165" t="s">
        <v>377</v>
      </c>
      <c r="AW10" s="165" t="s">
        <v>378</v>
      </c>
    </row>
    <row r="11" spans="1:49" ht="15" customHeight="1">
      <c r="A11" s="47"/>
      <c r="B11" s="274"/>
      <c r="C11" s="274"/>
      <c r="D11" s="274"/>
      <c r="E11" s="274"/>
      <c r="F11" s="274"/>
      <c r="G11" s="274"/>
      <c r="H11" s="274"/>
      <c r="I11" s="183"/>
      <c r="J11" s="183"/>
      <c r="K11" s="183"/>
      <c r="L11" s="183"/>
      <c r="M11" s="183"/>
      <c r="N11" s="282"/>
      <c r="O11" s="183"/>
      <c r="P11" s="183"/>
      <c r="Q11" s="183"/>
      <c r="R11" s="183"/>
      <c r="S11" s="274"/>
      <c r="T11" s="274"/>
      <c r="U11" s="281" t="s">
        <v>192</v>
      </c>
      <c r="V11" s="281"/>
      <c r="W11" s="281"/>
      <c r="X11" s="227" t="s">
        <v>23</v>
      </c>
      <c r="Y11" s="183" t="s">
        <v>14</v>
      </c>
      <c r="Z11" s="183"/>
      <c r="AA11" s="279" t="s">
        <v>225</v>
      </c>
      <c r="AB11" s="183"/>
      <c r="AC11" s="183"/>
      <c r="AD11" s="183"/>
      <c r="AE11" s="183"/>
      <c r="AF11" s="272"/>
      <c r="AG11" s="272"/>
      <c r="AH11" s="272"/>
      <c r="AI11" s="271"/>
      <c r="AJ11" s="271"/>
      <c r="AK11" s="271"/>
      <c r="AL11" s="272"/>
      <c r="AM11" s="271" t="s">
        <v>233</v>
      </c>
      <c r="AN11" s="271" t="s">
        <v>233</v>
      </c>
      <c r="AO11" s="271" t="s">
        <v>233</v>
      </c>
      <c r="AP11" s="183"/>
      <c r="AQ11" s="183"/>
      <c r="AR11" s="183"/>
      <c r="AS11" s="183"/>
      <c r="AT11" s="183"/>
      <c r="AU11" s="183"/>
      <c r="AV11" s="165"/>
      <c r="AW11" s="165"/>
    </row>
    <row r="12" spans="1:49" s="81" customFormat="1" ht="61.5" customHeight="1">
      <c r="A12" s="47"/>
      <c r="B12" s="90" t="s">
        <v>82</v>
      </c>
      <c r="C12" s="90" t="s">
        <v>129</v>
      </c>
      <c r="D12" s="90" t="s">
        <v>131</v>
      </c>
      <c r="E12" s="90" t="s">
        <v>2</v>
      </c>
      <c r="F12" s="90" t="s">
        <v>3</v>
      </c>
      <c r="G12" s="90" t="s">
        <v>85</v>
      </c>
      <c r="H12" s="90" t="s">
        <v>86</v>
      </c>
      <c r="I12" s="183"/>
      <c r="J12" s="183"/>
      <c r="K12" s="183"/>
      <c r="L12" s="183"/>
      <c r="M12" s="183"/>
      <c r="N12" s="282"/>
      <c r="O12" s="183"/>
      <c r="P12" s="183"/>
      <c r="Q12" s="183"/>
      <c r="R12" s="183"/>
      <c r="S12" s="112" t="s">
        <v>11</v>
      </c>
      <c r="T12" s="112" t="s">
        <v>1</v>
      </c>
      <c r="U12" s="112" t="s">
        <v>191</v>
      </c>
      <c r="V12" s="112" t="s">
        <v>193</v>
      </c>
      <c r="W12" s="112" t="s">
        <v>169</v>
      </c>
      <c r="X12" s="227"/>
      <c r="Y12" s="183"/>
      <c r="Z12" s="183"/>
      <c r="AA12" s="279"/>
      <c r="AB12" s="183"/>
      <c r="AC12" s="183"/>
      <c r="AD12" s="183"/>
      <c r="AE12" s="183"/>
      <c r="AF12" s="272"/>
      <c r="AG12" s="272"/>
      <c r="AH12" s="272"/>
      <c r="AI12" s="271"/>
      <c r="AJ12" s="271"/>
      <c r="AK12" s="271"/>
      <c r="AL12" s="272"/>
      <c r="AM12" s="271" t="s">
        <v>233</v>
      </c>
      <c r="AN12" s="271" t="s">
        <v>233</v>
      </c>
      <c r="AO12" s="271" t="s">
        <v>233</v>
      </c>
      <c r="AP12" s="183"/>
      <c r="AQ12" s="183"/>
      <c r="AR12" s="183"/>
      <c r="AS12" s="183"/>
      <c r="AT12" s="183"/>
      <c r="AU12" s="183"/>
      <c r="AV12" s="165"/>
      <c r="AW12" s="165"/>
    </row>
    <row r="13" spans="1:49" s="81" customFormat="1" ht="15.75" customHeight="1">
      <c r="A13" s="232">
        <v>1</v>
      </c>
      <c r="B13" s="232" t="s">
        <v>83</v>
      </c>
      <c r="C13" s="236" t="s">
        <v>310</v>
      </c>
      <c r="D13" s="232" t="s">
        <v>412</v>
      </c>
      <c r="E13" s="343" t="s">
        <v>413</v>
      </c>
      <c r="F13" s="232" t="s">
        <v>24</v>
      </c>
      <c r="G13" s="231">
        <v>45155</v>
      </c>
      <c r="H13" s="232" t="s">
        <v>311</v>
      </c>
      <c r="I13" s="232" t="s">
        <v>209</v>
      </c>
      <c r="J13" s="232">
        <f>VLOOKUP(I13,'[11]Variables corrupcion'!$E$5:$F$9,2,FALSE)</f>
        <v>3</v>
      </c>
      <c r="K13" s="59" t="s">
        <v>171</v>
      </c>
      <c r="L13" s="113"/>
      <c r="M13" s="113" t="s">
        <v>243</v>
      </c>
      <c r="N13" s="232">
        <f>COUNTIF(L13:L31,"X")</f>
        <v>7</v>
      </c>
      <c r="O13" s="232" t="str">
        <f>IF(AND(N13&gt;=1,N13&lt;=5),"Moderado",IF(AND(N13&gt;=6,N13&lt;=11),"Mayor",IF(AND(N13&gt;=12,N13&lt;=19),"Catastrófico","-")))</f>
        <v>Mayor</v>
      </c>
      <c r="P13" s="232">
        <f>VLOOKUP(O13,'[11]Variables corrupcion'!$H$5:$I$7,2,FALSE)</f>
        <v>4</v>
      </c>
      <c r="Q13" s="232" t="str">
        <f>CONCATENATE(I13,"+",O13)</f>
        <v>Posible - El evento podrá ocurrir en algún momento +Mayor</v>
      </c>
      <c r="R13" s="235" t="s">
        <v>414</v>
      </c>
      <c r="S13" s="235" t="s">
        <v>243</v>
      </c>
      <c r="T13" s="235"/>
      <c r="U13" s="235"/>
      <c r="V13" s="235"/>
      <c r="W13" s="235"/>
      <c r="X13" s="235"/>
      <c r="Y13" s="110"/>
      <c r="Z13" s="82"/>
      <c r="AA13" s="82"/>
      <c r="AB13" s="82"/>
      <c r="AC13" s="82"/>
      <c r="AD13" s="82"/>
      <c r="AE13" s="82"/>
      <c r="AF13" s="82"/>
      <c r="AG13" s="82"/>
      <c r="AH13" s="82"/>
      <c r="AI13" s="82"/>
      <c r="AJ13" s="82"/>
      <c r="AK13" s="82"/>
      <c r="AL13" s="82"/>
      <c r="AM13" s="82"/>
      <c r="AN13" s="82"/>
      <c r="AO13" s="82"/>
      <c r="AP13" s="110"/>
      <c r="AQ13" s="110"/>
      <c r="AR13" s="110"/>
      <c r="AS13" s="110"/>
      <c r="AT13" s="157" t="str">
        <f>CONCATENATE(AR14,"+",AS14)</f>
        <v>Improbable-2+Moderado- 3</v>
      </c>
      <c r="AU13" s="157"/>
      <c r="AV13" s="157" t="s">
        <v>375</v>
      </c>
      <c r="AW13" s="249" t="s">
        <v>437</v>
      </c>
    </row>
    <row r="14" spans="1:49" ht="30" customHeight="1">
      <c r="A14" s="232"/>
      <c r="B14" s="232"/>
      <c r="C14" s="236"/>
      <c r="D14" s="232"/>
      <c r="E14" s="343"/>
      <c r="F14" s="232"/>
      <c r="G14" s="231"/>
      <c r="H14" s="232"/>
      <c r="I14" s="232"/>
      <c r="J14" s="232"/>
      <c r="K14" s="59" t="s">
        <v>172</v>
      </c>
      <c r="L14" s="113" t="s">
        <v>243</v>
      </c>
      <c r="M14" s="55"/>
      <c r="N14" s="232"/>
      <c r="O14" s="232"/>
      <c r="P14" s="232"/>
      <c r="Q14" s="232"/>
      <c r="R14" s="235"/>
      <c r="S14" s="235"/>
      <c r="T14" s="235"/>
      <c r="U14" s="47" t="s">
        <v>196</v>
      </c>
      <c r="V14" s="110" t="s">
        <v>189</v>
      </c>
      <c r="W14" s="47"/>
      <c r="X14" s="62">
        <f>IF(AND(V14="x"),15,"-")</f>
        <v>15</v>
      </c>
      <c r="Y14" s="235" t="s">
        <v>64</v>
      </c>
      <c r="Z14" s="234" t="str">
        <f>IF(AND(X30&gt;=96,X30&lt;=100),"Fuerte",IF(AND(X30&gt;=86,X30&lt;=95),"Moderado",IF(AND(X30&lt;=85,X30&gt;=0),"Débil","-")))</f>
        <v>Fuerte</v>
      </c>
      <c r="AA14" s="234" t="s">
        <v>217</v>
      </c>
      <c r="AB14" s="234" t="str">
        <f>CONCATENATE(Z14,AA14)</f>
        <v>FuerteFuerte</v>
      </c>
      <c r="AC14" s="234" t="str">
        <f>IF(AB14="FuerteFuerte","NO","SI")</f>
        <v>NO</v>
      </c>
      <c r="AD14" s="189">
        <f>(X30+X49)/2</f>
        <v>50</v>
      </c>
      <c r="AE14" s="189" t="str">
        <f>IF(AND(AD14=100),"Fuerte",IF(AND(AD14&gt;=50,AD14&lt;=99),"Moderado",IF(AND(AD14&lt;=49,AD14&gt;=0),"Débil","-")))</f>
        <v>Moderado</v>
      </c>
      <c r="AF14" s="189" t="s">
        <v>219</v>
      </c>
      <c r="AG14" s="189" t="s">
        <v>221</v>
      </c>
      <c r="AH14" s="189" t="str">
        <f>CONCATENATE(AE14,AF14)</f>
        <v>ModeradoDirectamente</v>
      </c>
      <c r="AI14" s="189">
        <f>IF(AND(AH14="FuerteDirectamente"),2,IF(AND(AH14="FuerteNo disminuye"),0,IF(AND(AH14="ModeradoDirectamente"),1,IF(AND(AH14="ModeradoNo disminuye"),0,FALSE))))</f>
        <v>1</v>
      </c>
      <c r="AJ14" s="189" t="b">
        <f>IF(AND(AE14="Fuerte"),IF(AND(AF14="Directamente"),2,IF(AND(AE14="Fuerte"),IF(AND(AF14="No disminuye"),0,FALSE))))</f>
        <v>0</v>
      </c>
      <c r="AK14" s="189" t="e">
        <f>#VALUE!</f>
        <v>#VALUE!</v>
      </c>
      <c r="AL14" s="189" t="str">
        <f>CONCATENATE(AE14,AG14)</f>
        <v>ModeradoIndirectamente</v>
      </c>
      <c r="AM14" s="189">
        <f>IF(AND(AL14="FuerteDirectamente"),2,IF(AND(AL14="FuerteIndirectamente"),1,IF(AND(AL14="FuerteNo Disminuye"),0,IF(AND(AL14="ModeradoDirectamente"),1,IF(AND(AL14="ModeradoIndirectamente"),0,IF(AND(AL14="ModeradoNo disminuye"),0,FALSE))))))</f>
        <v>0</v>
      </c>
      <c r="AN14" s="189" t="b">
        <f>IF(AND(AE14="Fuerte"),IF(AND(AG14="Directamente"),2,IF(AND(AE14="Fuerte"),IF(AND(AG14="Indirectamente"),1,IF(AND(AE14="Fuerte"),IF(AND(AG14="No disminuye"),0,FALSE))))))</f>
        <v>0</v>
      </c>
      <c r="AO14" s="189">
        <f>IF(AND(AE14="Moderado"),IF(AND(AG14="Directamente"),1,IF(AND(AE14="Moderado"),IF(AND(AG14="Indirectamente"),0,IF(AND(AE14="Moderado"),IF(AND(AG14="No disminuye"),0,FALSE))))))</f>
        <v>0</v>
      </c>
      <c r="AP14" s="189">
        <f>J13-AI14</f>
        <v>2</v>
      </c>
      <c r="AQ14" s="189">
        <f>P13-AM14</f>
        <v>4</v>
      </c>
      <c r="AR14" s="189" t="str">
        <f>IF(AND(AP14=1),"Rara Vez-1",IF(AND(AP14=2),"Improbable-2",IF(AND(AP14=3),"Posible-3",IF(AND(AP14=4),"Probable-4",IF(AND(AP14=5),"Casi Seguro -5",FALSE)))))</f>
        <v>Improbable-2</v>
      </c>
      <c r="AS14" s="189" t="str">
        <f>IF(AND(AQ14&gt;=2),"Moderado- 3",IF(AND(AM14=3),"Moderado-3",IF(AND(AM14=4),"Mayor-4",IF(AND(AM14=5),"Catastrófico-5",FALSE))))</f>
        <v>Moderado- 3</v>
      </c>
      <c r="AT14" s="158"/>
      <c r="AU14" s="158"/>
      <c r="AV14" s="158"/>
      <c r="AW14" s="249"/>
    </row>
    <row r="15" spans="1:49" ht="30">
      <c r="A15" s="232"/>
      <c r="B15" s="232"/>
      <c r="C15" s="236"/>
      <c r="D15" s="232"/>
      <c r="E15" s="343"/>
      <c r="F15" s="232"/>
      <c r="G15" s="231"/>
      <c r="H15" s="232"/>
      <c r="I15" s="232"/>
      <c r="J15" s="232"/>
      <c r="K15" s="59" t="s">
        <v>173</v>
      </c>
      <c r="L15" s="113"/>
      <c r="M15" s="55" t="s">
        <v>243</v>
      </c>
      <c r="N15" s="232"/>
      <c r="O15" s="232"/>
      <c r="P15" s="232"/>
      <c r="Q15" s="232"/>
      <c r="R15" s="235"/>
      <c r="S15" s="235"/>
      <c r="T15" s="235"/>
      <c r="U15" s="47" t="s">
        <v>197</v>
      </c>
      <c r="V15" s="110" t="s">
        <v>189</v>
      </c>
      <c r="W15" s="47"/>
      <c r="X15" s="62">
        <f>IF(AND(V15="x"),15,"-")</f>
        <v>15</v>
      </c>
      <c r="Y15" s="235"/>
      <c r="Z15" s="234"/>
      <c r="AA15" s="234"/>
      <c r="AB15" s="234"/>
      <c r="AC15" s="234"/>
      <c r="AD15" s="189"/>
      <c r="AE15" s="189"/>
      <c r="AF15" s="189"/>
      <c r="AG15" s="189"/>
      <c r="AH15" s="189"/>
      <c r="AI15" s="189"/>
      <c r="AJ15" s="189"/>
      <c r="AK15" s="189"/>
      <c r="AL15" s="189"/>
      <c r="AM15" s="189"/>
      <c r="AN15" s="189"/>
      <c r="AO15" s="189"/>
      <c r="AP15" s="189"/>
      <c r="AQ15" s="189"/>
      <c r="AR15" s="189"/>
      <c r="AS15" s="189"/>
      <c r="AT15" s="158"/>
      <c r="AU15" s="158"/>
      <c r="AV15" s="158"/>
      <c r="AW15" s="249"/>
    </row>
    <row r="16" spans="1:49" ht="30">
      <c r="A16" s="232"/>
      <c r="B16" s="232"/>
      <c r="C16" s="236"/>
      <c r="D16" s="232"/>
      <c r="E16" s="343"/>
      <c r="F16" s="232"/>
      <c r="G16" s="231"/>
      <c r="H16" s="232"/>
      <c r="I16" s="232"/>
      <c r="J16" s="232"/>
      <c r="K16" s="59" t="s">
        <v>174</v>
      </c>
      <c r="L16" s="113"/>
      <c r="M16" s="55" t="s">
        <v>243</v>
      </c>
      <c r="N16" s="232"/>
      <c r="O16" s="232"/>
      <c r="P16" s="232"/>
      <c r="Q16" s="232"/>
      <c r="R16" s="235"/>
      <c r="S16" s="235"/>
      <c r="T16" s="235"/>
      <c r="U16" s="47" t="s">
        <v>198</v>
      </c>
      <c r="V16" s="110" t="s">
        <v>189</v>
      </c>
      <c r="W16" s="47"/>
      <c r="X16" s="62">
        <f>IF(AND(V16="x"),15,"-")</f>
        <v>15</v>
      </c>
      <c r="Y16" s="235"/>
      <c r="Z16" s="234"/>
      <c r="AA16" s="234"/>
      <c r="AB16" s="234"/>
      <c r="AC16" s="234"/>
      <c r="AD16" s="189"/>
      <c r="AE16" s="189"/>
      <c r="AF16" s="189"/>
      <c r="AG16" s="189"/>
      <c r="AH16" s="189"/>
      <c r="AI16" s="189"/>
      <c r="AJ16" s="189"/>
      <c r="AK16" s="189"/>
      <c r="AL16" s="189"/>
      <c r="AM16" s="189"/>
      <c r="AN16" s="189"/>
      <c r="AO16" s="189"/>
      <c r="AP16" s="189"/>
      <c r="AQ16" s="189"/>
      <c r="AR16" s="189"/>
      <c r="AS16" s="189"/>
      <c r="AT16" s="158"/>
      <c r="AU16" s="158"/>
      <c r="AV16" s="158"/>
      <c r="AW16" s="249"/>
    </row>
    <row r="17" spans="1:49" ht="30">
      <c r="A17" s="232"/>
      <c r="B17" s="232"/>
      <c r="C17" s="236"/>
      <c r="D17" s="232"/>
      <c r="E17" s="343"/>
      <c r="F17" s="232"/>
      <c r="G17" s="231"/>
      <c r="H17" s="232"/>
      <c r="I17" s="232"/>
      <c r="J17" s="232"/>
      <c r="K17" s="59" t="s">
        <v>178</v>
      </c>
      <c r="L17" s="113"/>
      <c r="M17" s="55" t="s">
        <v>243</v>
      </c>
      <c r="N17" s="232"/>
      <c r="O17" s="232"/>
      <c r="P17" s="232"/>
      <c r="Q17" s="232"/>
      <c r="R17" s="235"/>
      <c r="S17" s="235"/>
      <c r="T17" s="235"/>
      <c r="U17" s="47" t="s">
        <v>199</v>
      </c>
      <c r="V17" s="110" t="s">
        <v>189</v>
      </c>
      <c r="W17" s="47"/>
      <c r="X17" s="62">
        <f>IF(AND(V17="x"),15,"-")</f>
        <v>15</v>
      </c>
      <c r="Y17" s="235"/>
      <c r="Z17" s="234"/>
      <c r="AA17" s="234"/>
      <c r="AB17" s="234"/>
      <c r="AC17" s="234"/>
      <c r="AD17" s="189"/>
      <c r="AE17" s="189"/>
      <c r="AF17" s="189"/>
      <c r="AG17" s="189"/>
      <c r="AH17" s="189"/>
      <c r="AI17" s="189"/>
      <c r="AJ17" s="189"/>
      <c r="AK17" s="189"/>
      <c r="AL17" s="189"/>
      <c r="AM17" s="189"/>
      <c r="AN17" s="189"/>
      <c r="AO17" s="189"/>
      <c r="AP17" s="189"/>
      <c r="AQ17" s="189"/>
      <c r="AR17" s="189"/>
      <c r="AS17" s="189"/>
      <c r="AT17" s="158"/>
      <c r="AU17" s="158"/>
      <c r="AV17" s="158"/>
      <c r="AW17" s="249"/>
    </row>
    <row r="18" spans="1:49" ht="30">
      <c r="A18" s="232"/>
      <c r="B18" s="232"/>
      <c r="C18" s="236"/>
      <c r="D18" s="232"/>
      <c r="E18" s="343"/>
      <c r="F18" s="232"/>
      <c r="G18" s="231"/>
      <c r="H18" s="232"/>
      <c r="I18" s="232"/>
      <c r="J18" s="232"/>
      <c r="K18" s="59" t="s">
        <v>179</v>
      </c>
      <c r="L18" s="113" t="s">
        <v>243</v>
      </c>
      <c r="M18" s="55"/>
      <c r="N18" s="232"/>
      <c r="O18" s="232"/>
      <c r="P18" s="232"/>
      <c r="Q18" s="232"/>
      <c r="R18" s="235"/>
      <c r="S18" s="235"/>
      <c r="T18" s="235"/>
      <c r="U18" s="47" t="s">
        <v>386</v>
      </c>
      <c r="V18" s="110" t="s">
        <v>189</v>
      </c>
      <c r="W18" s="47"/>
      <c r="X18" s="62">
        <f>IF(AND(V18="x"),15,"-")</f>
        <v>15</v>
      </c>
      <c r="Y18" s="235"/>
      <c r="Z18" s="234"/>
      <c r="AA18" s="234"/>
      <c r="AB18" s="234"/>
      <c r="AC18" s="234"/>
      <c r="AD18" s="189"/>
      <c r="AE18" s="189"/>
      <c r="AF18" s="189"/>
      <c r="AG18" s="189"/>
      <c r="AH18" s="189"/>
      <c r="AI18" s="189"/>
      <c r="AJ18" s="189"/>
      <c r="AK18" s="189"/>
      <c r="AL18" s="189"/>
      <c r="AM18" s="189"/>
      <c r="AN18" s="189"/>
      <c r="AO18" s="189"/>
      <c r="AP18" s="189"/>
      <c r="AQ18" s="189"/>
      <c r="AR18" s="189"/>
      <c r="AS18" s="189"/>
      <c r="AT18" s="158"/>
      <c r="AU18" s="158"/>
      <c r="AV18" s="158"/>
      <c r="AW18" s="249"/>
    </row>
    <row r="19" spans="1:49" ht="30">
      <c r="A19" s="232"/>
      <c r="B19" s="232"/>
      <c r="C19" s="236"/>
      <c r="D19" s="232"/>
      <c r="E19" s="343"/>
      <c r="F19" s="232"/>
      <c r="G19" s="231"/>
      <c r="H19" s="232"/>
      <c r="I19" s="232"/>
      <c r="J19" s="232"/>
      <c r="K19" s="59" t="s">
        <v>175</v>
      </c>
      <c r="L19" s="113" t="s">
        <v>243</v>
      </c>
      <c r="M19" s="55"/>
      <c r="N19" s="232"/>
      <c r="O19" s="232"/>
      <c r="P19" s="232"/>
      <c r="Q19" s="232"/>
      <c r="R19" s="235"/>
      <c r="S19" s="235"/>
      <c r="T19" s="235"/>
      <c r="U19" s="235"/>
      <c r="V19" s="235"/>
      <c r="W19" s="235"/>
      <c r="X19" s="235"/>
      <c r="Y19" s="235"/>
      <c r="Z19" s="234"/>
      <c r="AA19" s="234"/>
      <c r="AB19" s="234"/>
      <c r="AC19" s="234"/>
      <c r="AD19" s="189"/>
      <c r="AE19" s="189"/>
      <c r="AF19" s="189"/>
      <c r="AG19" s="189"/>
      <c r="AH19" s="189"/>
      <c r="AI19" s="189"/>
      <c r="AJ19" s="189"/>
      <c r="AK19" s="189"/>
      <c r="AL19" s="189"/>
      <c r="AM19" s="189"/>
      <c r="AN19" s="189"/>
      <c r="AO19" s="189"/>
      <c r="AP19" s="189"/>
      <c r="AQ19" s="189"/>
      <c r="AR19" s="189"/>
      <c r="AS19" s="189"/>
      <c r="AT19" s="158"/>
      <c r="AU19" s="158"/>
      <c r="AV19" s="158"/>
      <c r="AW19" s="249"/>
    </row>
    <row r="20" spans="1:49" ht="45">
      <c r="A20" s="232"/>
      <c r="B20" s="232"/>
      <c r="C20" s="236"/>
      <c r="D20" s="232"/>
      <c r="E20" s="343"/>
      <c r="F20" s="232"/>
      <c r="G20" s="231"/>
      <c r="H20" s="232"/>
      <c r="I20" s="232"/>
      <c r="J20" s="232"/>
      <c r="K20" s="59" t="s">
        <v>176</v>
      </c>
      <c r="L20" s="113"/>
      <c r="M20" s="111" t="s">
        <v>243</v>
      </c>
      <c r="N20" s="232"/>
      <c r="O20" s="232"/>
      <c r="P20" s="232"/>
      <c r="Q20" s="232"/>
      <c r="R20" s="235"/>
      <c r="S20" s="235"/>
      <c r="T20" s="235"/>
      <c r="U20" s="183" t="s">
        <v>200</v>
      </c>
      <c r="V20" s="183"/>
      <c r="W20" s="183"/>
      <c r="X20" s="183"/>
      <c r="Y20" s="235"/>
      <c r="Z20" s="234"/>
      <c r="AA20" s="234"/>
      <c r="AB20" s="234"/>
      <c r="AC20" s="234"/>
      <c r="AD20" s="189"/>
      <c r="AE20" s="189"/>
      <c r="AF20" s="189"/>
      <c r="AG20" s="189"/>
      <c r="AH20" s="189"/>
      <c r="AI20" s="189"/>
      <c r="AJ20" s="189"/>
      <c r="AK20" s="189"/>
      <c r="AL20" s="189"/>
      <c r="AM20" s="189"/>
      <c r="AN20" s="189"/>
      <c r="AO20" s="189"/>
      <c r="AP20" s="189"/>
      <c r="AQ20" s="189"/>
      <c r="AR20" s="189"/>
      <c r="AS20" s="189"/>
      <c r="AT20" s="158"/>
      <c r="AU20" s="158"/>
      <c r="AV20" s="158"/>
      <c r="AW20" s="249"/>
    </row>
    <row r="21" spans="1:49" ht="15">
      <c r="A21" s="232"/>
      <c r="B21" s="232"/>
      <c r="C21" s="236"/>
      <c r="D21" s="232"/>
      <c r="E21" s="343"/>
      <c r="F21" s="232"/>
      <c r="G21" s="231"/>
      <c r="H21" s="232"/>
      <c r="I21" s="232"/>
      <c r="J21" s="232"/>
      <c r="K21" s="59" t="s">
        <v>177</v>
      </c>
      <c r="L21" s="113" t="s">
        <v>243</v>
      </c>
      <c r="M21" s="111"/>
      <c r="N21" s="232"/>
      <c r="O21" s="232"/>
      <c r="P21" s="232"/>
      <c r="Q21" s="232"/>
      <c r="R21" s="235"/>
      <c r="S21" s="235"/>
      <c r="T21" s="235"/>
      <c r="U21" s="47" t="s">
        <v>201</v>
      </c>
      <c r="V21" s="110" t="s">
        <v>189</v>
      </c>
      <c r="W21" s="47"/>
      <c r="X21" s="63">
        <f>IF(AND(V21="x"),15,"-")</f>
        <v>15</v>
      </c>
      <c r="Y21" s="235"/>
      <c r="Z21" s="234"/>
      <c r="AA21" s="234"/>
      <c r="AB21" s="234"/>
      <c r="AC21" s="234"/>
      <c r="AD21" s="189"/>
      <c r="AE21" s="189"/>
      <c r="AF21" s="189"/>
      <c r="AG21" s="189"/>
      <c r="AH21" s="189"/>
      <c r="AI21" s="189"/>
      <c r="AJ21" s="189"/>
      <c r="AK21" s="189"/>
      <c r="AL21" s="189"/>
      <c r="AM21" s="189"/>
      <c r="AN21" s="189"/>
      <c r="AO21" s="189"/>
      <c r="AP21" s="189"/>
      <c r="AQ21" s="189"/>
      <c r="AR21" s="189"/>
      <c r="AS21" s="189"/>
      <c r="AT21" s="158"/>
      <c r="AU21" s="158"/>
      <c r="AV21" s="158"/>
      <c r="AW21" s="249"/>
    </row>
    <row r="22" spans="1:49" ht="30">
      <c r="A22" s="232"/>
      <c r="B22" s="232"/>
      <c r="C22" s="236"/>
      <c r="D22" s="232"/>
      <c r="E22" s="343"/>
      <c r="F22" s="232"/>
      <c r="G22" s="231"/>
      <c r="H22" s="232"/>
      <c r="I22" s="232"/>
      <c r="J22" s="232"/>
      <c r="K22" s="59" t="s">
        <v>387</v>
      </c>
      <c r="L22" s="113" t="s">
        <v>243</v>
      </c>
      <c r="M22" s="111"/>
      <c r="N22" s="232"/>
      <c r="O22" s="232"/>
      <c r="P22" s="232"/>
      <c r="Q22" s="232"/>
      <c r="R22" s="235"/>
      <c r="S22" s="235"/>
      <c r="T22" s="235"/>
      <c r="U22" s="233" t="s">
        <v>202</v>
      </c>
      <c r="V22" s="235"/>
      <c r="W22" s="233" t="s">
        <v>189</v>
      </c>
      <c r="X22" s="237" t="str">
        <f>IF(AND(V22="x"),10,"-")</f>
        <v>-</v>
      </c>
      <c r="Y22" s="235"/>
      <c r="Z22" s="234"/>
      <c r="AA22" s="234"/>
      <c r="AB22" s="234"/>
      <c r="AC22" s="234"/>
      <c r="AD22" s="189"/>
      <c r="AE22" s="189"/>
      <c r="AF22" s="189"/>
      <c r="AG22" s="189"/>
      <c r="AH22" s="189"/>
      <c r="AI22" s="189"/>
      <c r="AJ22" s="189"/>
      <c r="AK22" s="189"/>
      <c r="AL22" s="189"/>
      <c r="AM22" s="189"/>
      <c r="AN22" s="189"/>
      <c r="AO22" s="189"/>
      <c r="AP22" s="189"/>
      <c r="AQ22" s="189"/>
      <c r="AR22" s="189"/>
      <c r="AS22" s="189"/>
      <c r="AT22" s="158"/>
      <c r="AU22" s="158"/>
      <c r="AV22" s="158"/>
      <c r="AW22" s="249"/>
    </row>
    <row r="23" spans="1:49" ht="15">
      <c r="A23" s="232"/>
      <c r="B23" s="232"/>
      <c r="C23" s="236"/>
      <c r="D23" s="232"/>
      <c r="E23" s="343"/>
      <c r="F23" s="232"/>
      <c r="G23" s="231"/>
      <c r="H23" s="232"/>
      <c r="I23" s="232"/>
      <c r="J23" s="232"/>
      <c r="K23" s="59" t="s">
        <v>180</v>
      </c>
      <c r="L23" s="113" t="s">
        <v>243</v>
      </c>
      <c r="M23" s="111"/>
      <c r="N23" s="232"/>
      <c r="O23" s="232"/>
      <c r="P23" s="232"/>
      <c r="Q23" s="232"/>
      <c r="R23" s="235"/>
      <c r="S23" s="235"/>
      <c r="T23" s="235"/>
      <c r="U23" s="233"/>
      <c r="V23" s="235"/>
      <c r="W23" s="233"/>
      <c r="X23" s="237"/>
      <c r="Y23" s="235"/>
      <c r="Z23" s="234"/>
      <c r="AA23" s="234"/>
      <c r="AB23" s="234"/>
      <c r="AC23" s="234"/>
      <c r="AD23" s="189"/>
      <c r="AE23" s="189"/>
      <c r="AF23" s="189"/>
      <c r="AG23" s="189"/>
      <c r="AH23" s="189"/>
      <c r="AI23" s="189"/>
      <c r="AJ23" s="189"/>
      <c r="AK23" s="189"/>
      <c r="AL23" s="189"/>
      <c r="AM23" s="189"/>
      <c r="AN23" s="189"/>
      <c r="AO23" s="189"/>
      <c r="AP23" s="189"/>
      <c r="AQ23" s="189"/>
      <c r="AR23" s="189"/>
      <c r="AS23" s="189"/>
      <c r="AT23" s="158"/>
      <c r="AU23" s="158"/>
      <c r="AV23" s="158"/>
      <c r="AW23" s="249"/>
    </row>
    <row r="24" spans="1:49" ht="15" customHeight="1">
      <c r="A24" s="232"/>
      <c r="B24" s="232"/>
      <c r="C24" s="236"/>
      <c r="D24" s="232"/>
      <c r="E24" s="343"/>
      <c r="F24" s="232"/>
      <c r="G24" s="231"/>
      <c r="H24" s="232"/>
      <c r="I24" s="232"/>
      <c r="J24" s="232"/>
      <c r="K24" s="59" t="s">
        <v>181</v>
      </c>
      <c r="L24" s="113" t="s">
        <v>243</v>
      </c>
      <c r="M24" s="111"/>
      <c r="N24" s="232"/>
      <c r="O24" s="232"/>
      <c r="P24" s="232"/>
      <c r="Q24" s="232"/>
      <c r="R24" s="235"/>
      <c r="S24" s="235"/>
      <c r="T24" s="235"/>
      <c r="U24" s="235"/>
      <c r="V24" s="235"/>
      <c r="W24" s="235"/>
      <c r="X24" s="235"/>
      <c r="Y24" s="235"/>
      <c r="Z24" s="234"/>
      <c r="AA24" s="234"/>
      <c r="AB24" s="234"/>
      <c r="AC24" s="234"/>
      <c r="AD24" s="189"/>
      <c r="AE24" s="189"/>
      <c r="AF24" s="189"/>
      <c r="AG24" s="189"/>
      <c r="AH24" s="189"/>
      <c r="AI24" s="189"/>
      <c r="AJ24" s="189"/>
      <c r="AK24" s="189"/>
      <c r="AL24" s="189"/>
      <c r="AM24" s="189"/>
      <c r="AN24" s="189"/>
      <c r="AO24" s="189"/>
      <c r="AP24" s="189"/>
      <c r="AQ24" s="189"/>
      <c r="AR24" s="189"/>
      <c r="AS24" s="189"/>
      <c r="AT24" s="158"/>
      <c r="AU24" s="158"/>
      <c r="AV24" s="158"/>
      <c r="AW24" s="249"/>
    </row>
    <row r="25" spans="1:49" ht="29.25" customHeight="1">
      <c r="A25" s="232"/>
      <c r="B25" s="232"/>
      <c r="C25" s="236"/>
      <c r="D25" s="232"/>
      <c r="E25" s="343"/>
      <c r="F25" s="232"/>
      <c r="G25" s="231"/>
      <c r="H25" s="232"/>
      <c r="I25" s="232"/>
      <c r="J25" s="232"/>
      <c r="K25" s="59" t="s">
        <v>182</v>
      </c>
      <c r="L25" s="113"/>
      <c r="M25" s="111" t="s">
        <v>243</v>
      </c>
      <c r="N25" s="232"/>
      <c r="O25" s="232"/>
      <c r="P25" s="232"/>
      <c r="Q25" s="232"/>
      <c r="R25" s="235"/>
      <c r="S25" s="235"/>
      <c r="T25" s="235"/>
      <c r="U25" s="183" t="s">
        <v>203</v>
      </c>
      <c r="V25" s="183"/>
      <c r="W25" s="183"/>
      <c r="X25" s="183"/>
      <c r="Y25" s="235"/>
      <c r="Z25" s="234"/>
      <c r="AA25" s="234"/>
      <c r="AB25" s="234"/>
      <c r="AC25" s="234"/>
      <c r="AD25" s="189"/>
      <c r="AE25" s="189"/>
      <c r="AF25" s="189"/>
      <c r="AG25" s="189"/>
      <c r="AH25" s="189"/>
      <c r="AI25" s="189"/>
      <c r="AJ25" s="189"/>
      <c r="AK25" s="189"/>
      <c r="AL25" s="189"/>
      <c r="AM25" s="189"/>
      <c r="AN25" s="189"/>
      <c r="AO25" s="189"/>
      <c r="AP25" s="189"/>
      <c r="AQ25" s="189"/>
      <c r="AR25" s="189"/>
      <c r="AS25" s="189"/>
      <c r="AT25" s="158"/>
      <c r="AU25" s="158"/>
      <c r="AV25" s="158"/>
      <c r="AW25" s="249"/>
    </row>
    <row r="26" spans="1:49" ht="15" customHeight="1">
      <c r="A26" s="232"/>
      <c r="B26" s="232"/>
      <c r="C26" s="236"/>
      <c r="D26" s="232"/>
      <c r="E26" s="343"/>
      <c r="F26" s="232"/>
      <c r="G26" s="231"/>
      <c r="H26" s="232"/>
      <c r="I26" s="232"/>
      <c r="J26" s="232"/>
      <c r="K26" s="59" t="s">
        <v>183</v>
      </c>
      <c r="L26" s="113"/>
      <c r="M26" s="111" t="s">
        <v>243</v>
      </c>
      <c r="N26" s="232"/>
      <c r="O26" s="232"/>
      <c r="P26" s="232"/>
      <c r="Q26" s="232"/>
      <c r="R26" s="235"/>
      <c r="S26" s="235"/>
      <c r="T26" s="235"/>
      <c r="U26" s="233" t="s">
        <v>204</v>
      </c>
      <c r="V26" s="235" t="s">
        <v>189</v>
      </c>
      <c r="W26" s="235"/>
      <c r="X26" s="237">
        <f>IF(AND(V26="X"),10,"-")</f>
        <v>10</v>
      </c>
      <c r="Y26" s="235"/>
      <c r="Z26" s="234"/>
      <c r="AA26" s="234"/>
      <c r="AB26" s="234"/>
      <c r="AC26" s="234"/>
      <c r="AD26" s="189"/>
      <c r="AE26" s="189"/>
      <c r="AF26" s="189"/>
      <c r="AG26" s="189"/>
      <c r="AH26" s="189"/>
      <c r="AI26" s="189"/>
      <c r="AJ26" s="189"/>
      <c r="AK26" s="189"/>
      <c r="AL26" s="189"/>
      <c r="AM26" s="189"/>
      <c r="AN26" s="189"/>
      <c r="AO26" s="189"/>
      <c r="AP26" s="189"/>
      <c r="AQ26" s="189"/>
      <c r="AR26" s="189"/>
      <c r="AS26" s="189"/>
      <c r="AT26" s="158"/>
      <c r="AU26" s="158"/>
      <c r="AV26" s="158"/>
      <c r="AW26" s="249"/>
    </row>
    <row r="27" spans="1:49" ht="15">
      <c r="A27" s="232"/>
      <c r="B27" s="232"/>
      <c r="C27" s="236"/>
      <c r="D27" s="232"/>
      <c r="E27" s="343"/>
      <c r="F27" s="232"/>
      <c r="G27" s="231"/>
      <c r="H27" s="232"/>
      <c r="I27" s="232"/>
      <c r="J27" s="232"/>
      <c r="K27" s="59" t="s">
        <v>184</v>
      </c>
      <c r="L27" s="113"/>
      <c r="M27" s="111" t="s">
        <v>243</v>
      </c>
      <c r="N27" s="232"/>
      <c r="O27" s="232"/>
      <c r="P27" s="232"/>
      <c r="Q27" s="232"/>
      <c r="R27" s="235"/>
      <c r="S27" s="235"/>
      <c r="T27" s="235"/>
      <c r="U27" s="233"/>
      <c r="V27" s="235"/>
      <c r="W27" s="235"/>
      <c r="X27" s="237"/>
      <c r="Y27" s="235"/>
      <c r="Z27" s="234"/>
      <c r="AA27" s="234"/>
      <c r="AB27" s="234"/>
      <c r="AC27" s="234"/>
      <c r="AD27" s="189"/>
      <c r="AE27" s="189"/>
      <c r="AF27" s="189"/>
      <c r="AG27" s="189"/>
      <c r="AH27" s="189"/>
      <c r="AI27" s="189"/>
      <c r="AJ27" s="189"/>
      <c r="AK27" s="189"/>
      <c r="AL27" s="189"/>
      <c r="AM27" s="189"/>
      <c r="AN27" s="189"/>
      <c r="AO27" s="189"/>
      <c r="AP27" s="189"/>
      <c r="AQ27" s="189"/>
      <c r="AR27" s="189"/>
      <c r="AS27" s="189"/>
      <c r="AT27" s="158"/>
      <c r="AU27" s="158"/>
      <c r="AV27" s="158"/>
      <c r="AW27" s="249"/>
    </row>
    <row r="28" spans="1:49" ht="30">
      <c r="A28" s="232"/>
      <c r="B28" s="232"/>
      <c r="C28" s="236"/>
      <c r="D28" s="232"/>
      <c r="E28" s="343"/>
      <c r="F28" s="232"/>
      <c r="G28" s="231"/>
      <c r="H28" s="232"/>
      <c r="I28" s="232"/>
      <c r="J28" s="232"/>
      <c r="K28" s="59" t="s">
        <v>185</v>
      </c>
      <c r="L28" s="113"/>
      <c r="M28" s="111" t="s">
        <v>243</v>
      </c>
      <c r="N28" s="232"/>
      <c r="O28" s="232"/>
      <c r="P28" s="232"/>
      <c r="Q28" s="232"/>
      <c r="R28" s="235"/>
      <c r="S28" s="235"/>
      <c r="T28" s="235"/>
      <c r="U28" s="233" t="s">
        <v>205</v>
      </c>
      <c r="V28" s="235"/>
      <c r="W28" s="235" t="s">
        <v>189</v>
      </c>
      <c r="X28" s="237" t="str">
        <f>IF(AND(V28="x"),5,"-")</f>
        <v>-</v>
      </c>
      <c r="Y28" s="235"/>
      <c r="Z28" s="234"/>
      <c r="AA28" s="234"/>
      <c r="AB28" s="234"/>
      <c r="AC28" s="234"/>
      <c r="AD28" s="189"/>
      <c r="AE28" s="189"/>
      <c r="AF28" s="189"/>
      <c r="AG28" s="189"/>
      <c r="AH28" s="189"/>
      <c r="AI28" s="189"/>
      <c r="AJ28" s="189"/>
      <c r="AK28" s="189"/>
      <c r="AL28" s="189"/>
      <c r="AM28" s="189"/>
      <c r="AN28" s="189"/>
      <c r="AO28" s="189"/>
      <c r="AP28" s="189"/>
      <c r="AQ28" s="189"/>
      <c r="AR28" s="189"/>
      <c r="AS28" s="189"/>
      <c r="AT28" s="158"/>
      <c r="AU28" s="158"/>
      <c r="AV28" s="158"/>
      <c r="AW28" s="249"/>
    </row>
    <row r="29" spans="1:49" ht="15">
      <c r="A29" s="232"/>
      <c r="B29" s="232"/>
      <c r="C29" s="236"/>
      <c r="D29" s="232"/>
      <c r="E29" s="343"/>
      <c r="F29" s="232"/>
      <c r="G29" s="231"/>
      <c r="H29" s="232"/>
      <c r="I29" s="232"/>
      <c r="J29" s="232"/>
      <c r="K29" s="59" t="s">
        <v>186</v>
      </c>
      <c r="L29" s="113"/>
      <c r="M29" s="111" t="s">
        <v>243</v>
      </c>
      <c r="N29" s="232"/>
      <c r="O29" s="232"/>
      <c r="P29" s="232"/>
      <c r="Q29" s="232"/>
      <c r="R29" s="235"/>
      <c r="S29" s="235"/>
      <c r="T29" s="235"/>
      <c r="U29" s="233"/>
      <c r="V29" s="235"/>
      <c r="W29" s="235"/>
      <c r="X29" s="237"/>
      <c r="Y29" s="235"/>
      <c r="Z29" s="234"/>
      <c r="AA29" s="234"/>
      <c r="AB29" s="234"/>
      <c r="AC29" s="234"/>
      <c r="AD29" s="189"/>
      <c r="AE29" s="189"/>
      <c r="AF29" s="189"/>
      <c r="AG29" s="189"/>
      <c r="AH29" s="189"/>
      <c r="AI29" s="189"/>
      <c r="AJ29" s="189"/>
      <c r="AK29" s="189"/>
      <c r="AL29" s="189"/>
      <c r="AM29" s="189"/>
      <c r="AN29" s="189"/>
      <c r="AO29" s="189"/>
      <c r="AP29" s="189"/>
      <c r="AQ29" s="189"/>
      <c r="AR29" s="189"/>
      <c r="AS29" s="189"/>
      <c r="AT29" s="158"/>
      <c r="AU29" s="158"/>
      <c r="AV29" s="158"/>
      <c r="AW29" s="249"/>
    </row>
    <row r="30" spans="1:49" ht="30" customHeight="1">
      <c r="A30" s="232"/>
      <c r="B30" s="232"/>
      <c r="C30" s="236"/>
      <c r="D30" s="232"/>
      <c r="E30" s="343"/>
      <c r="F30" s="232"/>
      <c r="G30" s="231"/>
      <c r="H30" s="232"/>
      <c r="I30" s="232"/>
      <c r="J30" s="232"/>
      <c r="K30" s="59" t="s">
        <v>187</v>
      </c>
      <c r="L30" s="113"/>
      <c r="M30" s="111" t="s">
        <v>243</v>
      </c>
      <c r="N30" s="232"/>
      <c r="O30" s="232"/>
      <c r="P30" s="232"/>
      <c r="Q30" s="232"/>
      <c r="R30" s="235"/>
      <c r="S30" s="235"/>
      <c r="T30" s="235"/>
      <c r="U30" s="183" t="s">
        <v>194</v>
      </c>
      <c r="V30" s="183"/>
      <c r="W30" s="183"/>
      <c r="X30" s="238">
        <f>SUM(X14:X18)+SUM(X21:X23)+SUM(X26:X29)</f>
        <v>100</v>
      </c>
      <c r="Y30" s="235"/>
      <c r="Z30" s="234"/>
      <c r="AA30" s="234"/>
      <c r="AB30" s="234"/>
      <c r="AC30" s="234"/>
      <c r="AD30" s="189"/>
      <c r="AE30" s="189"/>
      <c r="AF30" s="189"/>
      <c r="AG30" s="189"/>
      <c r="AH30" s="189"/>
      <c r="AI30" s="189"/>
      <c r="AJ30" s="189"/>
      <c r="AK30" s="189"/>
      <c r="AL30" s="189"/>
      <c r="AM30" s="189"/>
      <c r="AN30" s="189"/>
      <c r="AO30" s="189"/>
      <c r="AP30" s="189"/>
      <c r="AQ30" s="189"/>
      <c r="AR30" s="189"/>
      <c r="AS30" s="189"/>
      <c r="AT30" s="158"/>
      <c r="AU30" s="158"/>
      <c r="AV30" s="158"/>
      <c r="AW30" s="249"/>
    </row>
    <row r="31" spans="1:49" ht="15">
      <c r="A31" s="232"/>
      <c r="B31" s="232"/>
      <c r="C31" s="236"/>
      <c r="D31" s="232"/>
      <c r="E31" s="343"/>
      <c r="F31" s="232"/>
      <c r="G31" s="231"/>
      <c r="H31" s="232"/>
      <c r="I31" s="232"/>
      <c r="J31" s="232"/>
      <c r="K31" s="59" t="s">
        <v>188</v>
      </c>
      <c r="L31" s="113"/>
      <c r="M31" s="111" t="s">
        <v>243</v>
      </c>
      <c r="N31" s="232"/>
      <c r="O31" s="232"/>
      <c r="P31" s="232"/>
      <c r="Q31" s="232"/>
      <c r="R31" s="235"/>
      <c r="S31" s="235"/>
      <c r="T31" s="235"/>
      <c r="U31" s="183"/>
      <c r="V31" s="183"/>
      <c r="W31" s="183"/>
      <c r="X31" s="183"/>
      <c r="Y31" s="235"/>
      <c r="Z31" s="234"/>
      <c r="AA31" s="234"/>
      <c r="AB31" s="234"/>
      <c r="AC31" s="234"/>
      <c r="AD31" s="189"/>
      <c r="AE31" s="189"/>
      <c r="AF31" s="189"/>
      <c r="AG31" s="189"/>
      <c r="AH31" s="189"/>
      <c r="AI31" s="189"/>
      <c r="AJ31" s="189"/>
      <c r="AK31" s="189"/>
      <c r="AL31" s="189"/>
      <c r="AM31" s="189"/>
      <c r="AN31" s="189"/>
      <c r="AO31" s="189"/>
      <c r="AP31" s="189"/>
      <c r="AQ31" s="189"/>
      <c r="AR31" s="189"/>
      <c r="AS31" s="189"/>
      <c r="AT31" s="158"/>
      <c r="AU31" s="158"/>
      <c r="AV31" s="158"/>
      <c r="AW31" s="249"/>
    </row>
    <row r="32" spans="1:49" ht="15">
      <c r="A32" s="232"/>
      <c r="B32" s="232"/>
      <c r="C32" s="236"/>
      <c r="D32" s="232"/>
      <c r="E32" s="343"/>
      <c r="F32" s="232"/>
      <c r="G32" s="231"/>
      <c r="H32" s="232"/>
      <c r="I32" s="232"/>
      <c r="J32" s="232"/>
      <c r="K32" s="268"/>
      <c r="L32" s="268"/>
      <c r="M32" s="268"/>
      <c r="N32" s="232"/>
      <c r="O32" s="232"/>
      <c r="P32" s="232"/>
      <c r="Q32" s="232"/>
      <c r="R32" s="235"/>
      <c r="S32" s="235" t="s">
        <v>189</v>
      </c>
      <c r="T32" s="235"/>
      <c r="U32" s="235"/>
      <c r="V32" s="235"/>
      <c r="W32" s="235"/>
      <c r="X32" s="235"/>
      <c r="Y32" s="110"/>
      <c r="Z32" s="55"/>
      <c r="AA32" s="55"/>
      <c r="AB32" s="55"/>
      <c r="AC32" s="55"/>
      <c r="AD32" s="189"/>
      <c r="AE32" s="189"/>
      <c r="AF32" s="189"/>
      <c r="AG32" s="189"/>
      <c r="AH32" s="189"/>
      <c r="AI32" s="189"/>
      <c r="AJ32" s="189"/>
      <c r="AK32" s="189"/>
      <c r="AL32" s="189"/>
      <c r="AM32" s="189"/>
      <c r="AN32" s="189"/>
      <c r="AO32" s="189"/>
      <c r="AP32" s="189"/>
      <c r="AQ32" s="189"/>
      <c r="AR32" s="189"/>
      <c r="AS32" s="189"/>
      <c r="AT32" s="158"/>
      <c r="AU32" s="158"/>
      <c r="AV32" s="158"/>
      <c r="AW32" s="249"/>
    </row>
    <row r="33" spans="1:49" ht="15">
      <c r="A33" s="232"/>
      <c r="B33" s="232"/>
      <c r="C33" s="236"/>
      <c r="D33" s="232"/>
      <c r="E33" s="343"/>
      <c r="F33" s="232"/>
      <c r="G33" s="231"/>
      <c r="H33" s="232"/>
      <c r="I33" s="232"/>
      <c r="J33" s="232"/>
      <c r="K33" s="268"/>
      <c r="L33" s="268"/>
      <c r="M33" s="268"/>
      <c r="N33" s="232"/>
      <c r="O33" s="232"/>
      <c r="P33" s="232"/>
      <c r="Q33" s="232"/>
      <c r="R33" s="235"/>
      <c r="S33" s="235"/>
      <c r="T33" s="235"/>
      <c r="U33" s="47" t="s">
        <v>196</v>
      </c>
      <c r="V33" s="110"/>
      <c r="W33" s="47"/>
      <c r="X33" s="62" t="str">
        <f>IF(AND(V33="x"),15,"-")</f>
        <v>-</v>
      </c>
      <c r="Y33" s="235" t="s">
        <v>64</v>
      </c>
      <c r="Z33" s="234" t="str">
        <f>IF(AND(X49&gt;=96,X49&lt;=100),"Fuerte",IF(AND(X49&gt;=86,X49&lt;=95),"Moderado",IF(AND(X49&lt;=85,X49&gt;=0),"Débil","-")))</f>
        <v>Débil</v>
      </c>
      <c r="AA33" s="234" t="s">
        <v>217</v>
      </c>
      <c r="AB33" s="234" t="str">
        <f>CONCATENATE(Z33,AA33)</f>
        <v>DébilFuerte</v>
      </c>
      <c r="AC33" s="234" t="str">
        <f>IF(AB33="FuerteFuerte","NO","SI")</f>
        <v>SI</v>
      </c>
      <c r="AD33" s="189"/>
      <c r="AE33" s="189"/>
      <c r="AF33" s="189"/>
      <c r="AG33" s="189"/>
      <c r="AH33" s="189"/>
      <c r="AI33" s="189"/>
      <c r="AJ33" s="189"/>
      <c r="AK33" s="189"/>
      <c r="AL33" s="189"/>
      <c r="AM33" s="189"/>
      <c r="AN33" s="189"/>
      <c r="AO33" s="189"/>
      <c r="AP33" s="189"/>
      <c r="AQ33" s="189"/>
      <c r="AR33" s="189"/>
      <c r="AS33" s="189"/>
      <c r="AT33" s="158"/>
      <c r="AU33" s="158"/>
      <c r="AV33" s="158"/>
      <c r="AW33" s="249"/>
    </row>
    <row r="34" spans="1:49" ht="30">
      <c r="A34" s="232"/>
      <c r="B34" s="232"/>
      <c r="C34" s="236"/>
      <c r="D34" s="232"/>
      <c r="E34" s="343"/>
      <c r="F34" s="232"/>
      <c r="G34" s="231"/>
      <c r="H34" s="232"/>
      <c r="I34" s="232"/>
      <c r="J34" s="232"/>
      <c r="K34" s="268"/>
      <c r="L34" s="268"/>
      <c r="M34" s="268"/>
      <c r="N34" s="232"/>
      <c r="O34" s="232"/>
      <c r="P34" s="232"/>
      <c r="Q34" s="232"/>
      <c r="R34" s="235"/>
      <c r="S34" s="235"/>
      <c r="T34" s="235"/>
      <c r="U34" s="47" t="s">
        <v>197</v>
      </c>
      <c r="V34" s="110"/>
      <c r="W34" s="47"/>
      <c r="X34" s="62" t="str">
        <f>IF(AND(V34="x"),15,"-")</f>
        <v>-</v>
      </c>
      <c r="Y34" s="235"/>
      <c r="Z34" s="234"/>
      <c r="AA34" s="234"/>
      <c r="AB34" s="234"/>
      <c r="AC34" s="234"/>
      <c r="AD34" s="189"/>
      <c r="AE34" s="189"/>
      <c r="AF34" s="189"/>
      <c r="AG34" s="189"/>
      <c r="AH34" s="189"/>
      <c r="AI34" s="189"/>
      <c r="AJ34" s="189"/>
      <c r="AK34" s="189"/>
      <c r="AL34" s="189"/>
      <c r="AM34" s="189"/>
      <c r="AN34" s="189"/>
      <c r="AO34" s="189"/>
      <c r="AP34" s="189"/>
      <c r="AQ34" s="189"/>
      <c r="AR34" s="189"/>
      <c r="AS34" s="189"/>
      <c r="AT34" s="158"/>
      <c r="AU34" s="158"/>
      <c r="AV34" s="158"/>
      <c r="AW34" s="249"/>
    </row>
    <row r="35" spans="1:49" ht="15">
      <c r="A35" s="232"/>
      <c r="B35" s="232"/>
      <c r="C35" s="236"/>
      <c r="D35" s="232"/>
      <c r="E35" s="343"/>
      <c r="F35" s="232"/>
      <c r="G35" s="231"/>
      <c r="H35" s="232"/>
      <c r="I35" s="232"/>
      <c r="J35" s="232"/>
      <c r="K35" s="268"/>
      <c r="L35" s="268"/>
      <c r="M35" s="268"/>
      <c r="N35" s="232"/>
      <c r="O35" s="232"/>
      <c r="P35" s="232"/>
      <c r="Q35" s="232"/>
      <c r="R35" s="235"/>
      <c r="S35" s="235"/>
      <c r="T35" s="235"/>
      <c r="U35" s="47" t="s">
        <v>198</v>
      </c>
      <c r="V35" s="110"/>
      <c r="W35" s="47"/>
      <c r="X35" s="62" t="str">
        <f>IF(AND(V35="x"),15,"-")</f>
        <v>-</v>
      </c>
      <c r="Y35" s="235"/>
      <c r="Z35" s="234"/>
      <c r="AA35" s="234"/>
      <c r="AB35" s="234"/>
      <c r="AC35" s="234"/>
      <c r="AD35" s="189"/>
      <c r="AE35" s="189"/>
      <c r="AF35" s="189"/>
      <c r="AG35" s="189"/>
      <c r="AH35" s="189"/>
      <c r="AI35" s="189"/>
      <c r="AJ35" s="189"/>
      <c r="AK35" s="189"/>
      <c r="AL35" s="189"/>
      <c r="AM35" s="189"/>
      <c r="AN35" s="189"/>
      <c r="AO35" s="189"/>
      <c r="AP35" s="189"/>
      <c r="AQ35" s="189"/>
      <c r="AR35" s="189"/>
      <c r="AS35" s="189"/>
      <c r="AT35" s="158"/>
      <c r="AU35" s="158"/>
      <c r="AV35" s="158"/>
      <c r="AW35" s="249"/>
    </row>
    <row r="36" spans="1:49" ht="15">
      <c r="A36" s="232"/>
      <c r="B36" s="232"/>
      <c r="C36" s="236"/>
      <c r="D36" s="232"/>
      <c r="E36" s="343"/>
      <c r="F36" s="232"/>
      <c r="G36" s="231"/>
      <c r="H36" s="232"/>
      <c r="I36" s="232"/>
      <c r="J36" s="232"/>
      <c r="K36" s="268"/>
      <c r="L36" s="268"/>
      <c r="M36" s="268"/>
      <c r="N36" s="232"/>
      <c r="O36" s="232"/>
      <c r="P36" s="232"/>
      <c r="Q36" s="232"/>
      <c r="R36" s="235"/>
      <c r="S36" s="235"/>
      <c r="T36" s="235"/>
      <c r="U36" s="47" t="s">
        <v>199</v>
      </c>
      <c r="V36" s="110"/>
      <c r="W36" s="47"/>
      <c r="X36" s="62" t="str">
        <f>IF(AND(V36="x"),15,"-")</f>
        <v>-</v>
      </c>
      <c r="Y36" s="235"/>
      <c r="Z36" s="234"/>
      <c r="AA36" s="234"/>
      <c r="AB36" s="234"/>
      <c r="AC36" s="234"/>
      <c r="AD36" s="189"/>
      <c r="AE36" s="189"/>
      <c r="AF36" s="189"/>
      <c r="AG36" s="189"/>
      <c r="AH36" s="189"/>
      <c r="AI36" s="189"/>
      <c r="AJ36" s="189"/>
      <c r="AK36" s="189"/>
      <c r="AL36" s="189"/>
      <c r="AM36" s="189"/>
      <c r="AN36" s="189"/>
      <c r="AO36" s="189"/>
      <c r="AP36" s="189"/>
      <c r="AQ36" s="189"/>
      <c r="AR36" s="189"/>
      <c r="AS36" s="189"/>
      <c r="AT36" s="158"/>
      <c r="AU36" s="158"/>
      <c r="AV36" s="158"/>
      <c r="AW36" s="249"/>
    </row>
    <row r="37" spans="1:49" ht="30">
      <c r="A37" s="232"/>
      <c r="B37" s="232"/>
      <c r="C37" s="236"/>
      <c r="D37" s="232"/>
      <c r="E37" s="343"/>
      <c r="F37" s="232"/>
      <c r="G37" s="231"/>
      <c r="H37" s="232"/>
      <c r="I37" s="232"/>
      <c r="J37" s="232"/>
      <c r="K37" s="268"/>
      <c r="L37" s="268"/>
      <c r="M37" s="268"/>
      <c r="N37" s="232"/>
      <c r="O37" s="232"/>
      <c r="P37" s="232"/>
      <c r="Q37" s="232"/>
      <c r="R37" s="235"/>
      <c r="S37" s="235"/>
      <c r="T37" s="235"/>
      <c r="U37" s="47" t="s">
        <v>386</v>
      </c>
      <c r="V37" s="110"/>
      <c r="W37" s="47"/>
      <c r="X37" s="62" t="str">
        <f>IF(AND(V37="x"),15,"-")</f>
        <v>-</v>
      </c>
      <c r="Y37" s="235"/>
      <c r="Z37" s="234"/>
      <c r="AA37" s="234"/>
      <c r="AB37" s="234"/>
      <c r="AC37" s="234"/>
      <c r="AD37" s="189"/>
      <c r="AE37" s="189"/>
      <c r="AF37" s="189"/>
      <c r="AG37" s="189"/>
      <c r="AH37" s="189"/>
      <c r="AI37" s="189"/>
      <c r="AJ37" s="189"/>
      <c r="AK37" s="189"/>
      <c r="AL37" s="189"/>
      <c r="AM37" s="189"/>
      <c r="AN37" s="189"/>
      <c r="AO37" s="189"/>
      <c r="AP37" s="189"/>
      <c r="AQ37" s="189"/>
      <c r="AR37" s="189"/>
      <c r="AS37" s="189"/>
      <c r="AT37" s="158"/>
      <c r="AU37" s="158"/>
      <c r="AV37" s="158"/>
      <c r="AW37" s="249"/>
    </row>
    <row r="38" spans="1:49" ht="15">
      <c r="A38" s="232"/>
      <c r="B38" s="232"/>
      <c r="C38" s="236"/>
      <c r="D38" s="232"/>
      <c r="E38" s="343"/>
      <c r="F38" s="232"/>
      <c r="G38" s="231"/>
      <c r="H38" s="232"/>
      <c r="I38" s="232"/>
      <c r="J38" s="232"/>
      <c r="K38" s="268"/>
      <c r="L38" s="268"/>
      <c r="M38" s="268"/>
      <c r="N38" s="232"/>
      <c r="O38" s="232"/>
      <c r="P38" s="232"/>
      <c r="Q38" s="232"/>
      <c r="R38" s="235"/>
      <c r="S38" s="235"/>
      <c r="T38" s="235"/>
      <c r="U38" s="235"/>
      <c r="V38" s="235"/>
      <c r="W38" s="235"/>
      <c r="X38" s="235"/>
      <c r="Y38" s="235"/>
      <c r="Z38" s="234"/>
      <c r="AA38" s="234"/>
      <c r="AB38" s="234"/>
      <c r="AC38" s="234"/>
      <c r="AD38" s="189"/>
      <c r="AE38" s="189"/>
      <c r="AF38" s="189"/>
      <c r="AG38" s="189"/>
      <c r="AH38" s="189"/>
      <c r="AI38" s="189"/>
      <c r="AJ38" s="189"/>
      <c r="AK38" s="189"/>
      <c r="AL38" s="189"/>
      <c r="AM38" s="189"/>
      <c r="AN38" s="189"/>
      <c r="AO38" s="189"/>
      <c r="AP38" s="189"/>
      <c r="AQ38" s="189"/>
      <c r="AR38" s="189"/>
      <c r="AS38" s="189"/>
      <c r="AT38" s="158"/>
      <c r="AU38" s="158"/>
      <c r="AV38" s="158"/>
      <c r="AW38" s="249"/>
    </row>
    <row r="39" spans="1:49" ht="15">
      <c r="A39" s="232"/>
      <c r="B39" s="232"/>
      <c r="C39" s="236"/>
      <c r="D39" s="232"/>
      <c r="E39" s="343"/>
      <c r="F39" s="232"/>
      <c r="G39" s="231"/>
      <c r="H39" s="232"/>
      <c r="I39" s="232"/>
      <c r="J39" s="232"/>
      <c r="K39" s="268"/>
      <c r="L39" s="268"/>
      <c r="M39" s="268"/>
      <c r="N39" s="232"/>
      <c r="O39" s="232"/>
      <c r="P39" s="232"/>
      <c r="Q39" s="232"/>
      <c r="R39" s="235"/>
      <c r="S39" s="235"/>
      <c r="T39" s="235"/>
      <c r="U39" s="183" t="s">
        <v>200</v>
      </c>
      <c r="V39" s="183"/>
      <c r="W39" s="183"/>
      <c r="X39" s="183"/>
      <c r="Y39" s="235"/>
      <c r="Z39" s="234"/>
      <c r="AA39" s="234"/>
      <c r="AB39" s="234"/>
      <c r="AC39" s="234"/>
      <c r="AD39" s="189"/>
      <c r="AE39" s="189"/>
      <c r="AF39" s="189"/>
      <c r="AG39" s="189"/>
      <c r="AH39" s="189"/>
      <c r="AI39" s="189"/>
      <c r="AJ39" s="189"/>
      <c r="AK39" s="189"/>
      <c r="AL39" s="189"/>
      <c r="AM39" s="189"/>
      <c r="AN39" s="189"/>
      <c r="AO39" s="189"/>
      <c r="AP39" s="189"/>
      <c r="AQ39" s="189"/>
      <c r="AR39" s="189"/>
      <c r="AS39" s="189"/>
      <c r="AT39" s="158"/>
      <c r="AU39" s="158"/>
      <c r="AV39" s="158"/>
      <c r="AW39" s="249"/>
    </row>
    <row r="40" spans="1:49" ht="15">
      <c r="A40" s="232"/>
      <c r="B40" s="232"/>
      <c r="C40" s="236"/>
      <c r="D40" s="232"/>
      <c r="E40" s="343"/>
      <c r="F40" s="232"/>
      <c r="G40" s="231"/>
      <c r="H40" s="232"/>
      <c r="I40" s="232"/>
      <c r="J40" s="232"/>
      <c r="K40" s="268"/>
      <c r="L40" s="268"/>
      <c r="M40" s="268"/>
      <c r="N40" s="232"/>
      <c r="O40" s="232"/>
      <c r="P40" s="232"/>
      <c r="Q40" s="232"/>
      <c r="R40" s="235"/>
      <c r="S40" s="235"/>
      <c r="T40" s="235"/>
      <c r="U40" s="47" t="s">
        <v>201</v>
      </c>
      <c r="V40" s="110"/>
      <c r="W40" s="47"/>
      <c r="X40" s="63" t="str">
        <f>IF(AND(V40="x"),15,"-")</f>
        <v>-</v>
      </c>
      <c r="Y40" s="235"/>
      <c r="Z40" s="234"/>
      <c r="AA40" s="234"/>
      <c r="AB40" s="234"/>
      <c r="AC40" s="234"/>
      <c r="AD40" s="189"/>
      <c r="AE40" s="189"/>
      <c r="AF40" s="189"/>
      <c r="AG40" s="189"/>
      <c r="AH40" s="189"/>
      <c r="AI40" s="189"/>
      <c r="AJ40" s="189"/>
      <c r="AK40" s="189"/>
      <c r="AL40" s="189"/>
      <c r="AM40" s="189"/>
      <c r="AN40" s="189"/>
      <c r="AO40" s="189"/>
      <c r="AP40" s="189"/>
      <c r="AQ40" s="189"/>
      <c r="AR40" s="189"/>
      <c r="AS40" s="189"/>
      <c r="AT40" s="158"/>
      <c r="AU40" s="158"/>
      <c r="AV40" s="158"/>
      <c r="AW40" s="249"/>
    </row>
    <row r="41" spans="1:49" ht="15">
      <c r="A41" s="232"/>
      <c r="B41" s="232"/>
      <c r="C41" s="236"/>
      <c r="D41" s="232"/>
      <c r="E41" s="343"/>
      <c r="F41" s="232"/>
      <c r="G41" s="231"/>
      <c r="H41" s="232"/>
      <c r="I41" s="232"/>
      <c r="J41" s="232"/>
      <c r="K41" s="268"/>
      <c r="L41" s="268"/>
      <c r="M41" s="268"/>
      <c r="N41" s="232"/>
      <c r="O41" s="232"/>
      <c r="P41" s="232"/>
      <c r="Q41" s="232"/>
      <c r="R41" s="235"/>
      <c r="S41" s="235"/>
      <c r="T41" s="235"/>
      <c r="U41" s="233" t="s">
        <v>202</v>
      </c>
      <c r="V41" s="235"/>
      <c r="W41" s="233"/>
      <c r="X41" s="237" t="str">
        <f>IF(AND(V41="x"),10,"-")</f>
        <v>-</v>
      </c>
      <c r="Y41" s="235"/>
      <c r="Z41" s="234"/>
      <c r="AA41" s="234"/>
      <c r="AB41" s="234"/>
      <c r="AC41" s="234"/>
      <c r="AD41" s="189"/>
      <c r="AE41" s="189"/>
      <c r="AF41" s="189"/>
      <c r="AG41" s="189"/>
      <c r="AH41" s="189"/>
      <c r="AI41" s="189"/>
      <c r="AJ41" s="189"/>
      <c r="AK41" s="189"/>
      <c r="AL41" s="189"/>
      <c r="AM41" s="189"/>
      <c r="AN41" s="189"/>
      <c r="AO41" s="189"/>
      <c r="AP41" s="189"/>
      <c r="AQ41" s="189"/>
      <c r="AR41" s="189"/>
      <c r="AS41" s="189"/>
      <c r="AT41" s="158"/>
      <c r="AU41" s="158"/>
      <c r="AV41" s="158"/>
      <c r="AW41" s="249"/>
    </row>
    <row r="42" spans="1:49" ht="15">
      <c r="A42" s="232"/>
      <c r="B42" s="232"/>
      <c r="C42" s="236"/>
      <c r="D42" s="232"/>
      <c r="E42" s="343"/>
      <c r="F42" s="232"/>
      <c r="G42" s="231"/>
      <c r="H42" s="232"/>
      <c r="I42" s="232"/>
      <c r="J42" s="232"/>
      <c r="K42" s="268"/>
      <c r="L42" s="268"/>
      <c r="M42" s="268"/>
      <c r="N42" s="232"/>
      <c r="O42" s="232"/>
      <c r="P42" s="232"/>
      <c r="Q42" s="232"/>
      <c r="R42" s="235"/>
      <c r="S42" s="235"/>
      <c r="T42" s="235"/>
      <c r="U42" s="233"/>
      <c r="V42" s="235"/>
      <c r="W42" s="233"/>
      <c r="X42" s="237"/>
      <c r="Y42" s="235"/>
      <c r="Z42" s="234"/>
      <c r="AA42" s="234"/>
      <c r="AB42" s="234"/>
      <c r="AC42" s="234"/>
      <c r="AD42" s="189"/>
      <c r="AE42" s="189"/>
      <c r="AF42" s="189"/>
      <c r="AG42" s="189"/>
      <c r="AH42" s="189"/>
      <c r="AI42" s="189"/>
      <c r="AJ42" s="189"/>
      <c r="AK42" s="189"/>
      <c r="AL42" s="189"/>
      <c r="AM42" s="189"/>
      <c r="AN42" s="189"/>
      <c r="AO42" s="189"/>
      <c r="AP42" s="189"/>
      <c r="AQ42" s="189"/>
      <c r="AR42" s="189"/>
      <c r="AS42" s="189"/>
      <c r="AT42" s="158"/>
      <c r="AU42" s="158"/>
      <c r="AV42" s="158"/>
      <c r="AW42" s="249"/>
    </row>
    <row r="43" spans="1:49" ht="15">
      <c r="A43" s="232"/>
      <c r="B43" s="232"/>
      <c r="C43" s="236"/>
      <c r="D43" s="232"/>
      <c r="E43" s="343"/>
      <c r="F43" s="232"/>
      <c r="G43" s="231"/>
      <c r="H43" s="232"/>
      <c r="I43" s="232"/>
      <c r="J43" s="232"/>
      <c r="K43" s="268"/>
      <c r="L43" s="268"/>
      <c r="M43" s="268"/>
      <c r="N43" s="232"/>
      <c r="O43" s="232"/>
      <c r="P43" s="232"/>
      <c r="Q43" s="232"/>
      <c r="R43" s="235"/>
      <c r="S43" s="235"/>
      <c r="T43" s="235"/>
      <c r="U43" s="235"/>
      <c r="V43" s="235"/>
      <c r="W43" s="235"/>
      <c r="X43" s="235"/>
      <c r="Y43" s="235"/>
      <c r="Z43" s="234"/>
      <c r="AA43" s="234"/>
      <c r="AB43" s="234"/>
      <c r="AC43" s="234"/>
      <c r="AD43" s="189"/>
      <c r="AE43" s="189"/>
      <c r="AF43" s="189"/>
      <c r="AG43" s="189"/>
      <c r="AH43" s="189"/>
      <c r="AI43" s="189"/>
      <c r="AJ43" s="189"/>
      <c r="AK43" s="189"/>
      <c r="AL43" s="189"/>
      <c r="AM43" s="189"/>
      <c r="AN43" s="189"/>
      <c r="AO43" s="189"/>
      <c r="AP43" s="189"/>
      <c r="AQ43" s="189"/>
      <c r="AR43" s="189"/>
      <c r="AS43" s="189"/>
      <c r="AT43" s="158"/>
      <c r="AU43" s="158"/>
      <c r="AV43" s="158"/>
      <c r="AW43" s="249"/>
    </row>
    <row r="44" spans="1:49" ht="15">
      <c r="A44" s="232"/>
      <c r="B44" s="232"/>
      <c r="C44" s="236"/>
      <c r="D44" s="232"/>
      <c r="E44" s="343"/>
      <c r="F44" s="232"/>
      <c r="G44" s="231"/>
      <c r="H44" s="232"/>
      <c r="I44" s="232"/>
      <c r="J44" s="232"/>
      <c r="K44" s="268"/>
      <c r="L44" s="268"/>
      <c r="M44" s="268"/>
      <c r="N44" s="232"/>
      <c r="O44" s="232"/>
      <c r="P44" s="232"/>
      <c r="Q44" s="232"/>
      <c r="R44" s="235"/>
      <c r="S44" s="235"/>
      <c r="T44" s="235"/>
      <c r="U44" s="183" t="s">
        <v>203</v>
      </c>
      <c r="V44" s="183"/>
      <c r="W44" s="183"/>
      <c r="X44" s="183"/>
      <c r="Y44" s="235"/>
      <c r="Z44" s="234"/>
      <c r="AA44" s="234"/>
      <c r="AB44" s="234"/>
      <c r="AC44" s="234"/>
      <c r="AD44" s="189"/>
      <c r="AE44" s="189"/>
      <c r="AF44" s="189"/>
      <c r="AG44" s="189"/>
      <c r="AH44" s="189"/>
      <c r="AI44" s="189"/>
      <c r="AJ44" s="189"/>
      <c r="AK44" s="189"/>
      <c r="AL44" s="189"/>
      <c r="AM44" s="189"/>
      <c r="AN44" s="189"/>
      <c r="AO44" s="189"/>
      <c r="AP44" s="189"/>
      <c r="AQ44" s="189"/>
      <c r="AR44" s="189"/>
      <c r="AS44" s="189"/>
      <c r="AT44" s="158"/>
      <c r="AU44" s="158"/>
      <c r="AV44" s="158"/>
      <c r="AW44" s="249"/>
    </row>
    <row r="45" spans="1:49" ht="15">
      <c r="A45" s="232"/>
      <c r="B45" s="232"/>
      <c r="C45" s="236"/>
      <c r="D45" s="232"/>
      <c r="E45" s="343"/>
      <c r="F45" s="232"/>
      <c r="G45" s="231"/>
      <c r="H45" s="232"/>
      <c r="I45" s="232"/>
      <c r="J45" s="232"/>
      <c r="K45" s="268"/>
      <c r="L45" s="268"/>
      <c r="M45" s="268"/>
      <c r="N45" s="232"/>
      <c r="O45" s="232"/>
      <c r="P45" s="232"/>
      <c r="Q45" s="232"/>
      <c r="R45" s="235"/>
      <c r="S45" s="235"/>
      <c r="T45" s="235"/>
      <c r="U45" s="233" t="s">
        <v>204</v>
      </c>
      <c r="V45" s="235"/>
      <c r="W45" s="235"/>
      <c r="X45" s="237" t="str">
        <f>IF(AND(V45="X"),10,"-")</f>
        <v>-</v>
      </c>
      <c r="Y45" s="235"/>
      <c r="Z45" s="234"/>
      <c r="AA45" s="234"/>
      <c r="AB45" s="234"/>
      <c r="AC45" s="234"/>
      <c r="AD45" s="189"/>
      <c r="AE45" s="189"/>
      <c r="AF45" s="189"/>
      <c r="AG45" s="189"/>
      <c r="AH45" s="189"/>
      <c r="AI45" s="189"/>
      <c r="AJ45" s="189"/>
      <c r="AK45" s="189"/>
      <c r="AL45" s="189"/>
      <c r="AM45" s="189"/>
      <c r="AN45" s="189"/>
      <c r="AO45" s="189"/>
      <c r="AP45" s="189"/>
      <c r="AQ45" s="189"/>
      <c r="AR45" s="189"/>
      <c r="AS45" s="189"/>
      <c r="AT45" s="158"/>
      <c r="AU45" s="158"/>
      <c r="AV45" s="158"/>
      <c r="AW45" s="249"/>
    </row>
    <row r="46" spans="1:49" ht="15">
      <c r="A46" s="232"/>
      <c r="B46" s="232"/>
      <c r="C46" s="236"/>
      <c r="D46" s="232"/>
      <c r="E46" s="343"/>
      <c r="F46" s="232"/>
      <c r="G46" s="231"/>
      <c r="H46" s="232"/>
      <c r="I46" s="232"/>
      <c r="J46" s="232"/>
      <c r="K46" s="268"/>
      <c r="L46" s="268"/>
      <c r="M46" s="268"/>
      <c r="N46" s="232"/>
      <c r="O46" s="232"/>
      <c r="P46" s="232"/>
      <c r="Q46" s="232"/>
      <c r="R46" s="235"/>
      <c r="S46" s="235"/>
      <c r="T46" s="235"/>
      <c r="U46" s="233"/>
      <c r="V46" s="235"/>
      <c r="W46" s="235"/>
      <c r="X46" s="237"/>
      <c r="Y46" s="235"/>
      <c r="Z46" s="234"/>
      <c r="AA46" s="234"/>
      <c r="AB46" s="234"/>
      <c r="AC46" s="234"/>
      <c r="AD46" s="189"/>
      <c r="AE46" s="189"/>
      <c r="AF46" s="189"/>
      <c r="AG46" s="189"/>
      <c r="AH46" s="189"/>
      <c r="AI46" s="189"/>
      <c r="AJ46" s="189"/>
      <c r="AK46" s="189"/>
      <c r="AL46" s="189"/>
      <c r="AM46" s="189"/>
      <c r="AN46" s="189"/>
      <c r="AO46" s="189"/>
      <c r="AP46" s="189"/>
      <c r="AQ46" s="189"/>
      <c r="AR46" s="189"/>
      <c r="AS46" s="189"/>
      <c r="AT46" s="158"/>
      <c r="AU46" s="158"/>
      <c r="AV46" s="158"/>
      <c r="AW46" s="249"/>
    </row>
    <row r="47" spans="1:49" ht="15">
      <c r="A47" s="232"/>
      <c r="B47" s="232"/>
      <c r="C47" s="236"/>
      <c r="D47" s="232"/>
      <c r="E47" s="343"/>
      <c r="F47" s="232"/>
      <c r="G47" s="231"/>
      <c r="H47" s="232"/>
      <c r="I47" s="232"/>
      <c r="J47" s="232"/>
      <c r="K47" s="268"/>
      <c r="L47" s="268"/>
      <c r="M47" s="268"/>
      <c r="N47" s="232"/>
      <c r="O47" s="232"/>
      <c r="P47" s="232"/>
      <c r="Q47" s="232"/>
      <c r="R47" s="235"/>
      <c r="S47" s="235"/>
      <c r="T47" s="235"/>
      <c r="U47" s="233" t="s">
        <v>205</v>
      </c>
      <c r="V47" s="235"/>
      <c r="W47" s="235"/>
      <c r="X47" s="237" t="str">
        <f>IF(AND(V47="x"),5,"-")</f>
        <v>-</v>
      </c>
      <c r="Y47" s="235"/>
      <c r="Z47" s="234"/>
      <c r="AA47" s="234"/>
      <c r="AB47" s="234"/>
      <c r="AC47" s="234"/>
      <c r="AD47" s="189"/>
      <c r="AE47" s="189"/>
      <c r="AF47" s="189"/>
      <c r="AG47" s="189"/>
      <c r="AH47" s="189"/>
      <c r="AI47" s="189"/>
      <c r="AJ47" s="189"/>
      <c r="AK47" s="189"/>
      <c r="AL47" s="189"/>
      <c r="AM47" s="189"/>
      <c r="AN47" s="189"/>
      <c r="AO47" s="189"/>
      <c r="AP47" s="189"/>
      <c r="AQ47" s="189"/>
      <c r="AR47" s="189"/>
      <c r="AS47" s="189"/>
      <c r="AT47" s="158"/>
      <c r="AU47" s="158"/>
      <c r="AV47" s="158"/>
      <c r="AW47" s="249"/>
    </row>
    <row r="48" spans="1:49" ht="15">
      <c r="A48" s="232"/>
      <c r="B48" s="232"/>
      <c r="C48" s="236"/>
      <c r="D48" s="232"/>
      <c r="E48" s="343"/>
      <c r="F48" s="232"/>
      <c r="G48" s="231"/>
      <c r="H48" s="232"/>
      <c r="I48" s="232"/>
      <c r="J48" s="232"/>
      <c r="K48" s="268"/>
      <c r="L48" s="268"/>
      <c r="M48" s="268"/>
      <c r="N48" s="232"/>
      <c r="O48" s="232"/>
      <c r="P48" s="232"/>
      <c r="Q48" s="232"/>
      <c r="R48" s="235"/>
      <c r="S48" s="235"/>
      <c r="T48" s="235"/>
      <c r="U48" s="233"/>
      <c r="V48" s="235"/>
      <c r="W48" s="235"/>
      <c r="X48" s="237"/>
      <c r="Y48" s="235"/>
      <c r="Z48" s="234"/>
      <c r="AA48" s="234"/>
      <c r="AB48" s="234"/>
      <c r="AC48" s="234"/>
      <c r="AD48" s="189"/>
      <c r="AE48" s="189"/>
      <c r="AF48" s="189"/>
      <c r="AG48" s="189"/>
      <c r="AH48" s="189"/>
      <c r="AI48" s="189"/>
      <c r="AJ48" s="189"/>
      <c r="AK48" s="189"/>
      <c r="AL48" s="189"/>
      <c r="AM48" s="189"/>
      <c r="AN48" s="189"/>
      <c r="AO48" s="189"/>
      <c r="AP48" s="189"/>
      <c r="AQ48" s="189"/>
      <c r="AR48" s="189"/>
      <c r="AS48" s="189"/>
      <c r="AT48" s="158"/>
      <c r="AU48" s="158"/>
      <c r="AV48" s="158"/>
      <c r="AW48" s="249"/>
    </row>
    <row r="49" spans="1:49" ht="15">
      <c r="A49" s="232"/>
      <c r="B49" s="232"/>
      <c r="C49" s="236"/>
      <c r="D49" s="232"/>
      <c r="E49" s="343"/>
      <c r="F49" s="232"/>
      <c r="G49" s="231"/>
      <c r="H49" s="232"/>
      <c r="I49" s="232"/>
      <c r="J49" s="232"/>
      <c r="K49" s="268"/>
      <c r="L49" s="268"/>
      <c r="M49" s="268"/>
      <c r="N49" s="232"/>
      <c r="O49" s="232"/>
      <c r="P49" s="232"/>
      <c r="Q49" s="232"/>
      <c r="R49" s="235"/>
      <c r="S49" s="235"/>
      <c r="T49" s="235"/>
      <c r="U49" s="183" t="s">
        <v>206</v>
      </c>
      <c r="V49" s="183"/>
      <c r="W49" s="183"/>
      <c r="X49" s="238">
        <f>SUM(X33:X37)+SUM(X40:X42)+SUM(X45:X48)</f>
        <v>0</v>
      </c>
      <c r="Y49" s="235"/>
      <c r="Z49" s="234"/>
      <c r="AA49" s="234"/>
      <c r="AB49" s="234"/>
      <c r="AC49" s="234"/>
      <c r="AD49" s="189"/>
      <c r="AE49" s="189"/>
      <c r="AF49" s="189"/>
      <c r="AG49" s="189"/>
      <c r="AH49" s="189"/>
      <c r="AI49" s="189"/>
      <c r="AJ49" s="189"/>
      <c r="AK49" s="189"/>
      <c r="AL49" s="189"/>
      <c r="AM49" s="189"/>
      <c r="AN49" s="189"/>
      <c r="AO49" s="189"/>
      <c r="AP49" s="189"/>
      <c r="AQ49" s="189"/>
      <c r="AR49" s="189"/>
      <c r="AS49" s="189"/>
      <c r="AT49" s="158"/>
      <c r="AU49" s="158"/>
      <c r="AV49" s="158"/>
      <c r="AW49" s="249"/>
    </row>
    <row r="50" spans="1:49" ht="15">
      <c r="A50" s="232"/>
      <c r="B50" s="232"/>
      <c r="C50" s="236"/>
      <c r="D50" s="232"/>
      <c r="E50" s="343"/>
      <c r="F50" s="232"/>
      <c r="G50" s="231"/>
      <c r="H50" s="232"/>
      <c r="I50" s="232"/>
      <c r="J50" s="232"/>
      <c r="K50" s="268"/>
      <c r="L50" s="268"/>
      <c r="M50" s="268"/>
      <c r="N50" s="232"/>
      <c r="O50" s="232"/>
      <c r="P50" s="232"/>
      <c r="Q50" s="232"/>
      <c r="R50" s="235"/>
      <c r="S50" s="235"/>
      <c r="T50" s="235"/>
      <c r="U50" s="183"/>
      <c r="V50" s="183"/>
      <c r="W50" s="183"/>
      <c r="X50" s="183"/>
      <c r="Y50" s="235"/>
      <c r="Z50" s="234"/>
      <c r="AA50" s="234"/>
      <c r="AB50" s="234"/>
      <c r="AC50" s="234"/>
      <c r="AD50" s="189"/>
      <c r="AE50" s="189"/>
      <c r="AF50" s="189"/>
      <c r="AG50" s="189"/>
      <c r="AH50" s="189"/>
      <c r="AI50" s="189"/>
      <c r="AJ50" s="189"/>
      <c r="AK50" s="189"/>
      <c r="AL50" s="189"/>
      <c r="AM50" s="189"/>
      <c r="AN50" s="189"/>
      <c r="AO50" s="189"/>
      <c r="AP50" s="189"/>
      <c r="AQ50" s="189"/>
      <c r="AR50" s="189"/>
      <c r="AS50" s="189"/>
      <c r="AT50" s="159"/>
      <c r="AU50" s="159"/>
      <c r="AV50" s="159"/>
      <c r="AW50" s="249"/>
    </row>
    <row r="51" spans="1:47" s="81" customFormat="1" ht="15.75" customHeight="1" hidden="1">
      <c r="A51" s="232">
        <v>1</v>
      </c>
      <c r="B51" s="232"/>
      <c r="C51" s="242"/>
      <c r="D51" s="232"/>
      <c r="E51" s="242"/>
      <c r="F51" s="232"/>
      <c r="G51" s="231"/>
      <c r="H51" s="232"/>
      <c r="I51" s="232" t="s">
        <v>242</v>
      </c>
      <c r="J51" s="232">
        <f>VLOOKUP(I51,'[11]Variables corrupcion'!$E$5:$F$9,2,FALSE)</f>
        <v>2</v>
      </c>
      <c r="K51" s="59" t="s">
        <v>171</v>
      </c>
      <c r="L51" s="113" t="s">
        <v>189</v>
      </c>
      <c r="M51" s="113"/>
      <c r="N51" s="232">
        <f>COUNTIF(L51:L69,"X")</f>
        <v>4</v>
      </c>
      <c r="O51" s="232"/>
      <c r="P51" s="232" t="e">
        <f>VLOOKUP(O51,'[11]Variables corrupcion'!$H$5:$I$7,2,FALSE)</f>
        <v>#N/A</v>
      </c>
      <c r="Q51" s="232" t="str">
        <f>CONCATENATE(I51,"+",O51)</f>
        <v>Improbable - El evento puede ocurrir en algún momento+</v>
      </c>
      <c r="R51" s="235" t="s">
        <v>312</v>
      </c>
      <c r="S51" s="235" t="s">
        <v>189</v>
      </c>
      <c r="T51" s="235"/>
      <c r="U51" s="235"/>
      <c r="V51" s="235"/>
      <c r="W51" s="235"/>
      <c r="X51" s="235"/>
      <c r="Y51" s="110"/>
      <c r="Z51" s="82"/>
      <c r="AA51" s="82"/>
      <c r="AB51" s="82"/>
      <c r="AC51" s="82"/>
      <c r="AD51" s="82"/>
      <c r="AE51" s="82"/>
      <c r="AF51" s="82"/>
      <c r="AG51" s="82"/>
      <c r="AH51" s="82"/>
      <c r="AI51" s="82"/>
      <c r="AJ51" s="82"/>
      <c r="AK51" s="82"/>
      <c r="AL51" s="82"/>
      <c r="AM51" s="82"/>
      <c r="AN51" s="82"/>
      <c r="AO51" s="82"/>
      <c r="AP51" s="110"/>
      <c r="AQ51" s="110"/>
      <c r="AR51" s="110"/>
      <c r="AS51" s="110"/>
      <c r="AT51" s="110"/>
      <c r="AU51" s="110"/>
    </row>
    <row r="52" spans="1:47" ht="30" hidden="1">
      <c r="A52" s="232"/>
      <c r="B52" s="232"/>
      <c r="C52" s="242"/>
      <c r="D52" s="232"/>
      <c r="E52" s="242"/>
      <c r="F52" s="232"/>
      <c r="G52" s="231"/>
      <c r="H52" s="232"/>
      <c r="I52" s="232"/>
      <c r="J52" s="232"/>
      <c r="K52" s="59" t="s">
        <v>172</v>
      </c>
      <c r="L52" s="113"/>
      <c r="M52" s="55"/>
      <c r="N52" s="232"/>
      <c r="O52" s="232"/>
      <c r="P52" s="232"/>
      <c r="Q52" s="232"/>
      <c r="R52" s="235"/>
      <c r="S52" s="235"/>
      <c r="T52" s="235"/>
      <c r="U52" s="47" t="s">
        <v>196</v>
      </c>
      <c r="V52" s="110"/>
      <c r="W52" s="47"/>
      <c r="X52" s="62" t="str">
        <f>IF(AND(V52="x"),15,"-")</f>
        <v>-</v>
      </c>
      <c r="Y52" s="235" t="s">
        <v>64</v>
      </c>
      <c r="Z52" s="234" t="str">
        <f>IF(AND(X68&gt;=96,X68&lt;=100),"Fuerte",IF(AND(X68&gt;=86,X68&lt;=95),"Moderado",IF(AND(X68&lt;=85,X68&gt;=0),"Débil","-")))</f>
        <v>Débil</v>
      </c>
      <c r="AA52" s="234" t="s">
        <v>392</v>
      </c>
      <c r="AB52" s="234" t="str">
        <f>CONCATENATE(Z52,AA52)</f>
        <v>DébilDébil</v>
      </c>
      <c r="AC52" s="234" t="str">
        <f>IF(AB52="FuerteFuerte","NO","SI")</f>
        <v>SI</v>
      </c>
      <c r="AD52" s="189">
        <f>(X68+X87)/2</f>
        <v>22.5</v>
      </c>
      <c r="AE52" s="189" t="str">
        <f>IF(AND(AD52=100),"Fuerte",IF(AND(AD52&gt;=50,AD52&lt;=99),"Moderado",IF(AND(AD52&lt;=49,AD52&gt;=0),"Débil","-")))</f>
        <v>Débil</v>
      </c>
      <c r="AF52" s="189" t="s">
        <v>219</v>
      </c>
      <c r="AG52" s="189" t="s">
        <v>221</v>
      </c>
      <c r="AH52" s="189" t="str">
        <f>CONCATENATE(AE52,AF52)</f>
        <v>DébilDirectamente</v>
      </c>
      <c r="AI52" s="189" t="b">
        <f>IF(AND(AH52="FuerteDirectamente"),2,IF(AND(AH52="FuerteNo disminuye"),0,IF(AND(AH52="ModeradoDirectamente"),1,IF(AND(AH52="ModeradoNo disminuye"),0,FALSE))))</f>
        <v>0</v>
      </c>
      <c r="AJ52" s="189" t="b">
        <f>IF(AND(AE52="Fuerte"),IF(AND(AF52="Directamente"),2,IF(AND(AE52="Fuerte"),IF(AND(AF52="No disminuye"),0,FALSE))))</f>
        <v>0</v>
      </c>
      <c r="AK52" s="189" t="e">
        <f>#VALUE!</f>
        <v>#VALUE!</v>
      </c>
      <c r="AL52" s="189" t="str">
        <f>CONCATENATE(AE52,AG52)</f>
        <v>DébilIndirectamente</v>
      </c>
      <c r="AM52" s="189" t="b">
        <f>IF(AND(AL52="FuerteDirectamente"),2,IF(AND(AL52="FuerteIndirectamente"),1,IF(AND(AL52="FuerteNo Disminuye"),0,IF(AND(AL52="ModeradoDirectamente"),1,IF(AND(AL52="ModeradoIndirectamente"),0,IF(AND(AL52="ModeradoNo disminuye"),0,FALSE))))))</f>
        <v>0</v>
      </c>
      <c r="AN52" s="189" t="b">
        <f>IF(AND(AE52="Fuerte"),IF(AND(AG52="Directamente"),2,IF(AND(AE52="Fuerte"),IF(AND(AG52="Indirectamente"),1,IF(AND(AE52="Fuerte"),IF(AND(AG52="No disminuye"),0,FALSE))))))</f>
        <v>0</v>
      </c>
      <c r="AO52" s="189" t="b">
        <f>IF(AND(AE52="Moderado"),IF(AND(AG52="Directamente"),1,IF(AND(AE52="Moderado"),IF(AND(AG52="Indirectamente"),0,IF(AND(AE52="Moderado"),IF(AND(AG52="No disminuye"),0,FALSE))))))</f>
        <v>0</v>
      </c>
      <c r="AP52" s="189">
        <f>J51-AI52</f>
        <v>2</v>
      </c>
      <c r="AQ52" s="189" t="e">
        <f>P51-AM52</f>
        <v>#N/A</v>
      </c>
      <c r="AR52" s="189" t="str">
        <f>IF(AND(AP52=1),"Rara Vez-1",IF(AND(AP52=2),"Improbable-2",IF(AND(AP52=3),"Posible-3",IF(AND(AP52=4),"Probable-4",IF(AND(AP52=5),"Casi Seguro -5",FALSE)))))</f>
        <v>Improbable-2</v>
      </c>
      <c r="AS52" s="189" t="e">
        <f>IF(AND(AQ52&gt;=2),"Moderado- 3",IF(AND(AM52=3),"Moderado-3",IF(AND(AM52=4),"Mayor-4",IF(AND(AM52=5),"Catastrófico-5",FALSE))))</f>
        <v>#N/A</v>
      </c>
      <c r="AT52" s="235" t="e">
        <f>CONCATENATE(AR52,"+",AS52)</f>
        <v>#N/A</v>
      </c>
      <c r="AU52" s="268"/>
    </row>
    <row r="53" spans="1:47" ht="30" hidden="1">
      <c r="A53" s="232"/>
      <c r="B53" s="232"/>
      <c r="C53" s="242"/>
      <c r="D53" s="232"/>
      <c r="E53" s="242"/>
      <c r="F53" s="232"/>
      <c r="G53" s="231"/>
      <c r="H53" s="232"/>
      <c r="I53" s="232"/>
      <c r="J53" s="232"/>
      <c r="K53" s="59" t="s">
        <v>173</v>
      </c>
      <c r="L53" s="113" t="s">
        <v>189</v>
      </c>
      <c r="M53" s="55"/>
      <c r="N53" s="232"/>
      <c r="O53" s="232"/>
      <c r="P53" s="232"/>
      <c r="Q53" s="232"/>
      <c r="R53" s="235"/>
      <c r="S53" s="235"/>
      <c r="T53" s="235"/>
      <c r="U53" s="47" t="s">
        <v>197</v>
      </c>
      <c r="V53" s="110"/>
      <c r="W53" s="47"/>
      <c r="X53" s="62" t="str">
        <f>IF(AND(V53="x"),15,"-")</f>
        <v>-</v>
      </c>
      <c r="Y53" s="235"/>
      <c r="Z53" s="234"/>
      <c r="AA53" s="234"/>
      <c r="AB53" s="234"/>
      <c r="AC53" s="234"/>
      <c r="AD53" s="189"/>
      <c r="AE53" s="189"/>
      <c r="AF53" s="189"/>
      <c r="AG53" s="189"/>
      <c r="AH53" s="189"/>
      <c r="AI53" s="189"/>
      <c r="AJ53" s="189"/>
      <c r="AK53" s="189"/>
      <c r="AL53" s="189"/>
      <c r="AM53" s="189"/>
      <c r="AN53" s="189"/>
      <c r="AO53" s="189"/>
      <c r="AP53" s="189"/>
      <c r="AQ53" s="189"/>
      <c r="AR53" s="189"/>
      <c r="AS53" s="189"/>
      <c r="AT53" s="235"/>
      <c r="AU53" s="268"/>
    </row>
    <row r="54" spans="1:47" ht="30" hidden="1">
      <c r="A54" s="232"/>
      <c r="B54" s="232"/>
      <c r="C54" s="242"/>
      <c r="D54" s="232"/>
      <c r="E54" s="242"/>
      <c r="F54" s="232"/>
      <c r="G54" s="231"/>
      <c r="H54" s="232"/>
      <c r="I54" s="232"/>
      <c r="J54" s="232"/>
      <c r="K54" s="59" t="s">
        <v>174</v>
      </c>
      <c r="L54" s="113" t="s">
        <v>189</v>
      </c>
      <c r="M54" s="55"/>
      <c r="N54" s="232"/>
      <c r="O54" s="232"/>
      <c r="P54" s="232"/>
      <c r="Q54" s="232"/>
      <c r="R54" s="235"/>
      <c r="S54" s="235"/>
      <c r="T54" s="235"/>
      <c r="U54" s="47" t="s">
        <v>198</v>
      </c>
      <c r="V54" s="110"/>
      <c r="W54" s="47"/>
      <c r="X54" s="62" t="str">
        <f>IF(AND(V54="x"),15,"-")</f>
        <v>-</v>
      </c>
      <c r="Y54" s="235"/>
      <c r="Z54" s="234"/>
      <c r="AA54" s="234"/>
      <c r="AB54" s="234"/>
      <c r="AC54" s="234"/>
      <c r="AD54" s="189"/>
      <c r="AE54" s="189"/>
      <c r="AF54" s="189"/>
      <c r="AG54" s="189"/>
      <c r="AH54" s="189"/>
      <c r="AI54" s="189"/>
      <c r="AJ54" s="189"/>
      <c r="AK54" s="189"/>
      <c r="AL54" s="189"/>
      <c r="AM54" s="189"/>
      <c r="AN54" s="189"/>
      <c r="AO54" s="189"/>
      <c r="AP54" s="189"/>
      <c r="AQ54" s="189"/>
      <c r="AR54" s="189"/>
      <c r="AS54" s="189"/>
      <c r="AT54" s="235"/>
      <c r="AU54" s="268"/>
    </row>
    <row r="55" spans="1:47" ht="30" hidden="1">
      <c r="A55" s="232"/>
      <c r="B55" s="232"/>
      <c r="C55" s="242"/>
      <c r="D55" s="232"/>
      <c r="E55" s="242"/>
      <c r="F55" s="232"/>
      <c r="G55" s="231"/>
      <c r="H55" s="232"/>
      <c r="I55" s="232"/>
      <c r="J55" s="232"/>
      <c r="K55" s="59" t="s">
        <v>178</v>
      </c>
      <c r="L55" s="113" t="s">
        <v>189</v>
      </c>
      <c r="M55" s="55"/>
      <c r="N55" s="232"/>
      <c r="O55" s="232"/>
      <c r="P55" s="232"/>
      <c r="Q55" s="232"/>
      <c r="R55" s="235"/>
      <c r="S55" s="235"/>
      <c r="T55" s="235"/>
      <c r="U55" s="47" t="s">
        <v>199</v>
      </c>
      <c r="V55" s="110"/>
      <c r="W55" s="47"/>
      <c r="X55" s="62" t="str">
        <f>IF(AND(V55="x"),15,"-")</f>
        <v>-</v>
      </c>
      <c r="Y55" s="235"/>
      <c r="Z55" s="234"/>
      <c r="AA55" s="234"/>
      <c r="AB55" s="234"/>
      <c r="AC55" s="234"/>
      <c r="AD55" s="189"/>
      <c r="AE55" s="189"/>
      <c r="AF55" s="189"/>
      <c r="AG55" s="189"/>
      <c r="AH55" s="189"/>
      <c r="AI55" s="189"/>
      <c r="AJ55" s="189"/>
      <c r="AK55" s="189"/>
      <c r="AL55" s="189"/>
      <c r="AM55" s="189"/>
      <c r="AN55" s="189"/>
      <c r="AO55" s="189"/>
      <c r="AP55" s="189"/>
      <c r="AQ55" s="189"/>
      <c r="AR55" s="189"/>
      <c r="AS55" s="189"/>
      <c r="AT55" s="235"/>
      <c r="AU55" s="268"/>
    </row>
    <row r="56" spans="1:47" ht="30" hidden="1">
      <c r="A56" s="232"/>
      <c r="B56" s="232"/>
      <c r="C56" s="242"/>
      <c r="D56" s="232"/>
      <c r="E56" s="242"/>
      <c r="F56" s="232"/>
      <c r="G56" s="231"/>
      <c r="H56" s="232"/>
      <c r="I56" s="232"/>
      <c r="J56" s="232"/>
      <c r="K56" s="59" t="s">
        <v>179</v>
      </c>
      <c r="L56" s="113"/>
      <c r="M56" s="55"/>
      <c r="N56" s="232"/>
      <c r="O56" s="232"/>
      <c r="P56" s="232"/>
      <c r="Q56" s="232"/>
      <c r="R56" s="235"/>
      <c r="S56" s="235"/>
      <c r="T56" s="235"/>
      <c r="U56" s="47" t="s">
        <v>386</v>
      </c>
      <c r="V56" s="110"/>
      <c r="W56" s="47"/>
      <c r="X56" s="62" t="str">
        <f>IF(AND(V56="x"),15,"-")</f>
        <v>-</v>
      </c>
      <c r="Y56" s="235"/>
      <c r="Z56" s="234"/>
      <c r="AA56" s="234"/>
      <c r="AB56" s="234"/>
      <c r="AC56" s="234"/>
      <c r="AD56" s="189"/>
      <c r="AE56" s="189"/>
      <c r="AF56" s="189"/>
      <c r="AG56" s="189"/>
      <c r="AH56" s="189"/>
      <c r="AI56" s="189"/>
      <c r="AJ56" s="189"/>
      <c r="AK56" s="189"/>
      <c r="AL56" s="189"/>
      <c r="AM56" s="189"/>
      <c r="AN56" s="189"/>
      <c r="AO56" s="189"/>
      <c r="AP56" s="189"/>
      <c r="AQ56" s="189"/>
      <c r="AR56" s="189"/>
      <c r="AS56" s="189"/>
      <c r="AT56" s="235"/>
      <c r="AU56" s="268"/>
    </row>
    <row r="57" spans="1:47" ht="30" hidden="1">
      <c r="A57" s="232"/>
      <c r="B57" s="232"/>
      <c r="C57" s="242"/>
      <c r="D57" s="232"/>
      <c r="E57" s="242"/>
      <c r="F57" s="232"/>
      <c r="G57" s="231"/>
      <c r="H57" s="232"/>
      <c r="I57" s="232"/>
      <c r="J57" s="232"/>
      <c r="K57" s="59" t="s">
        <v>175</v>
      </c>
      <c r="L57" s="113"/>
      <c r="M57" s="55"/>
      <c r="N57" s="232"/>
      <c r="O57" s="232"/>
      <c r="P57" s="232"/>
      <c r="Q57" s="232"/>
      <c r="R57" s="235"/>
      <c r="S57" s="235"/>
      <c r="T57" s="235"/>
      <c r="U57" s="235"/>
      <c r="V57" s="235"/>
      <c r="W57" s="235"/>
      <c r="X57" s="235"/>
      <c r="Y57" s="235"/>
      <c r="Z57" s="234"/>
      <c r="AA57" s="234"/>
      <c r="AB57" s="234"/>
      <c r="AC57" s="234"/>
      <c r="AD57" s="189"/>
      <c r="AE57" s="189"/>
      <c r="AF57" s="189"/>
      <c r="AG57" s="189"/>
      <c r="AH57" s="189"/>
      <c r="AI57" s="189"/>
      <c r="AJ57" s="189"/>
      <c r="AK57" s="189"/>
      <c r="AL57" s="189"/>
      <c r="AM57" s="189"/>
      <c r="AN57" s="189"/>
      <c r="AO57" s="189"/>
      <c r="AP57" s="189"/>
      <c r="AQ57" s="189"/>
      <c r="AR57" s="189"/>
      <c r="AS57" s="189"/>
      <c r="AT57" s="235"/>
      <c r="AU57" s="268"/>
    </row>
    <row r="58" spans="1:47" ht="45" hidden="1">
      <c r="A58" s="232"/>
      <c r="B58" s="232"/>
      <c r="C58" s="242"/>
      <c r="D58" s="232"/>
      <c r="E58" s="242"/>
      <c r="F58" s="232"/>
      <c r="G58" s="231"/>
      <c r="H58" s="232"/>
      <c r="I58" s="232"/>
      <c r="J58" s="232"/>
      <c r="K58" s="59" t="s">
        <v>176</v>
      </c>
      <c r="L58" s="113"/>
      <c r="M58" s="55"/>
      <c r="N58" s="232"/>
      <c r="O58" s="232"/>
      <c r="P58" s="232"/>
      <c r="Q58" s="232"/>
      <c r="R58" s="235"/>
      <c r="S58" s="235"/>
      <c r="T58" s="235"/>
      <c r="U58" s="183" t="s">
        <v>200</v>
      </c>
      <c r="V58" s="183"/>
      <c r="W58" s="183"/>
      <c r="X58" s="183"/>
      <c r="Y58" s="235"/>
      <c r="Z58" s="234"/>
      <c r="AA58" s="234"/>
      <c r="AB58" s="234"/>
      <c r="AC58" s="234"/>
      <c r="AD58" s="189"/>
      <c r="AE58" s="189"/>
      <c r="AF58" s="189"/>
      <c r="AG58" s="189"/>
      <c r="AH58" s="189"/>
      <c r="AI58" s="189"/>
      <c r="AJ58" s="189"/>
      <c r="AK58" s="189"/>
      <c r="AL58" s="189"/>
      <c r="AM58" s="189"/>
      <c r="AN58" s="189"/>
      <c r="AO58" s="189"/>
      <c r="AP58" s="189"/>
      <c r="AQ58" s="189"/>
      <c r="AR58" s="189"/>
      <c r="AS58" s="189"/>
      <c r="AT58" s="235"/>
      <c r="AU58" s="268"/>
    </row>
    <row r="59" spans="1:47" ht="15" hidden="1">
      <c r="A59" s="232"/>
      <c r="B59" s="232"/>
      <c r="C59" s="242"/>
      <c r="D59" s="232"/>
      <c r="E59" s="242"/>
      <c r="F59" s="232"/>
      <c r="G59" s="231"/>
      <c r="H59" s="232"/>
      <c r="I59" s="232"/>
      <c r="J59" s="232"/>
      <c r="K59" s="59" t="s">
        <v>177</v>
      </c>
      <c r="L59" s="113"/>
      <c r="M59" s="55"/>
      <c r="N59" s="232"/>
      <c r="O59" s="232"/>
      <c r="P59" s="232"/>
      <c r="Q59" s="232"/>
      <c r="R59" s="235"/>
      <c r="S59" s="235"/>
      <c r="T59" s="235"/>
      <c r="U59" s="47" t="s">
        <v>201</v>
      </c>
      <c r="V59" s="110"/>
      <c r="W59" s="47"/>
      <c r="X59" s="63" t="str">
        <f>IF(AND(V59="x"),15,"-")</f>
        <v>-</v>
      </c>
      <c r="Y59" s="235"/>
      <c r="Z59" s="234"/>
      <c r="AA59" s="234"/>
      <c r="AB59" s="234"/>
      <c r="AC59" s="234"/>
      <c r="AD59" s="189"/>
      <c r="AE59" s="189"/>
      <c r="AF59" s="189"/>
      <c r="AG59" s="189"/>
      <c r="AH59" s="189"/>
      <c r="AI59" s="189"/>
      <c r="AJ59" s="189"/>
      <c r="AK59" s="189"/>
      <c r="AL59" s="189"/>
      <c r="AM59" s="189"/>
      <c r="AN59" s="189"/>
      <c r="AO59" s="189"/>
      <c r="AP59" s="189"/>
      <c r="AQ59" s="189"/>
      <c r="AR59" s="189"/>
      <c r="AS59" s="189"/>
      <c r="AT59" s="235"/>
      <c r="AU59" s="268"/>
    </row>
    <row r="60" spans="1:47" ht="30" hidden="1">
      <c r="A60" s="232"/>
      <c r="B60" s="232"/>
      <c r="C60" s="242"/>
      <c r="D60" s="232"/>
      <c r="E60" s="242"/>
      <c r="F60" s="232"/>
      <c r="G60" s="231"/>
      <c r="H60" s="232"/>
      <c r="I60" s="232"/>
      <c r="J60" s="232"/>
      <c r="K60" s="59" t="s">
        <v>387</v>
      </c>
      <c r="L60" s="113"/>
      <c r="M60" s="55"/>
      <c r="N60" s="232"/>
      <c r="O60" s="232"/>
      <c r="P60" s="232"/>
      <c r="Q60" s="232"/>
      <c r="R60" s="235"/>
      <c r="S60" s="235"/>
      <c r="T60" s="235"/>
      <c r="U60" s="233" t="s">
        <v>202</v>
      </c>
      <c r="V60" s="235"/>
      <c r="W60" s="233"/>
      <c r="X60" s="237" t="str">
        <f>IF(AND(V60="x"),10,"-")</f>
        <v>-</v>
      </c>
      <c r="Y60" s="235"/>
      <c r="Z60" s="234"/>
      <c r="AA60" s="234"/>
      <c r="AB60" s="234"/>
      <c r="AC60" s="234"/>
      <c r="AD60" s="189"/>
      <c r="AE60" s="189"/>
      <c r="AF60" s="189"/>
      <c r="AG60" s="189"/>
      <c r="AH60" s="189"/>
      <c r="AI60" s="189"/>
      <c r="AJ60" s="189"/>
      <c r="AK60" s="189"/>
      <c r="AL60" s="189"/>
      <c r="AM60" s="189"/>
      <c r="AN60" s="189"/>
      <c r="AO60" s="189"/>
      <c r="AP60" s="189"/>
      <c r="AQ60" s="189"/>
      <c r="AR60" s="189"/>
      <c r="AS60" s="189"/>
      <c r="AT60" s="235"/>
      <c r="AU60" s="268"/>
    </row>
    <row r="61" spans="1:47" ht="15" hidden="1">
      <c r="A61" s="232"/>
      <c r="B61" s="232"/>
      <c r="C61" s="242"/>
      <c r="D61" s="232"/>
      <c r="E61" s="242"/>
      <c r="F61" s="232"/>
      <c r="G61" s="231"/>
      <c r="H61" s="232"/>
      <c r="I61" s="232"/>
      <c r="J61" s="232"/>
      <c r="K61" s="59" t="s">
        <v>180</v>
      </c>
      <c r="L61" s="113"/>
      <c r="M61" s="55"/>
      <c r="N61" s="232"/>
      <c r="O61" s="232"/>
      <c r="P61" s="232"/>
      <c r="Q61" s="232"/>
      <c r="R61" s="235"/>
      <c r="S61" s="235"/>
      <c r="T61" s="235"/>
      <c r="U61" s="233"/>
      <c r="V61" s="235"/>
      <c r="W61" s="233"/>
      <c r="X61" s="237"/>
      <c r="Y61" s="235"/>
      <c r="Z61" s="234"/>
      <c r="AA61" s="234"/>
      <c r="AB61" s="234"/>
      <c r="AC61" s="234"/>
      <c r="AD61" s="189"/>
      <c r="AE61" s="189"/>
      <c r="AF61" s="189"/>
      <c r="AG61" s="189"/>
      <c r="AH61" s="189"/>
      <c r="AI61" s="189"/>
      <c r="AJ61" s="189"/>
      <c r="AK61" s="189"/>
      <c r="AL61" s="189"/>
      <c r="AM61" s="189"/>
      <c r="AN61" s="189"/>
      <c r="AO61" s="189"/>
      <c r="AP61" s="189"/>
      <c r="AQ61" s="189"/>
      <c r="AR61" s="189"/>
      <c r="AS61" s="189"/>
      <c r="AT61" s="235"/>
      <c r="AU61" s="268"/>
    </row>
    <row r="62" spans="1:47" ht="15" customHeight="1" hidden="1">
      <c r="A62" s="232"/>
      <c r="B62" s="232"/>
      <c r="C62" s="242"/>
      <c r="D62" s="232"/>
      <c r="E62" s="242"/>
      <c r="F62" s="232"/>
      <c r="G62" s="231"/>
      <c r="H62" s="232"/>
      <c r="I62" s="232"/>
      <c r="J62" s="232"/>
      <c r="K62" s="59" t="s">
        <v>181</v>
      </c>
      <c r="L62" s="113"/>
      <c r="M62" s="55"/>
      <c r="N62" s="232"/>
      <c r="O62" s="232"/>
      <c r="P62" s="232"/>
      <c r="Q62" s="232"/>
      <c r="R62" s="235"/>
      <c r="S62" s="235"/>
      <c r="T62" s="235"/>
      <c r="U62" s="235"/>
      <c r="V62" s="235"/>
      <c r="W62" s="235"/>
      <c r="X62" s="235"/>
      <c r="Y62" s="235"/>
      <c r="Z62" s="234"/>
      <c r="AA62" s="234"/>
      <c r="AB62" s="234"/>
      <c r="AC62" s="234"/>
      <c r="AD62" s="189"/>
      <c r="AE62" s="189"/>
      <c r="AF62" s="189"/>
      <c r="AG62" s="189"/>
      <c r="AH62" s="189"/>
      <c r="AI62" s="189"/>
      <c r="AJ62" s="189"/>
      <c r="AK62" s="189"/>
      <c r="AL62" s="189"/>
      <c r="AM62" s="189"/>
      <c r="AN62" s="189"/>
      <c r="AO62" s="189"/>
      <c r="AP62" s="189"/>
      <c r="AQ62" s="189"/>
      <c r="AR62" s="189"/>
      <c r="AS62" s="189"/>
      <c r="AT62" s="235"/>
      <c r="AU62" s="268"/>
    </row>
    <row r="63" spans="1:47" ht="29.25" customHeight="1" hidden="1">
      <c r="A63" s="232"/>
      <c r="B63" s="232"/>
      <c r="C63" s="242"/>
      <c r="D63" s="232"/>
      <c r="E63" s="242"/>
      <c r="F63" s="232"/>
      <c r="G63" s="231"/>
      <c r="H63" s="232"/>
      <c r="I63" s="232"/>
      <c r="J63" s="232"/>
      <c r="K63" s="59" t="s">
        <v>182</v>
      </c>
      <c r="L63" s="113"/>
      <c r="M63" s="55"/>
      <c r="N63" s="232"/>
      <c r="O63" s="232"/>
      <c r="P63" s="232"/>
      <c r="Q63" s="232"/>
      <c r="R63" s="235"/>
      <c r="S63" s="235"/>
      <c r="T63" s="235"/>
      <c r="U63" s="183" t="s">
        <v>203</v>
      </c>
      <c r="V63" s="183"/>
      <c r="W63" s="183"/>
      <c r="X63" s="183"/>
      <c r="Y63" s="235"/>
      <c r="Z63" s="234"/>
      <c r="AA63" s="234"/>
      <c r="AB63" s="234"/>
      <c r="AC63" s="234"/>
      <c r="AD63" s="189"/>
      <c r="AE63" s="189"/>
      <c r="AF63" s="189"/>
      <c r="AG63" s="189"/>
      <c r="AH63" s="189"/>
      <c r="AI63" s="189"/>
      <c r="AJ63" s="189"/>
      <c r="AK63" s="189"/>
      <c r="AL63" s="189"/>
      <c r="AM63" s="189"/>
      <c r="AN63" s="189"/>
      <c r="AO63" s="189"/>
      <c r="AP63" s="189"/>
      <c r="AQ63" s="189"/>
      <c r="AR63" s="189"/>
      <c r="AS63" s="189"/>
      <c r="AT63" s="235"/>
      <c r="AU63" s="268"/>
    </row>
    <row r="64" spans="1:47" ht="15" customHeight="1" hidden="1">
      <c r="A64" s="232"/>
      <c r="B64" s="232"/>
      <c r="C64" s="242"/>
      <c r="D64" s="232"/>
      <c r="E64" s="242"/>
      <c r="F64" s="232"/>
      <c r="G64" s="231"/>
      <c r="H64" s="232"/>
      <c r="I64" s="232"/>
      <c r="J64" s="232"/>
      <c r="K64" s="59" t="s">
        <v>183</v>
      </c>
      <c r="L64" s="113"/>
      <c r="M64" s="55"/>
      <c r="N64" s="232"/>
      <c r="O64" s="232"/>
      <c r="P64" s="232"/>
      <c r="Q64" s="232"/>
      <c r="R64" s="235"/>
      <c r="S64" s="235"/>
      <c r="T64" s="235"/>
      <c r="U64" s="233" t="s">
        <v>204</v>
      </c>
      <c r="V64" s="235"/>
      <c r="W64" s="235"/>
      <c r="X64" s="237" t="str">
        <f>IF(AND(V64="X"),10,"-")</f>
        <v>-</v>
      </c>
      <c r="Y64" s="235"/>
      <c r="Z64" s="234"/>
      <c r="AA64" s="234"/>
      <c r="AB64" s="234"/>
      <c r="AC64" s="234"/>
      <c r="AD64" s="189"/>
      <c r="AE64" s="189"/>
      <c r="AF64" s="189"/>
      <c r="AG64" s="189"/>
      <c r="AH64" s="189"/>
      <c r="AI64" s="189"/>
      <c r="AJ64" s="189"/>
      <c r="AK64" s="189"/>
      <c r="AL64" s="189"/>
      <c r="AM64" s="189"/>
      <c r="AN64" s="189"/>
      <c r="AO64" s="189"/>
      <c r="AP64" s="189"/>
      <c r="AQ64" s="189"/>
      <c r="AR64" s="189"/>
      <c r="AS64" s="189"/>
      <c r="AT64" s="235"/>
      <c r="AU64" s="268"/>
    </row>
    <row r="65" spans="1:47" ht="15" hidden="1">
      <c r="A65" s="232"/>
      <c r="B65" s="232"/>
      <c r="C65" s="242"/>
      <c r="D65" s="232"/>
      <c r="E65" s="242"/>
      <c r="F65" s="232"/>
      <c r="G65" s="231"/>
      <c r="H65" s="232"/>
      <c r="I65" s="232"/>
      <c r="J65" s="232"/>
      <c r="K65" s="59" t="s">
        <v>184</v>
      </c>
      <c r="L65" s="113"/>
      <c r="M65" s="55"/>
      <c r="N65" s="232"/>
      <c r="O65" s="232"/>
      <c r="P65" s="232"/>
      <c r="Q65" s="232"/>
      <c r="R65" s="235"/>
      <c r="S65" s="235"/>
      <c r="T65" s="235"/>
      <c r="U65" s="233"/>
      <c r="V65" s="235"/>
      <c r="W65" s="235"/>
      <c r="X65" s="237"/>
      <c r="Y65" s="235"/>
      <c r="Z65" s="234"/>
      <c r="AA65" s="234"/>
      <c r="AB65" s="234"/>
      <c r="AC65" s="234"/>
      <c r="AD65" s="189"/>
      <c r="AE65" s="189"/>
      <c r="AF65" s="189"/>
      <c r="AG65" s="189"/>
      <c r="AH65" s="189"/>
      <c r="AI65" s="189"/>
      <c r="AJ65" s="189"/>
      <c r="AK65" s="189"/>
      <c r="AL65" s="189"/>
      <c r="AM65" s="189"/>
      <c r="AN65" s="189"/>
      <c r="AO65" s="189"/>
      <c r="AP65" s="189"/>
      <c r="AQ65" s="189"/>
      <c r="AR65" s="189"/>
      <c r="AS65" s="189"/>
      <c r="AT65" s="235"/>
      <c r="AU65" s="268"/>
    </row>
    <row r="66" spans="1:47" ht="30" hidden="1">
      <c r="A66" s="232"/>
      <c r="B66" s="232"/>
      <c r="C66" s="242"/>
      <c r="D66" s="232"/>
      <c r="E66" s="242"/>
      <c r="F66" s="232"/>
      <c r="G66" s="231"/>
      <c r="H66" s="232"/>
      <c r="I66" s="232"/>
      <c r="J66" s="232"/>
      <c r="K66" s="59" t="s">
        <v>185</v>
      </c>
      <c r="L66" s="113"/>
      <c r="M66" s="55"/>
      <c r="N66" s="232"/>
      <c r="O66" s="232"/>
      <c r="P66" s="232"/>
      <c r="Q66" s="232"/>
      <c r="R66" s="235"/>
      <c r="S66" s="235"/>
      <c r="T66" s="235"/>
      <c r="U66" s="233" t="s">
        <v>205</v>
      </c>
      <c r="V66" s="235"/>
      <c r="W66" s="235"/>
      <c r="X66" s="237" t="str">
        <f>IF(AND(V66="x"),5,"-")</f>
        <v>-</v>
      </c>
      <c r="Y66" s="235"/>
      <c r="Z66" s="234"/>
      <c r="AA66" s="234"/>
      <c r="AB66" s="234"/>
      <c r="AC66" s="234"/>
      <c r="AD66" s="189"/>
      <c r="AE66" s="189"/>
      <c r="AF66" s="189"/>
      <c r="AG66" s="189"/>
      <c r="AH66" s="189"/>
      <c r="AI66" s="189"/>
      <c r="AJ66" s="189"/>
      <c r="AK66" s="189"/>
      <c r="AL66" s="189"/>
      <c r="AM66" s="189"/>
      <c r="AN66" s="189"/>
      <c r="AO66" s="189"/>
      <c r="AP66" s="189"/>
      <c r="AQ66" s="189"/>
      <c r="AR66" s="189"/>
      <c r="AS66" s="189"/>
      <c r="AT66" s="235"/>
      <c r="AU66" s="268"/>
    </row>
    <row r="67" spans="1:47" ht="15" hidden="1">
      <c r="A67" s="232"/>
      <c r="B67" s="232"/>
      <c r="C67" s="242"/>
      <c r="D67" s="232"/>
      <c r="E67" s="242"/>
      <c r="F67" s="232"/>
      <c r="G67" s="231"/>
      <c r="H67" s="232"/>
      <c r="I67" s="232"/>
      <c r="J67" s="232"/>
      <c r="K67" s="59" t="s">
        <v>186</v>
      </c>
      <c r="L67" s="113"/>
      <c r="M67" s="55"/>
      <c r="N67" s="232"/>
      <c r="O67" s="232"/>
      <c r="P67" s="232"/>
      <c r="Q67" s="232"/>
      <c r="R67" s="235"/>
      <c r="S67" s="235"/>
      <c r="T67" s="235"/>
      <c r="U67" s="233"/>
      <c r="V67" s="235"/>
      <c r="W67" s="235"/>
      <c r="X67" s="237"/>
      <c r="Y67" s="235"/>
      <c r="Z67" s="234"/>
      <c r="AA67" s="234"/>
      <c r="AB67" s="234"/>
      <c r="AC67" s="234"/>
      <c r="AD67" s="189"/>
      <c r="AE67" s="189"/>
      <c r="AF67" s="189"/>
      <c r="AG67" s="189"/>
      <c r="AH67" s="189"/>
      <c r="AI67" s="189"/>
      <c r="AJ67" s="189"/>
      <c r="AK67" s="189"/>
      <c r="AL67" s="189"/>
      <c r="AM67" s="189"/>
      <c r="AN67" s="189"/>
      <c r="AO67" s="189"/>
      <c r="AP67" s="189"/>
      <c r="AQ67" s="189"/>
      <c r="AR67" s="189"/>
      <c r="AS67" s="189"/>
      <c r="AT67" s="235"/>
      <c r="AU67" s="268"/>
    </row>
    <row r="68" spans="1:47" ht="30" customHeight="1" hidden="1">
      <c r="A68" s="232"/>
      <c r="B68" s="232"/>
      <c r="C68" s="242"/>
      <c r="D68" s="232"/>
      <c r="E68" s="242"/>
      <c r="F68" s="232"/>
      <c r="G68" s="231"/>
      <c r="H68" s="232"/>
      <c r="I68" s="232"/>
      <c r="J68" s="232"/>
      <c r="K68" s="59" t="s">
        <v>187</v>
      </c>
      <c r="L68" s="113"/>
      <c r="M68" s="55"/>
      <c r="N68" s="232"/>
      <c r="O68" s="232"/>
      <c r="P68" s="232"/>
      <c r="Q68" s="232"/>
      <c r="R68" s="235"/>
      <c r="S68" s="235"/>
      <c r="T68" s="235"/>
      <c r="U68" s="183" t="s">
        <v>194</v>
      </c>
      <c r="V68" s="183"/>
      <c r="W68" s="183"/>
      <c r="X68" s="238">
        <f>SUM(X52:X56)+SUM(X59:X61)+SUM(X64:X67)</f>
        <v>0</v>
      </c>
      <c r="Y68" s="235"/>
      <c r="Z68" s="234"/>
      <c r="AA68" s="234"/>
      <c r="AB68" s="234"/>
      <c r="AC68" s="234"/>
      <c r="AD68" s="189"/>
      <c r="AE68" s="189"/>
      <c r="AF68" s="189"/>
      <c r="AG68" s="189"/>
      <c r="AH68" s="189"/>
      <c r="AI68" s="189"/>
      <c r="AJ68" s="189"/>
      <c r="AK68" s="189"/>
      <c r="AL68" s="189"/>
      <c r="AM68" s="189"/>
      <c r="AN68" s="189"/>
      <c r="AO68" s="189"/>
      <c r="AP68" s="189"/>
      <c r="AQ68" s="189"/>
      <c r="AR68" s="189"/>
      <c r="AS68" s="189"/>
      <c r="AT68" s="235"/>
      <c r="AU68" s="268"/>
    </row>
    <row r="69" spans="1:47" ht="15" hidden="1">
      <c r="A69" s="232"/>
      <c r="B69" s="232"/>
      <c r="C69" s="242"/>
      <c r="D69" s="232"/>
      <c r="E69" s="242"/>
      <c r="F69" s="232"/>
      <c r="G69" s="231"/>
      <c r="H69" s="232"/>
      <c r="I69" s="232"/>
      <c r="J69" s="232"/>
      <c r="K69" s="59" t="s">
        <v>188</v>
      </c>
      <c r="L69" s="113"/>
      <c r="M69" s="55"/>
      <c r="N69" s="232"/>
      <c r="O69" s="232"/>
      <c r="P69" s="232"/>
      <c r="Q69" s="232"/>
      <c r="R69" s="235"/>
      <c r="S69" s="235"/>
      <c r="T69" s="235"/>
      <c r="U69" s="183"/>
      <c r="V69" s="183"/>
      <c r="W69" s="183"/>
      <c r="X69" s="183"/>
      <c r="Y69" s="235"/>
      <c r="Z69" s="234"/>
      <c r="AA69" s="234"/>
      <c r="AB69" s="234"/>
      <c r="AC69" s="234"/>
      <c r="AD69" s="189"/>
      <c r="AE69" s="189"/>
      <c r="AF69" s="189"/>
      <c r="AG69" s="189"/>
      <c r="AH69" s="189"/>
      <c r="AI69" s="189"/>
      <c r="AJ69" s="189"/>
      <c r="AK69" s="189"/>
      <c r="AL69" s="189"/>
      <c r="AM69" s="189"/>
      <c r="AN69" s="189"/>
      <c r="AO69" s="189"/>
      <c r="AP69" s="189"/>
      <c r="AQ69" s="189"/>
      <c r="AR69" s="189"/>
      <c r="AS69" s="189"/>
      <c r="AT69" s="235"/>
      <c r="AU69" s="268"/>
    </row>
    <row r="70" spans="1:47" ht="15" hidden="1">
      <c r="A70" s="232"/>
      <c r="B70" s="232"/>
      <c r="C70" s="242"/>
      <c r="D70" s="232"/>
      <c r="E70" s="242"/>
      <c r="F70" s="232"/>
      <c r="G70" s="231"/>
      <c r="H70" s="232"/>
      <c r="I70" s="232"/>
      <c r="J70" s="232"/>
      <c r="K70" s="268"/>
      <c r="L70" s="268"/>
      <c r="M70" s="268"/>
      <c r="N70" s="232"/>
      <c r="O70" s="232"/>
      <c r="P70" s="232"/>
      <c r="Q70" s="232"/>
      <c r="R70" s="235" t="s">
        <v>313</v>
      </c>
      <c r="S70" s="235" t="s">
        <v>189</v>
      </c>
      <c r="T70" s="235"/>
      <c r="U70" s="235"/>
      <c r="V70" s="235"/>
      <c r="W70" s="235"/>
      <c r="X70" s="235"/>
      <c r="Y70" s="110"/>
      <c r="Z70" s="55"/>
      <c r="AA70" s="55"/>
      <c r="AB70" s="55"/>
      <c r="AC70" s="55"/>
      <c r="AD70" s="189"/>
      <c r="AE70" s="189"/>
      <c r="AF70" s="189"/>
      <c r="AG70" s="189"/>
      <c r="AH70" s="189"/>
      <c r="AI70" s="189"/>
      <c r="AJ70" s="189"/>
      <c r="AK70" s="189"/>
      <c r="AL70" s="189"/>
      <c r="AM70" s="189"/>
      <c r="AN70" s="189"/>
      <c r="AO70" s="189"/>
      <c r="AP70" s="189"/>
      <c r="AQ70" s="189"/>
      <c r="AR70" s="189"/>
      <c r="AS70" s="189"/>
      <c r="AT70" s="235"/>
      <c r="AU70" s="268"/>
    </row>
    <row r="71" spans="1:47" ht="15" hidden="1">
      <c r="A71" s="232"/>
      <c r="B71" s="232"/>
      <c r="C71" s="242"/>
      <c r="D71" s="232"/>
      <c r="E71" s="242"/>
      <c r="F71" s="232"/>
      <c r="G71" s="231"/>
      <c r="H71" s="232"/>
      <c r="I71" s="232"/>
      <c r="J71" s="232"/>
      <c r="K71" s="268"/>
      <c r="L71" s="268"/>
      <c r="M71" s="268"/>
      <c r="N71" s="232"/>
      <c r="O71" s="232"/>
      <c r="P71" s="232"/>
      <c r="Q71" s="232"/>
      <c r="R71" s="235"/>
      <c r="S71" s="235"/>
      <c r="T71" s="235"/>
      <c r="U71" s="47" t="s">
        <v>196</v>
      </c>
      <c r="V71" s="110"/>
      <c r="W71" s="47"/>
      <c r="X71" s="62" t="str">
        <f>IF(AND(V71="x"),15,"-")</f>
        <v>-</v>
      </c>
      <c r="Y71" s="235" t="s">
        <v>64</v>
      </c>
      <c r="Z71" s="234" t="str">
        <f>IF(AND(X87&gt;=96,X87&lt;=100),"Fuerte",IF(AND(X87&gt;=86,X87&lt;=95),"Moderado",IF(AND(X87&lt;=85,X87&gt;=0),"Débil","-")))</f>
        <v>Débil</v>
      </c>
      <c r="AA71" s="234" t="s">
        <v>392</v>
      </c>
      <c r="AB71" s="234" t="str">
        <f>CONCATENATE(Z71,AA71)</f>
        <v>DébilDébil</v>
      </c>
      <c r="AC71" s="234" t="str">
        <f>IF(AB71="FuerteFuerte","NO","SI")</f>
        <v>SI</v>
      </c>
      <c r="AD71" s="189"/>
      <c r="AE71" s="189"/>
      <c r="AF71" s="189"/>
      <c r="AG71" s="189"/>
      <c r="AH71" s="189"/>
      <c r="AI71" s="189"/>
      <c r="AJ71" s="189"/>
      <c r="AK71" s="189"/>
      <c r="AL71" s="189"/>
      <c r="AM71" s="189"/>
      <c r="AN71" s="189"/>
      <c r="AO71" s="189"/>
      <c r="AP71" s="189"/>
      <c r="AQ71" s="189"/>
      <c r="AR71" s="189"/>
      <c r="AS71" s="189"/>
      <c r="AT71" s="235"/>
      <c r="AU71" s="268"/>
    </row>
    <row r="72" spans="1:47" ht="30" hidden="1">
      <c r="A72" s="232"/>
      <c r="B72" s="232"/>
      <c r="C72" s="242"/>
      <c r="D72" s="232"/>
      <c r="E72" s="242"/>
      <c r="F72" s="232"/>
      <c r="G72" s="231"/>
      <c r="H72" s="232"/>
      <c r="I72" s="232"/>
      <c r="J72" s="232"/>
      <c r="K72" s="268"/>
      <c r="L72" s="268"/>
      <c r="M72" s="268"/>
      <c r="N72" s="232"/>
      <c r="O72" s="232"/>
      <c r="P72" s="232"/>
      <c r="Q72" s="232"/>
      <c r="R72" s="235"/>
      <c r="S72" s="235"/>
      <c r="T72" s="235"/>
      <c r="U72" s="47" t="s">
        <v>197</v>
      </c>
      <c r="V72" s="110" t="s">
        <v>189</v>
      </c>
      <c r="W72" s="47"/>
      <c r="X72" s="62">
        <f>IF(AND(V72="x"),15,"-")</f>
        <v>15</v>
      </c>
      <c r="Y72" s="235"/>
      <c r="Z72" s="234"/>
      <c r="AA72" s="234"/>
      <c r="AB72" s="234"/>
      <c r="AC72" s="234"/>
      <c r="AD72" s="189"/>
      <c r="AE72" s="189"/>
      <c r="AF72" s="189"/>
      <c r="AG72" s="189"/>
      <c r="AH72" s="189"/>
      <c r="AI72" s="189"/>
      <c r="AJ72" s="189"/>
      <c r="AK72" s="189"/>
      <c r="AL72" s="189"/>
      <c r="AM72" s="189"/>
      <c r="AN72" s="189"/>
      <c r="AO72" s="189"/>
      <c r="AP72" s="189"/>
      <c r="AQ72" s="189"/>
      <c r="AR72" s="189"/>
      <c r="AS72" s="189"/>
      <c r="AT72" s="235"/>
      <c r="AU72" s="268"/>
    </row>
    <row r="73" spans="1:47" ht="15" hidden="1">
      <c r="A73" s="232"/>
      <c r="B73" s="232"/>
      <c r="C73" s="242"/>
      <c r="D73" s="232"/>
      <c r="E73" s="242"/>
      <c r="F73" s="232"/>
      <c r="G73" s="231"/>
      <c r="H73" s="232"/>
      <c r="I73" s="232"/>
      <c r="J73" s="232"/>
      <c r="K73" s="268"/>
      <c r="L73" s="268"/>
      <c r="M73" s="268"/>
      <c r="N73" s="232"/>
      <c r="O73" s="232"/>
      <c r="P73" s="232"/>
      <c r="Q73" s="232"/>
      <c r="R73" s="235"/>
      <c r="S73" s="235"/>
      <c r="T73" s="235"/>
      <c r="U73" s="47" t="s">
        <v>198</v>
      </c>
      <c r="V73" s="110" t="s">
        <v>189</v>
      </c>
      <c r="W73" s="47"/>
      <c r="X73" s="62">
        <f>IF(AND(V73="x"),15,"-")</f>
        <v>15</v>
      </c>
      <c r="Y73" s="235"/>
      <c r="Z73" s="234"/>
      <c r="AA73" s="234"/>
      <c r="AB73" s="234"/>
      <c r="AC73" s="234"/>
      <c r="AD73" s="189"/>
      <c r="AE73" s="189"/>
      <c r="AF73" s="189"/>
      <c r="AG73" s="189"/>
      <c r="AH73" s="189"/>
      <c r="AI73" s="189"/>
      <c r="AJ73" s="189"/>
      <c r="AK73" s="189"/>
      <c r="AL73" s="189"/>
      <c r="AM73" s="189"/>
      <c r="AN73" s="189"/>
      <c r="AO73" s="189"/>
      <c r="AP73" s="189"/>
      <c r="AQ73" s="189"/>
      <c r="AR73" s="189"/>
      <c r="AS73" s="189"/>
      <c r="AT73" s="235"/>
      <c r="AU73" s="268"/>
    </row>
    <row r="74" spans="1:47" ht="15" hidden="1">
      <c r="A74" s="232"/>
      <c r="B74" s="232"/>
      <c r="C74" s="242"/>
      <c r="D74" s="232"/>
      <c r="E74" s="242"/>
      <c r="F74" s="232"/>
      <c r="G74" s="231"/>
      <c r="H74" s="232"/>
      <c r="I74" s="232"/>
      <c r="J74" s="232"/>
      <c r="K74" s="268"/>
      <c r="L74" s="268"/>
      <c r="M74" s="268"/>
      <c r="N74" s="232"/>
      <c r="O74" s="232"/>
      <c r="P74" s="232"/>
      <c r="Q74" s="232"/>
      <c r="R74" s="235"/>
      <c r="S74" s="235"/>
      <c r="T74" s="235"/>
      <c r="U74" s="47" t="s">
        <v>199</v>
      </c>
      <c r="V74" s="110" t="s">
        <v>189</v>
      </c>
      <c r="W74" s="47"/>
      <c r="X74" s="62">
        <f>IF(AND(V74="x"),15,"-")</f>
        <v>15</v>
      </c>
      <c r="Y74" s="235"/>
      <c r="Z74" s="234"/>
      <c r="AA74" s="234"/>
      <c r="AB74" s="234"/>
      <c r="AC74" s="234"/>
      <c r="AD74" s="189"/>
      <c r="AE74" s="189"/>
      <c r="AF74" s="189"/>
      <c r="AG74" s="189"/>
      <c r="AH74" s="189"/>
      <c r="AI74" s="189"/>
      <c r="AJ74" s="189"/>
      <c r="AK74" s="189"/>
      <c r="AL74" s="189"/>
      <c r="AM74" s="189"/>
      <c r="AN74" s="189"/>
      <c r="AO74" s="189"/>
      <c r="AP74" s="189"/>
      <c r="AQ74" s="189"/>
      <c r="AR74" s="189"/>
      <c r="AS74" s="189"/>
      <c r="AT74" s="235"/>
      <c r="AU74" s="268"/>
    </row>
    <row r="75" spans="1:47" ht="30" hidden="1">
      <c r="A75" s="232"/>
      <c r="B75" s="232"/>
      <c r="C75" s="242"/>
      <c r="D75" s="232"/>
      <c r="E75" s="242"/>
      <c r="F75" s="232"/>
      <c r="G75" s="231"/>
      <c r="H75" s="232"/>
      <c r="I75" s="232"/>
      <c r="J75" s="232"/>
      <c r="K75" s="268"/>
      <c r="L75" s="268"/>
      <c r="M75" s="268"/>
      <c r="N75" s="232"/>
      <c r="O75" s="232"/>
      <c r="P75" s="232"/>
      <c r="Q75" s="232"/>
      <c r="R75" s="235"/>
      <c r="S75" s="235"/>
      <c r="T75" s="235"/>
      <c r="U75" s="47" t="s">
        <v>386</v>
      </c>
      <c r="V75" s="110"/>
      <c r="W75" s="47"/>
      <c r="X75" s="62" t="str">
        <f>IF(AND(V75="x"),15,"-")</f>
        <v>-</v>
      </c>
      <c r="Y75" s="235"/>
      <c r="Z75" s="234"/>
      <c r="AA75" s="234"/>
      <c r="AB75" s="234"/>
      <c r="AC75" s="234"/>
      <c r="AD75" s="189"/>
      <c r="AE75" s="189"/>
      <c r="AF75" s="189"/>
      <c r="AG75" s="189"/>
      <c r="AH75" s="189"/>
      <c r="AI75" s="189"/>
      <c r="AJ75" s="189"/>
      <c r="AK75" s="189"/>
      <c r="AL75" s="189"/>
      <c r="AM75" s="189"/>
      <c r="AN75" s="189"/>
      <c r="AO75" s="189"/>
      <c r="AP75" s="189"/>
      <c r="AQ75" s="189"/>
      <c r="AR75" s="189"/>
      <c r="AS75" s="189"/>
      <c r="AT75" s="235"/>
      <c r="AU75" s="268"/>
    </row>
    <row r="76" spans="1:47" ht="15" hidden="1">
      <c r="A76" s="232"/>
      <c r="B76" s="232"/>
      <c r="C76" s="242"/>
      <c r="D76" s="232"/>
      <c r="E76" s="242"/>
      <c r="F76" s="232"/>
      <c r="G76" s="231"/>
      <c r="H76" s="232"/>
      <c r="I76" s="232"/>
      <c r="J76" s="232"/>
      <c r="K76" s="268"/>
      <c r="L76" s="268"/>
      <c r="M76" s="268"/>
      <c r="N76" s="232"/>
      <c r="O76" s="232"/>
      <c r="P76" s="232"/>
      <c r="Q76" s="232"/>
      <c r="R76" s="235"/>
      <c r="S76" s="235"/>
      <c r="T76" s="235"/>
      <c r="U76" s="235"/>
      <c r="V76" s="235"/>
      <c r="W76" s="235"/>
      <c r="X76" s="235"/>
      <c r="Y76" s="235"/>
      <c r="Z76" s="234"/>
      <c r="AA76" s="234"/>
      <c r="AB76" s="234"/>
      <c r="AC76" s="234"/>
      <c r="AD76" s="189"/>
      <c r="AE76" s="189"/>
      <c r="AF76" s="189"/>
      <c r="AG76" s="189"/>
      <c r="AH76" s="189"/>
      <c r="AI76" s="189"/>
      <c r="AJ76" s="189"/>
      <c r="AK76" s="189"/>
      <c r="AL76" s="189"/>
      <c r="AM76" s="189"/>
      <c r="AN76" s="189"/>
      <c r="AO76" s="189"/>
      <c r="AP76" s="189"/>
      <c r="AQ76" s="189"/>
      <c r="AR76" s="189"/>
      <c r="AS76" s="189"/>
      <c r="AT76" s="235"/>
      <c r="AU76" s="268"/>
    </row>
    <row r="77" spans="1:47" ht="15" hidden="1">
      <c r="A77" s="232"/>
      <c r="B77" s="232"/>
      <c r="C77" s="242"/>
      <c r="D77" s="232"/>
      <c r="E77" s="242"/>
      <c r="F77" s="232"/>
      <c r="G77" s="231"/>
      <c r="H77" s="232"/>
      <c r="I77" s="232"/>
      <c r="J77" s="232"/>
      <c r="K77" s="268"/>
      <c r="L77" s="268"/>
      <c r="M77" s="268"/>
      <c r="N77" s="232"/>
      <c r="O77" s="232"/>
      <c r="P77" s="232"/>
      <c r="Q77" s="232"/>
      <c r="R77" s="235"/>
      <c r="S77" s="235"/>
      <c r="T77" s="235"/>
      <c r="U77" s="183" t="s">
        <v>200</v>
      </c>
      <c r="V77" s="183"/>
      <c r="W77" s="183"/>
      <c r="X77" s="183"/>
      <c r="Y77" s="235"/>
      <c r="Z77" s="234"/>
      <c r="AA77" s="234"/>
      <c r="AB77" s="234"/>
      <c r="AC77" s="234"/>
      <c r="AD77" s="189"/>
      <c r="AE77" s="189"/>
      <c r="AF77" s="189"/>
      <c r="AG77" s="189"/>
      <c r="AH77" s="189"/>
      <c r="AI77" s="189"/>
      <c r="AJ77" s="189"/>
      <c r="AK77" s="189"/>
      <c r="AL77" s="189"/>
      <c r="AM77" s="189"/>
      <c r="AN77" s="189"/>
      <c r="AO77" s="189"/>
      <c r="AP77" s="189"/>
      <c r="AQ77" s="189"/>
      <c r="AR77" s="189"/>
      <c r="AS77" s="189"/>
      <c r="AT77" s="235"/>
      <c r="AU77" s="268"/>
    </row>
    <row r="78" spans="1:47" ht="15" hidden="1">
      <c r="A78" s="232"/>
      <c r="B78" s="232"/>
      <c r="C78" s="242"/>
      <c r="D78" s="232"/>
      <c r="E78" s="242"/>
      <c r="F78" s="232"/>
      <c r="G78" s="231"/>
      <c r="H78" s="232"/>
      <c r="I78" s="232"/>
      <c r="J78" s="232"/>
      <c r="K78" s="268"/>
      <c r="L78" s="268"/>
      <c r="M78" s="268"/>
      <c r="N78" s="232"/>
      <c r="O78" s="232"/>
      <c r="P78" s="232"/>
      <c r="Q78" s="232"/>
      <c r="R78" s="235"/>
      <c r="S78" s="235"/>
      <c r="T78" s="235"/>
      <c r="U78" s="47" t="s">
        <v>201</v>
      </c>
      <c r="V78" s="110"/>
      <c r="W78" s="47"/>
      <c r="X78" s="63" t="str">
        <f>IF(AND(V78="x"),15,"-")</f>
        <v>-</v>
      </c>
      <c r="Y78" s="235"/>
      <c r="Z78" s="234"/>
      <c r="AA78" s="234"/>
      <c r="AB78" s="234"/>
      <c r="AC78" s="234"/>
      <c r="AD78" s="189"/>
      <c r="AE78" s="189"/>
      <c r="AF78" s="189"/>
      <c r="AG78" s="189"/>
      <c r="AH78" s="189"/>
      <c r="AI78" s="189"/>
      <c r="AJ78" s="189"/>
      <c r="AK78" s="189"/>
      <c r="AL78" s="189"/>
      <c r="AM78" s="189"/>
      <c r="AN78" s="189"/>
      <c r="AO78" s="189"/>
      <c r="AP78" s="189"/>
      <c r="AQ78" s="189"/>
      <c r="AR78" s="189"/>
      <c r="AS78" s="189"/>
      <c r="AT78" s="235"/>
      <c r="AU78" s="268"/>
    </row>
    <row r="79" spans="1:47" ht="15" hidden="1">
      <c r="A79" s="232"/>
      <c r="B79" s="232"/>
      <c r="C79" s="242"/>
      <c r="D79" s="232"/>
      <c r="E79" s="242"/>
      <c r="F79" s="232"/>
      <c r="G79" s="231"/>
      <c r="H79" s="232"/>
      <c r="I79" s="232"/>
      <c r="J79" s="232"/>
      <c r="K79" s="268"/>
      <c r="L79" s="268"/>
      <c r="M79" s="268"/>
      <c r="N79" s="232"/>
      <c r="O79" s="232"/>
      <c r="P79" s="232"/>
      <c r="Q79" s="232"/>
      <c r="R79" s="235"/>
      <c r="S79" s="235"/>
      <c r="T79" s="235"/>
      <c r="U79" s="233" t="s">
        <v>202</v>
      </c>
      <c r="V79" s="235"/>
      <c r="W79" s="233"/>
      <c r="X79" s="237" t="str">
        <f>IF(AND(V79="x"),10,"-")</f>
        <v>-</v>
      </c>
      <c r="Y79" s="235"/>
      <c r="Z79" s="234"/>
      <c r="AA79" s="234"/>
      <c r="AB79" s="234"/>
      <c r="AC79" s="234"/>
      <c r="AD79" s="189"/>
      <c r="AE79" s="189"/>
      <c r="AF79" s="189"/>
      <c r="AG79" s="189"/>
      <c r="AH79" s="189"/>
      <c r="AI79" s="189"/>
      <c r="AJ79" s="189"/>
      <c r="AK79" s="189"/>
      <c r="AL79" s="189"/>
      <c r="AM79" s="189"/>
      <c r="AN79" s="189"/>
      <c r="AO79" s="189"/>
      <c r="AP79" s="189"/>
      <c r="AQ79" s="189"/>
      <c r="AR79" s="189"/>
      <c r="AS79" s="189"/>
      <c r="AT79" s="235"/>
      <c r="AU79" s="268"/>
    </row>
    <row r="80" spans="1:47" ht="15" hidden="1">
      <c r="A80" s="232"/>
      <c r="B80" s="232"/>
      <c r="C80" s="242"/>
      <c r="D80" s="232"/>
      <c r="E80" s="242"/>
      <c r="F80" s="232"/>
      <c r="G80" s="231"/>
      <c r="H80" s="232"/>
      <c r="I80" s="232"/>
      <c r="J80" s="232"/>
      <c r="K80" s="268"/>
      <c r="L80" s="268"/>
      <c r="M80" s="268"/>
      <c r="N80" s="232"/>
      <c r="O80" s="232"/>
      <c r="P80" s="232"/>
      <c r="Q80" s="232"/>
      <c r="R80" s="235"/>
      <c r="S80" s="235"/>
      <c r="T80" s="235"/>
      <c r="U80" s="233"/>
      <c r="V80" s="235"/>
      <c r="W80" s="233"/>
      <c r="X80" s="237"/>
      <c r="Y80" s="235"/>
      <c r="Z80" s="234"/>
      <c r="AA80" s="234"/>
      <c r="AB80" s="234"/>
      <c r="AC80" s="234"/>
      <c r="AD80" s="189"/>
      <c r="AE80" s="189"/>
      <c r="AF80" s="189"/>
      <c r="AG80" s="189"/>
      <c r="AH80" s="189"/>
      <c r="AI80" s="189"/>
      <c r="AJ80" s="189"/>
      <c r="AK80" s="189"/>
      <c r="AL80" s="189"/>
      <c r="AM80" s="189"/>
      <c r="AN80" s="189"/>
      <c r="AO80" s="189"/>
      <c r="AP80" s="189"/>
      <c r="AQ80" s="189"/>
      <c r="AR80" s="189"/>
      <c r="AS80" s="189"/>
      <c r="AT80" s="235"/>
      <c r="AU80" s="268"/>
    </row>
    <row r="81" spans="1:47" ht="15" hidden="1">
      <c r="A81" s="232"/>
      <c r="B81" s="232"/>
      <c r="C81" s="242"/>
      <c r="D81" s="232"/>
      <c r="E81" s="242"/>
      <c r="F81" s="232"/>
      <c r="G81" s="231"/>
      <c r="H81" s="232"/>
      <c r="I81" s="232"/>
      <c r="J81" s="232"/>
      <c r="K81" s="268"/>
      <c r="L81" s="268"/>
      <c r="M81" s="268"/>
      <c r="N81" s="232"/>
      <c r="O81" s="232"/>
      <c r="P81" s="232"/>
      <c r="Q81" s="232"/>
      <c r="R81" s="235"/>
      <c r="S81" s="235"/>
      <c r="T81" s="235"/>
      <c r="U81" s="235"/>
      <c r="V81" s="235"/>
      <c r="W81" s="235"/>
      <c r="X81" s="235"/>
      <c r="Y81" s="235"/>
      <c r="Z81" s="234"/>
      <c r="AA81" s="234"/>
      <c r="AB81" s="234"/>
      <c r="AC81" s="234"/>
      <c r="AD81" s="189"/>
      <c r="AE81" s="189"/>
      <c r="AF81" s="189"/>
      <c r="AG81" s="189"/>
      <c r="AH81" s="189"/>
      <c r="AI81" s="189"/>
      <c r="AJ81" s="189"/>
      <c r="AK81" s="189"/>
      <c r="AL81" s="189"/>
      <c r="AM81" s="189"/>
      <c r="AN81" s="189"/>
      <c r="AO81" s="189"/>
      <c r="AP81" s="189"/>
      <c r="AQ81" s="189"/>
      <c r="AR81" s="189"/>
      <c r="AS81" s="189"/>
      <c r="AT81" s="235"/>
      <c r="AU81" s="268"/>
    </row>
    <row r="82" spans="1:47" ht="15" hidden="1">
      <c r="A82" s="232"/>
      <c r="B82" s="232"/>
      <c r="C82" s="242"/>
      <c r="D82" s="232"/>
      <c r="E82" s="242"/>
      <c r="F82" s="232"/>
      <c r="G82" s="231"/>
      <c r="H82" s="232"/>
      <c r="I82" s="232"/>
      <c r="J82" s="232"/>
      <c r="K82" s="268"/>
      <c r="L82" s="268"/>
      <c r="M82" s="268"/>
      <c r="N82" s="232"/>
      <c r="O82" s="232"/>
      <c r="P82" s="232"/>
      <c r="Q82" s="232"/>
      <c r="R82" s="235"/>
      <c r="S82" s="235"/>
      <c r="T82" s="235"/>
      <c r="U82" s="183" t="s">
        <v>203</v>
      </c>
      <c r="V82" s="183"/>
      <c r="W82" s="183"/>
      <c r="X82" s="183"/>
      <c r="Y82" s="235"/>
      <c r="Z82" s="234"/>
      <c r="AA82" s="234"/>
      <c r="AB82" s="234"/>
      <c r="AC82" s="234"/>
      <c r="AD82" s="189"/>
      <c r="AE82" s="189"/>
      <c r="AF82" s="189"/>
      <c r="AG82" s="189"/>
      <c r="AH82" s="189"/>
      <c r="AI82" s="189"/>
      <c r="AJ82" s="189"/>
      <c r="AK82" s="189"/>
      <c r="AL82" s="189"/>
      <c r="AM82" s="189"/>
      <c r="AN82" s="189"/>
      <c r="AO82" s="189"/>
      <c r="AP82" s="189"/>
      <c r="AQ82" s="189"/>
      <c r="AR82" s="189"/>
      <c r="AS82" s="189"/>
      <c r="AT82" s="235"/>
      <c r="AU82" s="268"/>
    </row>
    <row r="83" spans="1:47" ht="15" hidden="1">
      <c r="A83" s="232"/>
      <c r="B83" s="232"/>
      <c r="C83" s="242"/>
      <c r="D83" s="232"/>
      <c r="E83" s="242"/>
      <c r="F83" s="232"/>
      <c r="G83" s="231"/>
      <c r="H83" s="232"/>
      <c r="I83" s="232"/>
      <c r="J83" s="232"/>
      <c r="K83" s="268"/>
      <c r="L83" s="268"/>
      <c r="M83" s="268"/>
      <c r="N83" s="232"/>
      <c r="O83" s="232"/>
      <c r="P83" s="232"/>
      <c r="Q83" s="232"/>
      <c r="R83" s="235"/>
      <c r="S83" s="235"/>
      <c r="T83" s="235"/>
      <c r="U83" s="233" t="s">
        <v>204</v>
      </c>
      <c r="V83" s="235"/>
      <c r="W83" s="235"/>
      <c r="X83" s="237" t="str">
        <f>IF(AND(V83="X"),10,"-")</f>
        <v>-</v>
      </c>
      <c r="Y83" s="235"/>
      <c r="Z83" s="234"/>
      <c r="AA83" s="234"/>
      <c r="AB83" s="234"/>
      <c r="AC83" s="234"/>
      <c r="AD83" s="189"/>
      <c r="AE83" s="189"/>
      <c r="AF83" s="189"/>
      <c r="AG83" s="189"/>
      <c r="AH83" s="189"/>
      <c r="AI83" s="189"/>
      <c r="AJ83" s="189"/>
      <c r="AK83" s="189"/>
      <c r="AL83" s="189"/>
      <c r="AM83" s="189"/>
      <c r="AN83" s="189"/>
      <c r="AO83" s="189"/>
      <c r="AP83" s="189"/>
      <c r="AQ83" s="189"/>
      <c r="AR83" s="189"/>
      <c r="AS83" s="189"/>
      <c r="AT83" s="235"/>
      <c r="AU83" s="268"/>
    </row>
    <row r="84" spans="1:47" ht="15" hidden="1">
      <c r="A84" s="232"/>
      <c r="B84" s="232"/>
      <c r="C84" s="242"/>
      <c r="D84" s="232"/>
      <c r="E84" s="242"/>
      <c r="F84" s="232"/>
      <c r="G84" s="231"/>
      <c r="H84" s="232"/>
      <c r="I84" s="232"/>
      <c r="J84" s="232"/>
      <c r="K84" s="268"/>
      <c r="L84" s="268"/>
      <c r="M84" s="268"/>
      <c r="N84" s="232"/>
      <c r="O84" s="232"/>
      <c r="P84" s="232"/>
      <c r="Q84" s="232"/>
      <c r="R84" s="235"/>
      <c r="S84" s="235"/>
      <c r="T84" s="235"/>
      <c r="U84" s="233"/>
      <c r="V84" s="235"/>
      <c r="W84" s="235"/>
      <c r="X84" s="237"/>
      <c r="Y84" s="235"/>
      <c r="Z84" s="234"/>
      <c r="AA84" s="234"/>
      <c r="AB84" s="234"/>
      <c r="AC84" s="234"/>
      <c r="AD84" s="189"/>
      <c r="AE84" s="189"/>
      <c r="AF84" s="189"/>
      <c r="AG84" s="189"/>
      <c r="AH84" s="189"/>
      <c r="AI84" s="189"/>
      <c r="AJ84" s="189"/>
      <c r="AK84" s="189"/>
      <c r="AL84" s="189"/>
      <c r="AM84" s="189"/>
      <c r="AN84" s="189"/>
      <c r="AO84" s="189"/>
      <c r="AP84" s="189"/>
      <c r="AQ84" s="189"/>
      <c r="AR84" s="189"/>
      <c r="AS84" s="189"/>
      <c r="AT84" s="235"/>
      <c r="AU84" s="268"/>
    </row>
    <row r="85" spans="1:47" ht="15" hidden="1">
      <c r="A85" s="232"/>
      <c r="B85" s="232"/>
      <c r="C85" s="242"/>
      <c r="D85" s="232"/>
      <c r="E85" s="242"/>
      <c r="F85" s="232"/>
      <c r="G85" s="231"/>
      <c r="H85" s="232"/>
      <c r="I85" s="232"/>
      <c r="J85" s="232"/>
      <c r="K85" s="268"/>
      <c r="L85" s="268"/>
      <c r="M85" s="268"/>
      <c r="N85" s="232"/>
      <c r="O85" s="232"/>
      <c r="P85" s="232"/>
      <c r="Q85" s="232"/>
      <c r="R85" s="235"/>
      <c r="S85" s="235"/>
      <c r="T85" s="235"/>
      <c r="U85" s="233" t="s">
        <v>205</v>
      </c>
      <c r="V85" s="235"/>
      <c r="W85" s="235"/>
      <c r="X85" s="237" t="str">
        <f>IF(AND(V85="x"),5,"-")</f>
        <v>-</v>
      </c>
      <c r="Y85" s="235"/>
      <c r="Z85" s="234"/>
      <c r="AA85" s="234"/>
      <c r="AB85" s="234"/>
      <c r="AC85" s="234"/>
      <c r="AD85" s="189"/>
      <c r="AE85" s="189"/>
      <c r="AF85" s="189"/>
      <c r="AG85" s="189"/>
      <c r="AH85" s="189"/>
      <c r="AI85" s="189"/>
      <c r="AJ85" s="189"/>
      <c r="AK85" s="189"/>
      <c r="AL85" s="189"/>
      <c r="AM85" s="189"/>
      <c r="AN85" s="189"/>
      <c r="AO85" s="189"/>
      <c r="AP85" s="189"/>
      <c r="AQ85" s="189"/>
      <c r="AR85" s="189"/>
      <c r="AS85" s="189"/>
      <c r="AT85" s="235"/>
      <c r="AU85" s="268"/>
    </row>
    <row r="86" spans="1:47" ht="15" hidden="1">
      <c r="A86" s="232"/>
      <c r="B86" s="232"/>
      <c r="C86" s="242"/>
      <c r="D86" s="232"/>
      <c r="E86" s="242"/>
      <c r="F86" s="232"/>
      <c r="G86" s="231"/>
      <c r="H86" s="232"/>
      <c r="I86" s="232"/>
      <c r="J86" s="232"/>
      <c r="K86" s="268"/>
      <c r="L86" s="268"/>
      <c r="M86" s="268"/>
      <c r="N86" s="232"/>
      <c r="O86" s="232"/>
      <c r="P86" s="232"/>
      <c r="Q86" s="232"/>
      <c r="R86" s="235"/>
      <c r="S86" s="235"/>
      <c r="T86" s="235"/>
      <c r="U86" s="233"/>
      <c r="V86" s="235"/>
      <c r="W86" s="235"/>
      <c r="X86" s="237"/>
      <c r="Y86" s="235"/>
      <c r="Z86" s="234"/>
      <c r="AA86" s="234"/>
      <c r="AB86" s="234"/>
      <c r="AC86" s="234"/>
      <c r="AD86" s="189"/>
      <c r="AE86" s="189"/>
      <c r="AF86" s="189"/>
      <c r="AG86" s="189"/>
      <c r="AH86" s="189"/>
      <c r="AI86" s="189"/>
      <c r="AJ86" s="189"/>
      <c r="AK86" s="189"/>
      <c r="AL86" s="189"/>
      <c r="AM86" s="189"/>
      <c r="AN86" s="189"/>
      <c r="AO86" s="189"/>
      <c r="AP86" s="189"/>
      <c r="AQ86" s="189"/>
      <c r="AR86" s="189"/>
      <c r="AS86" s="189"/>
      <c r="AT86" s="235"/>
      <c r="AU86" s="268"/>
    </row>
    <row r="87" spans="1:47" ht="15" hidden="1">
      <c r="A87" s="232"/>
      <c r="B87" s="232"/>
      <c r="C87" s="242"/>
      <c r="D87" s="232"/>
      <c r="E87" s="242"/>
      <c r="F87" s="232"/>
      <c r="G87" s="231"/>
      <c r="H87" s="232"/>
      <c r="I87" s="232"/>
      <c r="J87" s="232"/>
      <c r="K87" s="268"/>
      <c r="L87" s="268"/>
      <c r="M87" s="268"/>
      <c r="N87" s="232"/>
      <c r="O87" s="232"/>
      <c r="P87" s="232"/>
      <c r="Q87" s="232"/>
      <c r="R87" s="235"/>
      <c r="S87" s="235"/>
      <c r="T87" s="235"/>
      <c r="U87" s="183" t="s">
        <v>206</v>
      </c>
      <c r="V87" s="183"/>
      <c r="W87" s="183"/>
      <c r="X87" s="238">
        <f>SUM(X71:X75)+SUM(X78:X80)+SUM(X83:X86)</f>
        <v>45</v>
      </c>
      <c r="Y87" s="235"/>
      <c r="Z87" s="234"/>
      <c r="AA87" s="234"/>
      <c r="AB87" s="234"/>
      <c r="AC87" s="234"/>
      <c r="AD87" s="189"/>
      <c r="AE87" s="189"/>
      <c r="AF87" s="189"/>
      <c r="AG87" s="189"/>
      <c r="AH87" s="189"/>
      <c r="AI87" s="189"/>
      <c r="AJ87" s="189"/>
      <c r="AK87" s="189"/>
      <c r="AL87" s="189"/>
      <c r="AM87" s="189"/>
      <c r="AN87" s="189"/>
      <c r="AO87" s="189"/>
      <c r="AP87" s="189"/>
      <c r="AQ87" s="189"/>
      <c r="AR87" s="189"/>
      <c r="AS87" s="189"/>
      <c r="AT87" s="235"/>
      <c r="AU87" s="268"/>
    </row>
    <row r="88" spans="1:47" ht="15" hidden="1">
      <c r="A88" s="232"/>
      <c r="B88" s="232"/>
      <c r="C88" s="242"/>
      <c r="D88" s="232"/>
      <c r="E88" s="242"/>
      <c r="F88" s="232"/>
      <c r="G88" s="231"/>
      <c r="H88" s="232"/>
      <c r="I88" s="232"/>
      <c r="J88" s="232"/>
      <c r="K88" s="268"/>
      <c r="L88" s="268"/>
      <c r="M88" s="268"/>
      <c r="N88" s="232"/>
      <c r="O88" s="232"/>
      <c r="P88" s="232"/>
      <c r="Q88" s="232"/>
      <c r="R88" s="235"/>
      <c r="S88" s="235"/>
      <c r="T88" s="235"/>
      <c r="U88" s="183"/>
      <c r="V88" s="183"/>
      <c r="W88" s="183"/>
      <c r="X88" s="183"/>
      <c r="Y88" s="235"/>
      <c r="Z88" s="234"/>
      <c r="AA88" s="234"/>
      <c r="AB88" s="234"/>
      <c r="AC88" s="234"/>
      <c r="AD88" s="189"/>
      <c r="AE88" s="189"/>
      <c r="AF88" s="189"/>
      <c r="AG88" s="189"/>
      <c r="AH88" s="189"/>
      <c r="AI88" s="189"/>
      <c r="AJ88" s="189"/>
      <c r="AK88" s="189"/>
      <c r="AL88" s="189"/>
      <c r="AM88" s="189"/>
      <c r="AN88" s="189"/>
      <c r="AO88" s="189"/>
      <c r="AP88" s="189"/>
      <c r="AQ88" s="189"/>
      <c r="AR88" s="189"/>
      <c r="AS88" s="189"/>
      <c r="AT88" s="235"/>
      <c r="AU88" s="268"/>
    </row>
    <row r="89" ht="15">
      <c r="A89" s="155" t="s">
        <v>434</v>
      </c>
    </row>
    <row r="1156" ht="15">
      <c r="B1156" s="28" t="s">
        <v>83</v>
      </c>
    </row>
    <row r="1157" ht="15">
      <c r="B1157" s="28" t="s">
        <v>84</v>
      </c>
    </row>
  </sheetData>
  <sheetProtection formatCells="0" insertColumns="0" insertRows="0"/>
  <protectedRanges>
    <protectedRange sqref="AV13 AV6:AV8 AV15:AV65536" name="Rango1"/>
    <protectedRange sqref="AV2:AW3 B2:G3 J2:K3" name="Rango8"/>
  </protectedRanges>
  <mergeCells count="230">
    <mergeCell ref="K10:K12"/>
    <mergeCell ref="L10:L12"/>
    <mergeCell ref="X10:Y10"/>
    <mergeCell ref="Z10:Z12"/>
    <mergeCell ref="AB10:AB12"/>
    <mergeCell ref="AC10:AC12"/>
    <mergeCell ref="U11:W11"/>
    <mergeCell ref="X11:X12"/>
    <mergeCell ref="A1:B4"/>
    <mergeCell ref="C1:AU4"/>
    <mergeCell ref="AD10:AD12"/>
    <mergeCell ref="AE10:AE12"/>
    <mergeCell ref="AF10:AF12"/>
    <mergeCell ref="AG10:AG12"/>
    <mergeCell ref="AH10:AH12"/>
    <mergeCell ref="AI10:AI12"/>
    <mergeCell ref="S10:T11"/>
    <mergeCell ref="U10:W10"/>
    <mergeCell ref="O13:O50"/>
    <mergeCell ref="P13:P50"/>
    <mergeCell ref="Q13:Q50"/>
    <mergeCell ref="R32:R50"/>
    <mergeCell ref="A6:B6"/>
    <mergeCell ref="A7:B7"/>
    <mergeCell ref="B9:H9"/>
    <mergeCell ref="I9:O9"/>
    <mergeCell ref="B10:H11"/>
    <mergeCell ref="I10:J12"/>
    <mergeCell ref="M10:M12"/>
    <mergeCell ref="N10:N12"/>
    <mergeCell ref="O10:P12"/>
    <mergeCell ref="Q10:Q12"/>
    <mergeCell ref="R10:R12"/>
    <mergeCell ref="G13:G50"/>
    <mergeCell ref="H13:H50"/>
    <mergeCell ref="I13:I50"/>
    <mergeCell ref="J13:J50"/>
    <mergeCell ref="N13:N50"/>
    <mergeCell ref="AD14:AD50"/>
    <mergeCell ref="Y33:Y50"/>
    <mergeCell ref="Z33:Z50"/>
    <mergeCell ref="AA33:AA50"/>
    <mergeCell ref="AB33:AB50"/>
    <mergeCell ref="X22:X23"/>
    <mergeCell ref="U24:X24"/>
    <mergeCell ref="K32:M50"/>
    <mergeCell ref="AS14:AS50"/>
    <mergeCell ref="X26:X27"/>
    <mergeCell ref="U28:U29"/>
    <mergeCell ref="V28:V29"/>
    <mergeCell ref="W28:W29"/>
    <mergeCell ref="X28:X29"/>
    <mergeCell ref="AQ14:AQ50"/>
    <mergeCell ref="AR14:AR50"/>
    <mergeCell ref="AC14:AC31"/>
    <mergeCell ref="A13:A50"/>
    <mergeCell ref="B13:B50"/>
    <mergeCell ref="C13:C50"/>
    <mergeCell ref="D13:D50"/>
    <mergeCell ref="E13:E50"/>
    <mergeCell ref="F13:F50"/>
    <mergeCell ref="AP14:AP50"/>
    <mergeCell ref="AE14:AE50"/>
    <mergeCell ref="AF14:AF50"/>
    <mergeCell ref="AG14:AG50"/>
    <mergeCell ref="AH14:AH50"/>
    <mergeCell ref="AI14:AI50"/>
    <mergeCell ref="AJ14:AJ50"/>
    <mergeCell ref="AO14:AO50"/>
    <mergeCell ref="AN14:AN50"/>
    <mergeCell ref="V26:V27"/>
    <mergeCell ref="W26:W27"/>
    <mergeCell ref="U25:X25"/>
    <mergeCell ref="U26:U27"/>
    <mergeCell ref="U30:W31"/>
    <mergeCell ref="X30:X31"/>
    <mergeCell ref="AC33:AC50"/>
    <mergeCell ref="X41:X42"/>
    <mergeCell ref="U43:X43"/>
    <mergeCell ref="U22:U23"/>
    <mergeCell ref="V22:V23"/>
    <mergeCell ref="W22:W23"/>
    <mergeCell ref="AK14:AK50"/>
    <mergeCell ref="AL14:AL50"/>
    <mergeCell ref="AM14:AM50"/>
    <mergeCell ref="Y14:Y31"/>
    <mergeCell ref="Z14:Z31"/>
    <mergeCell ref="AA14:AA31"/>
    <mergeCell ref="AB14:AB31"/>
    <mergeCell ref="X49:X50"/>
    <mergeCell ref="U38:X38"/>
    <mergeCell ref="U39:X39"/>
    <mergeCell ref="U41:U42"/>
    <mergeCell ref="V41:V42"/>
    <mergeCell ref="W41:W42"/>
    <mergeCell ref="U44:X44"/>
    <mergeCell ref="U45:U46"/>
    <mergeCell ref="R13:R31"/>
    <mergeCell ref="S13:S31"/>
    <mergeCell ref="T13:T31"/>
    <mergeCell ref="U13:X13"/>
    <mergeCell ref="U47:U48"/>
    <mergeCell ref="V47:V48"/>
    <mergeCell ref="W47:W48"/>
    <mergeCell ref="X47:X48"/>
    <mergeCell ref="U19:X19"/>
    <mergeCell ref="U20:X20"/>
    <mergeCell ref="Q51:Q88"/>
    <mergeCell ref="R51:R69"/>
    <mergeCell ref="S51:S69"/>
    <mergeCell ref="S32:S50"/>
    <mergeCell ref="T32:T50"/>
    <mergeCell ref="U32:X32"/>
    <mergeCell ref="V45:V46"/>
    <mergeCell ref="W45:W46"/>
    <mergeCell ref="X45:X46"/>
    <mergeCell ref="U49:W50"/>
    <mergeCell ref="W85:W86"/>
    <mergeCell ref="X85:X86"/>
    <mergeCell ref="U87:W88"/>
    <mergeCell ref="X87:X88"/>
    <mergeCell ref="U76:X76"/>
    <mergeCell ref="U77:X77"/>
    <mergeCell ref="U79:U80"/>
    <mergeCell ref="G51:G88"/>
    <mergeCell ref="H51:H88"/>
    <mergeCell ref="I51:I88"/>
    <mergeCell ref="J51:J88"/>
    <mergeCell ref="N51:N88"/>
    <mergeCell ref="O51:O88"/>
    <mergeCell ref="S70:S88"/>
    <mergeCell ref="U58:X58"/>
    <mergeCell ref="U60:U61"/>
    <mergeCell ref="V60:V61"/>
    <mergeCell ref="W60:W61"/>
    <mergeCell ref="P51:P88"/>
    <mergeCell ref="T51:T69"/>
    <mergeCell ref="U51:X51"/>
    <mergeCell ref="U85:U86"/>
    <mergeCell ref="V85:V86"/>
    <mergeCell ref="F51:F88"/>
    <mergeCell ref="V64:V65"/>
    <mergeCell ref="W64:W65"/>
    <mergeCell ref="X64:X65"/>
    <mergeCell ref="U66:U67"/>
    <mergeCell ref="V66:V67"/>
    <mergeCell ref="W66:W67"/>
    <mergeCell ref="X66:X67"/>
    <mergeCell ref="K70:M88"/>
    <mergeCell ref="R70:R88"/>
    <mergeCell ref="AK52:AK88"/>
    <mergeCell ref="AL52:AL88"/>
    <mergeCell ref="AM52:AM88"/>
    <mergeCell ref="AN52:AN88"/>
    <mergeCell ref="AO52:AO88"/>
    <mergeCell ref="A51:A88"/>
    <mergeCell ref="B51:B88"/>
    <mergeCell ref="C51:C88"/>
    <mergeCell ref="D51:D88"/>
    <mergeCell ref="E51:E88"/>
    <mergeCell ref="AG52:AG88"/>
    <mergeCell ref="AH52:AH88"/>
    <mergeCell ref="AI52:AI88"/>
    <mergeCell ref="AJ52:AJ88"/>
    <mergeCell ref="Y52:Y69"/>
    <mergeCell ref="Z52:Z69"/>
    <mergeCell ref="AA52:AA69"/>
    <mergeCell ref="AB52:AB69"/>
    <mergeCell ref="AU52:AU88"/>
    <mergeCell ref="U57:X57"/>
    <mergeCell ref="V79:V80"/>
    <mergeCell ref="W79:W80"/>
    <mergeCell ref="X79:X80"/>
    <mergeCell ref="U81:X81"/>
    <mergeCell ref="X60:X61"/>
    <mergeCell ref="U62:X62"/>
    <mergeCell ref="U63:X63"/>
    <mergeCell ref="U64:U65"/>
    <mergeCell ref="X68:X69"/>
    <mergeCell ref="AC71:AC88"/>
    <mergeCell ref="U82:X82"/>
    <mergeCell ref="U83:U84"/>
    <mergeCell ref="AS52:AS88"/>
    <mergeCell ref="AT52:AT88"/>
    <mergeCell ref="U68:W69"/>
    <mergeCell ref="AP52:AP88"/>
    <mergeCell ref="AE52:AE88"/>
    <mergeCell ref="AF52:AF88"/>
    <mergeCell ref="AC52:AC69"/>
    <mergeCell ref="AD52:AD88"/>
    <mergeCell ref="Y71:Y88"/>
    <mergeCell ref="Z71:Z88"/>
    <mergeCell ref="AA71:AA88"/>
    <mergeCell ref="AB71:AB88"/>
    <mergeCell ref="R9:AU9"/>
    <mergeCell ref="AW13:AW50"/>
    <mergeCell ref="AV10:AV12"/>
    <mergeCell ref="T70:T88"/>
    <mergeCell ref="U70:X70"/>
    <mergeCell ref="V83:V84"/>
    <mergeCell ref="W83:W84"/>
    <mergeCell ref="X83:X84"/>
    <mergeCell ref="AQ52:AQ88"/>
    <mergeCell ref="AR52:AR88"/>
    <mergeCell ref="AJ10:AJ12"/>
    <mergeCell ref="AK10:AK12"/>
    <mergeCell ref="AL10:AL12"/>
    <mergeCell ref="AM10:AM12"/>
    <mergeCell ref="AN10:AN12"/>
    <mergeCell ref="AO10:AO12"/>
    <mergeCell ref="A8:AW8"/>
    <mergeCell ref="AW10:AW12"/>
    <mergeCell ref="Y11:Y12"/>
    <mergeCell ref="AA11:AA12"/>
    <mergeCell ref="AP10:AP12"/>
    <mergeCell ref="AQ10:AQ12"/>
    <mergeCell ref="AR10:AR12"/>
    <mergeCell ref="AS10:AS12"/>
    <mergeCell ref="AT10:AT12"/>
    <mergeCell ref="AU10:AU12"/>
    <mergeCell ref="AT13:AT50"/>
    <mergeCell ref="AU13:AU50"/>
    <mergeCell ref="AV13:AV50"/>
    <mergeCell ref="AV1:AW1"/>
    <mergeCell ref="AV2:AW2"/>
    <mergeCell ref="AV3:AW3"/>
    <mergeCell ref="AV4:AW4"/>
    <mergeCell ref="A5:AW5"/>
    <mergeCell ref="C6:AW6"/>
    <mergeCell ref="C7:AW7"/>
  </mergeCells>
  <conditionalFormatting sqref="N13:Q13">
    <cfRule type="cellIs" priority="46" dxfId="4" operator="equal">
      <formula>"Casi seguro - Se espera que el evento ocurra en la mayoría de las circunstancias  +Catastrófico"</formula>
    </cfRule>
    <cfRule type="cellIs" priority="47" dxfId="4" operator="equal">
      <formula>"Probable- Es viable que el evento ocurra en la mayoría de las circunstancias +Catastrófico"</formula>
    </cfRule>
    <cfRule type="cellIs" priority="48" dxfId="4" operator="equal">
      <formula>"Posible - El evento podrá ocurrir en algún momento +Catastrófico"</formula>
    </cfRule>
    <cfRule type="cellIs" priority="49" dxfId="4" operator="equal">
      <formula>"Improbable - El evento puede ocurrir en algún momento+Catastrófico"</formula>
    </cfRule>
    <cfRule type="cellIs" priority="50" dxfId="4" operator="equal">
      <formula>"Rara vez- El evento puede ocurrir solo en circunstancias excepcionales (poco comunes o anormales)+Catastrófico"</formula>
    </cfRule>
    <cfRule type="cellIs" priority="51" dxfId="73" operator="equal">
      <formula>"Casi seguro - Se espera que el evento ocurra en la mayoría de las circunstancias  +Moderado"</formula>
    </cfRule>
    <cfRule type="cellIs" priority="52" dxfId="73" operator="equal">
      <formula>"Probable- Es viable que el evento ocurra en la mayoría de las circunstancias +Moderado"</formula>
    </cfRule>
    <cfRule type="cellIs" priority="53" dxfId="1" operator="equal">
      <formula>"Posible - El evento podrá ocurrir en algún momento +Moderado"</formula>
    </cfRule>
    <cfRule type="cellIs" priority="54" dxfId="1" operator="equal">
      <formula>"Improbable - El evento puede ocurrir en algún momento+Moderado"</formula>
    </cfRule>
    <cfRule type="cellIs" priority="55" dxfId="1" operator="equal">
      <formula>"Rara vez- El evento puede ocurrir solo en circunstancias excepcionales (poco comunes o anormales)+Moderado"</formula>
    </cfRule>
    <cfRule type="cellIs" priority="56" dxfId="73" operator="equal">
      <formula>"Casi seguro - Se espera que el evento ocurra en la mayoría de las circunstancias  +Mayor"</formula>
    </cfRule>
    <cfRule type="cellIs" priority="57" dxfId="73" operator="equal">
      <formula>"Posible - El evento podrá ocurrir en algún momento +Mayor"</formula>
    </cfRule>
    <cfRule type="cellIs" priority="58" dxfId="73" operator="equal">
      <formula>"Improbable - El evento puede ocurrir en algún momento+Mayor"</formula>
    </cfRule>
    <cfRule type="cellIs" priority="59" dxfId="73" operator="equal">
      <formula>"Rara vez- El evento puede ocurrir solo en circunstancias excepcionales (poco comunes o anormales)+Mayor"</formula>
    </cfRule>
    <cfRule type="cellIs" priority="60" dxfId="73" operator="equal">
      <formula>"Probable- Es viable que el evento ocurra en la mayoría de las circunstancias +Mayor"</formula>
    </cfRule>
  </conditionalFormatting>
  <conditionalFormatting sqref="AT13">
    <cfRule type="cellIs" priority="31" dxfId="4" operator="equal">
      <formula>IF(AND('Riesgos de CorrupciónAlmacén'!#REF!="Casi Seguro -5+ Catastrófico-5"),"EXTREMO",FALSE)</formula>
    </cfRule>
    <cfRule type="cellIs" priority="32" dxfId="4" operator="equal">
      <formula>"Probable-4+ Catastrófico-5"</formula>
    </cfRule>
    <cfRule type="cellIs" priority="33" dxfId="4" operator="equal">
      <formula>"Posible-3+ Catastrófico-5"</formula>
    </cfRule>
    <cfRule type="cellIs" priority="34" dxfId="4" operator="equal">
      <formula>"Improbable-2+ Catastrófico-5"</formula>
    </cfRule>
    <cfRule type="cellIs" priority="35" dxfId="4" operator="equal">
      <formula>"Rara Vez-1+ Catastrófico-5"</formula>
    </cfRule>
    <cfRule type="cellIs" priority="36" dxfId="73" operator="equal">
      <formula>"Casi Seguro -5+ Mayor- 4"</formula>
    </cfRule>
    <cfRule type="cellIs" priority="37" dxfId="73" operator="equal">
      <formula>"Probable-4+ Mayor- 4"</formula>
    </cfRule>
    <cfRule type="cellIs" priority="38" dxfId="73" operator="equal">
      <formula>"Posible-3+ Mayor- 4"</formula>
    </cfRule>
    <cfRule type="cellIs" priority="39" dxfId="73" operator="equal">
      <formula>"Improbable-2+ Mayor- 4"</formula>
    </cfRule>
    <cfRule type="cellIs" priority="40" dxfId="73" operator="equal">
      <formula>"Rara Vez-1+Mayor- 4"</formula>
    </cfRule>
    <cfRule type="cellIs" priority="41" dxfId="73" operator="equal">
      <formula>"Casi Seguro -5+Moderado- 3"</formula>
    </cfRule>
    <cfRule type="cellIs" priority="42" dxfId="73" operator="equal">
      <formula>"Probable-4+Moderado- 3"</formula>
    </cfRule>
    <cfRule type="cellIs" priority="43" dxfId="1" operator="equal">
      <formula>"Posible-3+Moderado- 3"</formula>
    </cfRule>
    <cfRule type="cellIs" priority="44" dxfId="1" operator="equal">
      <formula>"Improbable-2+Moderado- 3"</formula>
    </cfRule>
    <cfRule type="cellIs" priority="45" dxfId="1" operator="equal">
      <formula>"Rara Vez-1+Moderado- 3"</formula>
    </cfRule>
  </conditionalFormatting>
  <conditionalFormatting sqref="N51:Q51">
    <cfRule type="cellIs" priority="16" dxfId="4" operator="equal">
      <formula>"Casi seguro - Se espera que el evento ocurra en la mayoría de las circunstancias  +Catastrófico"</formula>
    </cfRule>
    <cfRule type="cellIs" priority="17" dxfId="4" operator="equal">
      <formula>"Probable- Es viable que el evento ocurra en la mayoría de las circunstancias +Catastrófico"</formula>
    </cfRule>
    <cfRule type="cellIs" priority="18" dxfId="4" operator="equal">
      <formula>"Posible - El evento podrá ocurrir en algún momento +Catastrófico"</formula>
    </cfRule>
    <cfRule type="cellIs" priority="19" dxfId="4" operator="equal">
      <formula>"Improbable - El evento puede ocurrir en algún momento+Catastrófico"</formula>
    </cfRule>
    <cfRule type="cellIs" priority="20" dxfId="4" operator="equal">
      <formula>"Rara vez- El evento puede ocurrir solo en circunstancias excepcionales (poco comunes o anormales)+Catastrófico"</formula>
    </cfRule>
    <cfRule type="cellIs" priority="21" dxfId="73" operator="equal">
      <formula>"Casi seguro - Se espera que el evento ocurra en la mayoría de las circunstancias  +Moderado"</formula>
    </cfRule>
    <cfRule type="cellIs" priority="22" dxfId="73" operator="equal">
      <formula>"Probable- Es viable que el evento ocurra en la mayoría de las circunstancias +Moderado"</formula>
    </cfRule>
    <cfRule type="cellIs" priority="23" dxfId="1" operator="equal">
      <formula>"Posible - El evento podrá ocurrir en algún momento +Moderado"</formula>
    </cfRule>
    <cfRule type="cellIs" priority="24" dxfId="1" operator="equal">
      <formula>"Improbable - El evento puede ocurrir en algún momento+Moderado"</formula>
    </cfRule>
    <cfRule type="cellIs" priority="25" dxfId="1" operator="equal">
      <formula>"Rara vez- El evento puede ocurrir solo en circunstancias excepcionales (poco comunes o anormales)+Moderado"</formula>
    </cfRule>
    <cfRule type="cellIs" priority="26" dxfId="73" operator="equal">
      <formula>"Casi seguro - Se espera que el evento ocurra en la mayoría de las circunstancias  +Mayor"</formula>
    </cfRule>
    <cfRule type="cellIs" priority="27" dxfId="73" operator="equal">
      <formula>"Posible - El evento podrá ocurrir en algún momento +Mayor"</formula>
    </cfRule>
    <cfRule type="cellIs" priority="28" dxfId="73" operator="equal">
      <formula>"Improbable - El evento puede ocurrir en algún momento+Mayor"</formula>
    </cfRule>
    <cfRule type="cellIs" priority="29" dxfId="73" operator="equal">
      <formula>"Rara vez- El evento puede ocurrir solo en circunstancias excepcionales (poco comunes o anormales)+Mayor"</formula>
    </cfRule>
    <cfRule type="cellIs" priority="30" dxfId="73" operator="equal">
      <formula>"Probable- Es viable que el evento ocurra en la mayoría de las circunstancias +Mayor"</formula>
    </cfRule>
  </conditionalFormatting>
  <conditionalFormatting sqref="AT52">
    <cfRule type="cellIs" priority="1" dxfId="4" operator="equal">
      <formula>IF(AND('Riesgos de CorrupciónAlmacén'!#REF!="Casi Seguro -5+ Catastrófico-5"),"EXTREMO",FALSE)</formula>
    </cfRule>
    <cfRule type="cellIs" priority="2" dxfId="4" operator="equal">
      <formula>"Probable-4+ Catastrófico-5"</formula>
    </cfRule>
    <cfRule type="cellIs" priority="3" dxfId="4" operator="equal">
      <formula>"Posible-3+ Catastrófico-5"</formula>
    </cfRule>
    <cfRule type="cellIs" priority="4" dxfId="4" operator="equal">
      <formula>"Improbable-2+ Catastrófico-5"</formula>
    </cfRule>
    <cfRule type="cellIs" priority="5" dxfId="4" operator="equal">
      <formula>"Rara Vez-1+ Catastrófico-5"</formula>
    </cfRule>
    <cfRule type="cellIs" priority="6" dxfId="73" operator="equal">
      <formula>"Casi Seguro -5+ Mayor- 4"</formula>
    </cfRule>
    <cfRule type="cellIs" priority="7" dxfId="73" operator="equal">
      <formula>"Probable-4+ Mayor- 4"</formula>
    </cfRule>
    <cfRule type="cellIs" priority="8" dxfId="73" operator="equal">
      <formula>"Posible-3+ Mayor- 4"</formula>
    </cfRule>
    <cfRule type="cellIs" priority="9" dxfId="73" operator="equal">
      <formula>"Improbable-2+ Mayor- 4"</formula>
    </cfRule>
    <cfRule type="cellIs" priority="10" dxfId="73" operator="equal">
      <formula>"Rara Vez-1+Mayor- 4"</formula>
    </cfRule>
    <cfRule type="cellIs" priority="11" dxfId="73" operator="equal">
      <formula>"Casi Seguro -5+Moderado- 3"</formula>
    </cfRule>
    <cfRule type="cellIs" priority="12" dxfId="73" operator="equal">
      <formula>"Probable-4+Moderado- 3"</formula>
    </cfRule>
    <cfRule type="cellIs" priority="13" dxfId="1" operator="equal">
      <formula>"Posible-3+Moderado- 3"</formula>
    </cfRule>
    <cfRule type="cellIs" priority="14" dxfId="1" operator="equal">
      <formula>"Improbable-2+Moderado- 3"</formula>
    </cfRule>
    <cfRule type="cellIs" priority="15" dxfId="1" operator="equal">
      <formula>"Rara Vez-1+Moderado- 3"</formula>
    </cfRule>
  </conditionalFormatting>
  <dataValidations count="1">
    <dataValidation type="list" allowBlank="1" showInputMessage="1" showErrorMessage="1" sqref="B13 B51">
      <formula1>$B$1188:$B$1189</formula1>
    </dataValidation>
  </dataValidations>
  <printOptions/>
  <pageMargins left="0.7" right="0.7" top="0.75" bottom="0.75" header="0.3" footer="0.3"/>
  <pageSetup horizontalDpi="600" verticalDpi="600" orientation="landscape" paperSize="9" scale="25" r:id="rId2"/>
  <rowBreaks count="1" manualBreakCount="1">
    <brk id="116" max="255" man="1"/>
  </rowBreaks>
  <drawing r:id="rId1"/>
</worksheet>
</file>

<file path=xl/worksheets/sheet11.xml><?xml version="1.0" encoding="utf-8"?>
<worksheet xmlns="http://schemas.openxmlformats.org/spreadsheetml/2006/main" xmlns:r="http://schemas.openxmlformats.org/officeDocument/2006/relationships">
  <dimension ref="A1:AW1119"/>
  <sheetViews>
    <sheetView zoomScale="80" zoomScaleNormal="80" zoomScalePageLayoutView="0" workbookViewId="0" topLeftCell="A31">
      <selection activeCell="F13" sqref="F13:F50"/>
    </sheetView>
  </sheetViews>
  <sheetFormatPr defaultColWidth="11.421875" defaultRowHeight="15"/>
  <cols>
    <col min="1" max="1" width="6.7109375" style="28" customWidth="1"/>
    <col min="2" max="4" width="27.57421875" style="28" customWidth="1"/>
    <col min="5" max="5" width="46.8515625" style="28" customWidth="1"/>
    <col min="6" max="7" width="21.140625" style="28" customWidth="1"/>
    <col min="8" max="8" width="24.421875" style="28" customWidth="1"/>
    <col min="9" max="9" width="26.421875" style="28" hidden="1" customWidth="1"/>
    <col min="10" max="10" width="6.421875" style="28" hidden="1" customWidth="1"/>
    <col min="11" max="11" width="44.421875" style="28" hidden="1" customWidth="1"/>
    <col min="12" max="13" width="0" style="28" hidden="1" customWidth="1"/>
    <col min="14" max="14" width="17.421875" style="56" hidden="1" customWidth="1"/>
    <col min="15" max="15" width="17.140625" style="28" hidden="1" customWidth="1"/>
    <col min="16" max="16" width="8.8515625" style="28" hidden="1" customWidth="1"/>
    <col min="17" max="17" width="15.8515625" style="28" customWidth="1"/>
    <col min="18" max="18" width="29.57421875" style="28" customWidth="1"/>
    <col min="19" max="19" width="12.57421875" style="28" hidden="1" customWidth="1"/>
    <col min="20" max="20" width="0" style="28" hidden="1" customWidth="1"/>
    <col min="21" max="21" width="45.140625" style="1" hidden="1" customWidth="1"/>
    <col min="22" max="22" width="4.00390625" style="1" hidden="1" customWidth="1"/>
    <col min="23" max="23" width="5.140625" style="1" hidden="1" customWidth="1"/>
    <col min="24" max="24" width="11.8515625" style="61" hidden="1" customWidth="1"/>
    <col min="25" max="25" width="15.57421875" style="28" hidden="1" customWidth="1"/>
    <col min="26" max="26" width="16.57421875" style="28" hidden="1" customWidth="1"/>
    <col min="27" max="27" width="36.57421875" style="28" hidden="1" customWidth="1"/>
    <col min="28" max="34" width="29.140625" style="28" hidden="1" customWidth="1"/>
    <col min="35" max="35" width="16.8515625" style="28" hidden="1" customWidth="1"/>
    <col min="36" max="38" width="29.140625" style="28" hidden="1" customWidth="1"/>
    <col min="39" max="39" width="18.140625" style="28" hidden="1" customWidth="1"/>
    <col min="40" max="41" width="29.140625" style="28" hidden="1" customWidth="1"/>
    <col min="42" max="42" width="13.7109375" style="28" hidden="1" customWidth="1"/>
    <col min="43" max="43" width="11.421875" style="28" hidden="1" customWidth="1"/>
    <col min="44" max="44" width="18.8515625" style="28" hidden="1" customWidth="1"/>
    <col min="45" max="45" width="16.00390625" style="28" hidden="1" customWidth="1"/>
    <col min="46" max="46" width="25.00390625" style="28" customWidth="1"/>
    <col min="47" max="47" width="32.00390625" style="28" customWidth="1"/>
    <col min="48" max="48" width="57.57421875" style="28" customWidth="1"/>
    <col min="49" max="49" width="63.140625" style="28" customWidth="1"/>
    <col min="50" max="16384" width="11.421875" style="28" customWidth="1"/>
  </cols>
  <sheetData>
    <row r="1" spans="1:49" s="95" customFormat="1" ht="16.5" customHeight="1">
      <c r="A1" s="243"/>
      <c r="B1" s="243"/>
      <c r="C1" s="160" t="s">
        <v>290</v>
      </c>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244" t="s">
        <v>305</v>
      </c>
      <c r="AW1" s="244"/>
    </row>
    <row r="2" spans="1:49" s="95" customFormat="1" ht="16.5">
      <c r="A2" s="243"/>
      <c r="B2" s="243"/>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245" t="s">
        <v>306</v>
      </c>
      <c r="AW2" s="245"/>
    </row>
    <row r="3" spans="1:49" s="95" customFormat="1" ht="16.5">
      <c r="A3" s="243"/>
      <c r="B3" s="243"/>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245" t="s">
        <v>288</v>
      </c>
      <c r="AW3" s="245"/>
    </row>
    <row r="4" spans="1:49" s="95" customFormat="1" ht="16.5">
      <c r="A4" s="243"/>
      <c r="B4" s="243"/>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246" t="s">
        <v>247</v>
      </c>
      <c r="AW4" s="246"/>
    </row>
    <row r="5" spans="1:49" s="95" customFormat="1" ht="16.5">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3"/>
    </row>
    <row r="6" spans="1:49" s="95" customFormat="1" ht="16.5">
      <c r="A6" s="243" t="s">
        <v>0</v>
      </c>
      <c r="B6" s="243"/>
      <c r="C6" s="160" t="s">
        <v>324</v>
      </c>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s="95" customFormat="1" ht="16.5">
      <c r="A7" s="243" t="s">
        <v>287</v>
      </c>
      <c r="B7" s="243"/>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s="95" customFormat="1" ht="16.5" customHeight="1">
      <c r="A8" s="161"/>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3"/>
    </row>
    <row r="9" spans="1:49" ht="15">
      <c r="A9" s="149"/>
      <c r="B9" s="273" t="s">
        <v>137</v>
      </c>
      <c r="C9" s="273"/>
      <c r="D9" s="273"/>
      <c r="E9" s="273"/>
      <c r="F9" s="273"/>
      <c r="G9" s="273"/>
      <c r="H9" s="273"/>
      <c r="I9" s="280" t="s">
        <v>87</v>
      </c>
      <c r="J9" s="280"/>
      <c r="K9" s="280"/>
      <c r="L9" s="280"/>
      <c r="M9" s="280"/>
      <c r="N9" s="280"/>
      <c r="O9" s="280"/>
      <c r="P9" s="150"/>
      <c r="Q9" s="150"/>
      <c r="R9" s="273" t="s">
        <v>88</v>
      </c>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151" t="s">
        <v>379</v>
      </c>
      <c r="AW9" s="151" t="s">
        <v>380</v>
      </c>
    </row>
    <row r="10" spans="1:49" ht="78.75" customHeight="1">
      <c r="A10" s="47"/>
      <c r="B10" s="274" t="s">
        <v>56</v>
      </c>
      <c r="C10" s="274"/>
      <c r="D10" s="274"/>
      <c r="E10" s="274"/>
      <c r="F10" s="274"/>
      <c r="G10" s="274"/>
      <c r="H10" s="274"/>
      <c r="I10" s="183" t="s">
        <v>5</v>
      </c>
      <c r="J10" s="183"/>
      <c r="K10" s="183" t="s">
        <v>7</v>
      </c>
      <c r="L10" s="183" t="s">
        <v>168</v>
      </c>
      <c r="M10" s="183" t="s">
        <v>169</v>
      </c>
      <c r="N10" s="282" t="s">
        <v>170</v>
      </c>
      <c r="O10" s="183" t="s">
        <v>7</v>
      </c>
      <c r="P10" s="183"/>
      <c r="Q10" s="183" t="s">
        <v>241</v>
      </c>
      <c r="R10" s="183" t="s">
        <v>9</v>
      </c>
      <c r="S10" s="274" t="s">
        <v>195</v>
      </c>
      <c r="T10" s="274"/>
      <c r="U10" s="173" t="s">
        <v>190</v>
      </c>
      <c r="V10" s="173"/>
      <c r="W10" s="173"/>
      <c r="X10" s="173" t="s">
        <v>154</v>
      </c>
      <c r="Y10" s="173"/>
      <c r="Z10" s="183" t="s">
        <v>226</v>
      </c>
      <c r="AA10" s="112" t="s">
        <v>224</v>
      </c>
      <c r="AB10" s="183" t="s">
        <v>229</v>
      </c>
      <c r="AC10" s="183" t="s">
        <v>230</v>
      </c>
      <c r="AD10" s="183" t="s">
        <v>212</v>
      </c>
      <c r="AE10" s="183" t="s">
        <v>236</v>
      </c>
      <c r="AF10" s="272" t="s">
        <v>231</v>
      </c>
      <c r="AG10" s="272" t="s">
        <v>232</v>
      </c>
      <c r="AH10" s="272" t="s">
        <v>237</v>
      </c>
      <c r="AI10" s="271" t="s">
        <v>234</v>
      </c>
      <c r="AJ10" s="271" t="s">
        <v>234</v>
      </c>
      <c r="AK10" s="271" t="s">
        <v>234</v>
      </c>
      <c r="AL10" s="272" t="s">
        <v>238</v>
      </c>
      <c r="AM10" s="271" t="s">
        <v>235</v>
      </c>
      <c r="AN10" s="271" t="s">
        <v>235</v>
      </c>
      <c r="AO10" s="271" t="s">
        <v>235</v>
      </c>
      <c r="AP10" s="183" t="s">
        <v>18</v>
      </c>
      <c r="AQ10" s="183" t="s">
        <v>240</v>
      </c>
      <c r="AR10" s="183" t="s">
        <v>18</v>
      </c>
      <c r="AS10" s="183" t="s">
        <v>19</v>
      </c>
      <c r="AT10" s="183" t="s">
        <v>20</v>
      </c>
      <c r="AU10" s="183" t="s">
        <v>21</v>
      </c>
      <c r="AV10" s="165" t="s">
        <v>377</v>
      </c>
      <c r="AW10" s="165" t="s">
        <v>378</v>
      </c>
    </row>
    <row r="11" spans="1:49" ht="15" customHeight="1">
      <c r="A11" s="47"/>
      <c r="B11" s="274"/>
      <c r="C11" s="274"/>
      <c r="D11" s="274"/>
      <c r="E11" s="274"/>
      <c r="F11" s="274"/>
      <c r="G11" s="274"/>
      <c r="H11" s="274"/>
      <c r="I11" s="183"/>
      <c r="J11" s="183"/>
      <c r="K11" s="183"/>
      <c r="L11" s="183"/>
      <c r="M11" s="183"/>
      <c r="N11" s="282"/>
      <c r="O11" s="183"/>
      <c r="P11" s="183"/>
      <c r="Q11" s="183"/>
      <c r="R11" s="183"/>
      <c r="S11" s="274"/>
      <c r="T11" s="274"/>
      <c r="U11" s="281" t="s">
        <v>192</v>
      </c>
      <c r="V11" s="281"/>
      <c r="W11" s="281"/>
      <c r="X11" s="227" t="s">
        <v>23</v>
      </c>
      <c r="Y11" s="183" t="s">
        <v>14</v>
      </c>
      <c r="Z11" s="183"/>
      <c r="AA11" s="279" t="s">
        <v>225</v>
      </c>
      <c r="AB11" s="183"/>
      <c r="AC11" s="183"/>
      <c r="AD11" s="183"/>
      <c r="AE11" s="183"/>
      <c r="AF11" s="272"/>
      <c r="AG11" s="272"/>
      <c r="AH11" s="272"/>
      <c r="AI11" s="271"/>
      <c r="AJ11" s="271"/>
      <c r="AK11" s="271"/>
      <c r="AL11" s="272"/>
      <c r="AM11" s="271" t="s">
        <v>233</v>
      </c>
      <c r="AN11" s="271" t="s">
        <v>233</v>
      </c>
      <c r="AO11" s="271" t="s">
        <v>233</v>
      </c>
      <c r="AP11" s="183"/>
      <c r="AQ11" s="183"/>
      <c r="AR11" s="183"/>
      <c r="AS11" s="183"/>
      <c r="AT11" s="183"/>
      <c r="AU11" s="183"/>
      <c r="AV11" s="165"/>
      <c r="AW11" s="165"/>
    </row>
    <row r="12" spans="1:49" s="81" customFormat="1" ht="61.5" customHeight="1">
      <c r="A12" s="47"/>
      <c r="B12" s="90" t="s">
        <v>82</v>
      </c>
      <c r="C12" s="90" t="s">
        <v>129</v>
      </c>
      <c r="D12" s="90" t="s">
        <v>131</v>
      </c>
      <c r="E12" s="90" t="s">
        <v>2</v>
      </c>
      <c r="F12" s="90" t="s">
        <v>3</v>
      </c>
      <c r="G12" s="90" t="s">
        <v>85</v>
      </c>
      <c r="H12" s="90" t="s">
        <v>86</v>
      </c>
      <c r="I12" s="183"/>
      <c r="J12" s="183"/>
      <c r="K12" s="183"/>
      <c r="L12" s="183"/>
      <c r="M12" s="183"/>
      <c r="N12" s="282"/>
      <c r="O12" s="183"/>
      <c r="P12" s="183"/>
      <c r="Q12" s="183"/>
      <c r="R12" s="183"/>
      <c r="S12" s="112" t="s">
        <v>11</v>
      </c>
      <c r="T12" s="112" t="s">
        <v>1</v>
      </c>
      <c r="U12" s="112" t="s">
        <v>191</v>
      </c>
      <c r="V12" s="112" t="s">
        <v>193</v>
      </c>
      <c r="W12" s="112" t="s">
        <v>169</v>
      </c>
      <c r="X12" s="227"/>
      <c r="Y12" s="183"/>
      <c r="Z12" s="183"/>
      <c r="AA12" s="279"/>
      <c r="AB12" s="183"/>
      <c r="AC12" s="183"/>
      <c r="AD12" s="183"/>
      <c r="AE12" s="183"/>
      <c r="AF12" s="272"/>
      <c r="AG12" s="272"/>
      <c r="AH12" s="272"/>
      <c r="AI12" s="271"/>
      <c r="AJ12" s="271"/>
      <c r="AK12" s="271"/>
      <c r="AL12" s="272"/>
      <c r="AM12" s="271" t="s">
        <v>233</v>
      </c>
      <c r="AN12" s="271" t="s">
        <v>233</v>
      </c>
      <c r="AO12" s="271" t="s">
        <v>233</v>
      </c>
      <c r="AP12" s="183"/>
      <c r="AQ12" s="183"/>
      <c r="AR12" s="183"/>
      <c r="AS12" s="183"/>
      <c r="AT12" s="183"/>
      <c r="AU12" s="183"/>
      <c r="AV12" s="165"/>
      <c r="AW12" s="165"/>
    </row>
    <row r="13" spans="1:49" s="81" customFormat="1" ht="15.75" customHeight="1">
      <c r="A13" s="232">
        <v>1</v>
      </c>
      <c r="B13" s="232" t="s">
        <v>83</v>
      </c>
      <c r="C13" s="236" t="s">
        <v>307</v>
      </c>
      <c r="D13" s="232" t="s">
        <v>308</v>
      </c>
      <c r="E13" s="242" t="s">
        <v>309</v>
      </c>
      <c r="F13" s="232" t="s">
        <v>26</v>
      </c>
      <c r="G13" s="231">
        <v>44958</v>
      </c>
      <c r="H13" s="232" t="s">
        <v>417</v>
      </c>
      <c r="I13" s="232" t="s">
        <v>242</v>
      </c>
      <c r="J13" s="232">
        <f>VLOOKUP(I13,'[12]Variables corrupcion'!$E$5:$F$9,2,FALSE)</f>
        <v>2</v>
      </c>
      <c r="K13" s="59" t="s">
        <v>171</v>
      </c>
      <c r="L13" s="113" t="s">
        <v>189</v>
      </c>
      <c r="M13" s="113"/>
      <c r="N13" s="232">
        <f>COUNTIF(L13:L31,"X")</f>
        <v>8</v>
      </c>
      <c r="O13" s="232" t="str">
        <f>IF(AND(N13&gt;=1,N13&lt;=5),"Moderado",IF(AND(N13&gt;=6,N13&lt;=11),"Mayor",IF(AND(N13&gt;=12,N13&lt;=19),"Catastrófico","-")))</f>
        <v>Mayor</v>
      </c>
      <c r="P13" s="232">
        <f>VLOOKUP(O13,'[12]Variables corrupcion'!$H$5:$I$7,2,FALSE)</f>
        <v>4</v>
      </c>
      <c r="Q13" s="232" t="str">
        <f>CONCATENATE(I13,"+",O13)</f>
        <v>Improbable - El evento puede ocurrir en algún momento+Mayor</v>
      </c>
      <c r="R13" s="235" t="s">
        <v>415</v>
      </c>
      <c r="S13" s="235" t="s">
        <v>243</v>
      </c>
      <c r="T13" s="235"/>
      <c r="U13" s="235"/>
      <c r="V13" s="235"/>
      <c r="W13" s="235"/>
      <c r="X13" s="235"/>
      <c r="Y13" s="110"/>
      <c r="Z13" s="82"/>
      <c r="AA13" s="82"/>
      <c r="AB13" s="82"/>
      <c r="AC13" s="82"/>
      <c r="AD13" s="82"/>
      <c r="AE13" s="82"/>
      <c r="AF13" s="82"/>
      <c r="AG13" s="82"/>
      <c r="AH13" s="82"/>
      <c r="AI13" s="82"/>
      <c r="AJ13" s="82"/>
      <c r="AK13" s="82"/>
      <c r="AL13" s="82"/>
      <c r="AM13" s="82"/>
      <c r="AN13" s="82"/>
      <c r="AO13" s="82"/>
      <c r="AP13" s="110"/>
      <c r="AQ13" s="110"/>
      <c r="AR13" s="110"/>
      <c r="AS13" s="110"/>
      <c r="AT13" s="157" t="str">
        <f>CONCATENATE(AR14,"+",AS14)</f>
        <v>Rara Vez-1+Moderado- 3</v>
      </c>
      <c r="AU13" s="157"/>
      <c r="AV13" s="235" t="s">
        <v>376</v>
      </c>
      <c r="AW13" s="249" t="s">
        <v>438</v>
      </c>
    </row>
    <row r="14" spans="1:49" ht="30">
      <c r="A14" s="232"/>
      <c r="B14" s="232"/>
      <c r="C14" s="236"/>
      <c r="D14" s="232"/>
      <c r="E14" s="242"/>
      <c r="F14" s="232"/>
      <c r="G14" s="231"/>
      <c r="H14" s="232"/>
      <c r="I14" s="232"/>
      <c r="J14" s="232"/>
      <c r="K14" s="59" t="s">
        <v>172</v>
      </c>
      <c r="L14" s="113" t="s">
        <v>189</v>
      </c>
      <c r="M14" s="55"/>
      <c r="N14" s="232"/>
      <c r="O14" s="232"/>
      <c r="P14" s="232"/>
      <c r="Q14" s="232"/>
      <c r="R14" s="235"/>
      <c r="S14" s="235"/>
      <c r="T14" s="235"/>
      <c r="U14" s="47" t="s">
        <v>196</v>
      </c>
      <c r="V14" s="110" t="s">
        <v>189</v>
      </c>
      <c r="W14" s="47"/>
      <c r="X14" s="62">
        <f>IF(AND(V14="x"),15,"-")</f>
        <v>15</v>
      </c>
      <c r="Y14" s="235" t="s">
        <v>64</v>
      </c>
      <c r="Z14" s="234" t="str">
        <f>IF(AND(X30&gt;=96,X30&lt;=100),"Fuerte",IF(AND(X30&gt;=86,X30&lt;=95),"Moderado",IF(AND(X30&lt;=85,X30&gt;=0),"Débil","-")))</f>
        <v>Fuerte</v>
      </c>
      <c r="AA14" s="234" t="s">
        <v>217</v>
      </c>
      <c r="AB14" s="234" t="str">
        <f>CONCATENATE(Z14,AA14)</f>
        <v>FuerteFuerte</v>
      </c>
      <c r="AC14" s="234" t="str">
        <f>IF(AB14="FuerteFuerte","NO","SI")</f>
        <v>NO</v>
      </c>
      <c r="AD14" s="189">
        <f>(X30+X49)/2</f>
        <v>100</v>
      </c>
      <c r="AE14" s="189" t="str">
        <f>IF(AND(AD14=100),"Fuerte",IF(AND(AD14&gt;=50,AD14&lt;=99),"Moderado",IF(AND(AD14&lt;=49,AD14&gt;=0),"Débil","-")))</f>
        <v>Fuerte</v>
      </c>
      <c r="AF14" s="189" t="s">
        <v>219</v>
      </c>
      <c r="AG14" s="189" t="s">
        <v>219</v>
      </c>
      <c r="AH14" s="189" t="str">
        <f>CONCATENATE(AE14,AF14)</f>
        <v>FuerteDirectamente</v>
      </c>
      <c r="AI14" s="189">
        <f>IF(AND(AH14="FuerteDirectamente"),2,IF(AND(AH14="FuerteNo disminuye"),0,IF(AND(AH14="ModeradoDirectamente"),1,IF(AND(AH14="ModeradoNo disminuye"),0,FALSE))))</f>
        <v>2</v>
      </c>
      <c r="AJ14" s="189">
        <f>IF(AND(AE14="Fuerte"),IF(AND(AF14="Directamente"),2,IF(AND(AE14="Fuerte"),IF(AND(AF14="No disminuye"),0,FALSE))))</f>
        <v>2</v>
      </c>
      <c r="AK14" s="189" t="e">
        <f>#VALUE!</f>
        <v>#VALUE!</v>
      </c>
      <c r="AL14" s="189" t="str">
        <f>CONCATENATE(AE14,AG14)</f>
        <v>FuerteDirectamente</v>
      </c>
      <c r="AM14" s="189">
        <f>IF(AND(AL14="FuerteDirectamente"),2,IF(AND(AL14="FuerteIndirectamente"),1,IF(AND(AL14="FuerteNo Disminuye"),0,IF(AND(AL14="ModeradoDirectamente"),1,IF(AND(AL14="ModeradoIndirectamente"),0,IF(AND(AL14="ModeradoNo disminuye"),0,FALSE))))))</f>
        <v>2</v>
      </c>
      <c r="AN14" s="189">
        <f>IF(AND(AE14="Fuerte"),IF(AND(AG14="Directamente"),2,IF(AND(AE14="Fuerte"),IF(AND(AG14="Indirectamente"),1,IF(AND(AE14="Fuerte"),IF(AND(AG14="No disminuye"),0,FALSE))))))</f>
        <v>2</v>
      </c>
      <c r="AO14" s="189" t="b">
        <f>IF(AND(AE14="Moderado"),IF(AND(AG14="Directamente"),1,IF(AND(AE14="Moderado"),IF(AND(AG14="Indirectamente"),0,IF(AND(AE14="Moderado"),IF(AND(AG14="No disminuye"),0,FALSE))))))</f>
        <v>0</v>
      </c>
      <c r="AP14" s="189">
        <f>J13-AI14</f>
        <v>0</v>
      </c>
      <c r="AQ14" s="189">
        <f>P13-AM14</f>
        <v>2</v>
      </c>
      <c r="AR14" s="189" t="str">
        <f>IF(AND(AP14&lt;=1),"Rara Vez-1",IF(AND(AP14=2),"Improbable-2",IF(AND(AP14=3),"Posible-3",IF(AND(AP14=4),"Probable-4",IF(AND(AP14=5),"Casi Seguro -5",FALSE)))))</f>
        <v>Rara Vez-1</v>
      </c>
      <c r="AS14" s="189" t="str">
        <f>IF(AND(AQ14&gt;=2),"Moderado- 3",IF(AND(AM14=3),"Moderado-3",IF(AND(AM14=4),"Mayor-4",IF(AND(AM14=5),"Catastrófico-5",FALSE))))</f>
        <v>Moderado- 3</v>
      </c>
      <c r="AT14" s="158"/>
      <c r="AU14" s="158"/>
      <c r="AV14" s="235"/>
      <c r="AW14" s="249"/>
    </row>
    <row r="15" spans="1:49" ht="30">
      <c r="A15" s="232"/>
      <c r="B15" s="232"/>
      <c r="C15" s="236"/>
      <c r="D15" s="232"/>
      <c r="E15" s="242"/>
      <c r="F15" s="232"/>
      <c r="G15" s="231"/>
      <c r="H15" s="232"/>
      <c r="I15" s="232"/>
      <c r="J15" s="232"/>
      <c r="K15" s="59" t="s">
        <v>173</v>
      </c>
      <c r="L15" s="113"/>
      <c r="M15" s="55" t="s">
        <v>189</v>
      </c>
      <c r="N15" s="232"/>
      <c r="O15" s="232"/>
      <c r="P15" s="232"/>
      <c r="Q15" s="232"/>
      <c r="R15" s="235"/>
      <c r="S15" s="235"/>
      <c r="T15" s="235"/>
      <c r="U15" s="47" t="s">
        <v>197</v>
      </c>
      <c r="V15" s="110" t="s">
        <v>189</v>
      </c>
      <c r="W15" s="47"/>
      <c r="X15" s="62">
        <f>IF(AND(V15="x"),15,"-")</f>
        <v>15</v>
      </c>
      <c r="Y15" s="235"/>
      <c r="Z15" s="234"/>
      <c r="AA15" s="234"/>
      <c r="AB15" s="234"/>
      <c r="AC15" s="234"/>
      <c r="AD15" s="189"/>
      <c r="AE15" s="189"/>
      <c r="AF15" s="189"/>
      <c r="AG15" s="189"/>
      <c r="AH15" s="189"/>
      <c r="AI15" s="189"/>
      <c r="AJ15" s="189"/>
      <c r="AK15" s="189"/>
      <c r="AL15" s="189"/>
      <c r="AM15" s="189"/>
      <c r="AN15" s="189"/>
      <c r="AO15" s="189"/>
      <c r="AP15" s="189"/>
      <c r="AQ15" s="189"/>
      <c r="AR15" s="189"/>
      <c r="AS15" s="189"/>
      <c r="AT15" s="158"/>
      <c r="AU15" s="158"/>
      <c r="AV15" s="235"/>
      <c r="AW15" s="249"/>
    </row>
    <row r="16" spans="1:49" ht="30">
      <c r="A16" s="232"/>
      <c r="B16" s="232"/>
      <c r="C16" s="236"/>
      <c r="D16" s="232"/>
      <c r="E16" s="242"/>
      <c r="F16" s="232"/>
      <c r="G16" s="231"/>
      <c r="H16" s="232"/>
      <c r="I16" s="232"/>
      <c r="J16" s="232"/>
      <c r="K16" s="59" t="s">
        <v>174</v>
      </c>
      <c r="L16" s="113"/>
      <c r="M16" s="55" t="s">
        <v>189</v>
      </c>
      <c r="N16" s="232"/>
      <c r="O16" s="232"/>
      <c r="P16" s="232"/>
      <c r="Q16" s="232"/>
      <c r="R16" s="235"/>
      <c r="S16" s="235"/>
      <c r="T16" s="235"/>
      <c r="U16" s="47" t="s">
        <v>198</v>
      </c>
      <c r="V16" s="110" t="s">
        <v>189</v>
      </c>
      <c r="W16" s="47"/>
      <c r="X16" s="62">
        <f>IF(AND(V16="x"),15,"-")</f>
        <v>15</v>
      </c>
      <c r="Y16" s="235"/>
      <c r="Z16" s="234"/>
      <c r="AA16" s="234"/>
      <c r="AB16" s="234"/>
      <c r="AC16" s="234"/>
      <c r="AD16" s="189"/>
      <c r="AE16" s="189"/>
      <c r="AF16" s="189"/>
      <c r="AG16" s="189"/>
      <c r="AH16" s="189"/>
      <c r="AI16" s="189"/>
      <c r="AJ16" s="189"/>
      <c r="AK16" s="189"/>
      <c r="AL16" s="189"/>
      <c r="AM16" s="189"/>
      <c r="AN16" s="189"/>
      <c r="AO16" s="189"/>
      <c r="AP16" s="189"/>
      <c r="AQ16" s="189"/>
      <c r="AR16" s="189"/>
      <c r="AS16" s="189"/>
      <c r="AT16" s="158"/>
      <c r="AU16" s="158"/>
      <c r="AV16" s="235"/>
      <c r="AW16" s="249"/>
    </row>
    <row r="17" spans="1:49" ht="30">
      <c r="A17" s="232"/>
      <c r="B17" s="232"/>
      <c r="C17" s="236"/>
      <c r="D17" s="232"/>
      <c r="E17" s="242"/>
      <c r="F17" s="232"/>
      <c r="G17" s="231"/>
      <c r="H17" s="232"/>
      <c r="I17" s="232"/>
      <c r="J17" s="232"/>
      <c r="K17" s="59" t="s">
        <v>178</v>
      </c>
      <c r="L17" s="113"/>
      <c r="M17" s="55" t="s">
        <v>189</v>
      </c>
      <c r="N17" s="232"/>
      <c r="O17" s="232"/>
      <c r="P17" s="232"/>
      <c r="Q17" s="232"/>
      <c r="R17" s="235"/>
      <c r="S17" s="235"/>
      <c r="T17" s="235"/>
      <c r="U17" s="47" t="s">
        <v>199</v>
      </c>
      <c r="V17" s="110" t="s">
        <v>189</v>
      </c>
      <c r="W17" s="47"/>
      <c r="X17" s="62">
        <f>IF(AND(V17="x"),15,"-")</f>
        <v>15</v>
      </c>
      <c r="Y17" s="235"/>
      <c r="Z17" s="234"/>
      <c r="AA17" s="234"/>
      <c r="AB17" s="234"/>
      <c r="AC17" s="234"/>
      <c r="AD17" s="189"/>
      <c r="AE17" s="189"/>
      <c r="AF17" s="189"/>
      <c r="AG17" s="189"/>
      <c r="AH17" s="189"/>
      <c r="AI17" s="189"/>
      <c r="AJ17" s="189"/>
      <c r="AK17" s="189"/>
      <c r="AL17" s="189"/>
      <c r="AM17" s="189"/>
      <c r="AN17" s="189"/>
      <c r="AO17" s="189"/>
      <c r="AP17" s="189"/>
      <c r="AQ17" s="189"/>
      <c r="AR17" s="189"/>
      <c r="AS17" s="189"/>
      <c r="AT17" s="158"/>
      <c r="AU17" s="158"/>
      <c r="AV17" s="235"/>
      <c r="AW17" s="249"/>
    </row>
    <row r="18" spans="1:49" ht="30">
      <c r="A18" s="232"/>
      <c r="B18" s="232"/>
      <c r="C18" s="236"/>
      <c r="D18" s="232"/>
      <c r="E18" s="242"/>
      <c r="F18" s="232"/>
      <c r="G18" s="231"/>
      <c r="H18" s="232"/>
      <c r="I18" s="232"/>
      <c r="J18" s="232"/>
      <c r="K18" s="59" t="s">
        <v>179</v>
      </c>
      <c r="L18" s="113" t="s">
        <v>189</v>
      </c>
      <c r="M18" s="55"/>
      <c r="N18" s="232"/>
      <c r="O18" s="232"/>
      <c r="P18" s="232"/>
      <c r="Q18" s="232"/>
      <c r="R18" s="235"/>
      <c r="S18" s="235"/>
      <c r="T18" s="235"/>
      <c r="U18" s="47" t="s">
        <v>386</v>
      </c>
      <c r="V18" s="110" t="s">
        <v>243</v>
      </c>
      <c r="W18" s="47"/>
      <c r="X18" s="62">
        <f>IF(AND(V18="x"),15,"-")</f>
        <v>15</v>
      </c>
      <c r="Y18" s="235"/>
      <c r="Z18" s="234"/>
      <c r="AA18" s="234"/>
      <c r="AB18" s="234"/>
      <c r="AC18" s="234"/>
      <c r="AD18" s="189"/>
      <c r="AE18" s="189"/>
      <c r="AF18" s="189"/>
      <c r="AG18" s="189"/>
      <c r="AH18" s="189"/>
      <c r="AI18" s="189"/>
      <c r="AJ18" s="189"/>
      <c r="AK18" s="189"/>
      <c r="AL18" s="189"/>
      <c r="AM18" s="189"/>
      <c r="AN18" s="189"/>
      <c r="AO18" s="189"/>
      <c r="AP18" s="189"/>
      <c r="AQ18" s="189"/>
      <c r="AR18" s="189"/>
      <c r="AS18" s="189"/>
      <c r="AT18" s="158"/>
      <c r="AU18" s="158"/>
      <c r="AV18" s="235"/>
      <c r="AW18" s="249"/>
    </row>
    <row r="19" spans="1:49" ht="30">
      <c r="A19" s="232"/>
      <c r="B19" s="232"/>
      <c r="C19" s="236"/>
      <c r="D19" s="232"/>
      <c r="E19" s="242"/>
      <c r="F19" s="232"/>
      <c r="G19" s="231"/>
      <c r="H19" s="232"/>
      <c r="I19" s="232"/>
      <c r="J19" s="232"/>
      <c r="K19" s="59" t="s">
        <v>175</v>
      </c>
      <c r="L19" s="113" t="s">
        <v>189</v>
      </c>
      <c r="M19" s="55"/>
      <c r="N19" s="232"/>
      <c r="O19" s="232"/>
      <c r="P19" s="232"/>
      <c r="Q19" s="232"/>
      <c r="R19" s="235"/>
      <c r="S19" s="235"/>
      <c r="T19" s="235"/>
      <c r="U19" s="235"/>
      <c r="V19" s="235"/>
      <c r="W19" s="235"/>
      <c r="X19" s="235"/>
      <c r="Y19" s="235"/>
      <c r="Z19" s="234"/>
      <c r="AA19" s="234"/>
      <c r="AB19" s="234"/>
      <c r="AC19" s="234"/>
      <c r="AD19" s="189"/>
      <c r="AE19" s="189"/>
      <c r="AF19" s="189"/>
      <c r="AG19" s="189"/>
      <c r="AH19" s="189"/>
      <c r="AI19" s="189"/>
      <c r="AJ19" s="189"/>
      <c r="AK19" s="189"/>
      <c r="AL19" s="189"/>
      <c r="AM19" s="189"/>
      <c r="AN19" s="189"/>
      <c r="AO19" s="189"/>
      <c r="AP19" s="189"/>
      <c r="AQ19" s="189"/>
      <c r="AR19" s="189"/>
      <c r="AS19" s="189"/>
      <c r="AT19" s="158"/>
      <c r="AU19" s="158"/>
      <c r="AV19" s="235"/>
      <c r="AW19" s="249"/>
    </row>
    <row r="20" spans="1:49" ht="45">
      <c r="A20" s="232"/>
      <c r="B20" s="232"/>
      <c r="C20" s="236"/>
      <c r="D20" s="232"/>
      <c r="E20" s="242"/>
      <c r="F20" s="232"/>
      <c r="G20" s="231"/>
      <c r="H20" s="232"/>
      <c r="I20" s="232"/>
      <c r="J20" s="232"/>
      <c r="K20" s="59" t="s">
        <v>176</v>
      </c>
      <c r="L20" s="113"/>
      <c r="M20" s="111" t="s">
        <v>189</v>
      </c>
      <c r="N20" s="232"/>
      <c r="O20" s="232"/>
      <c r="P20" s="232"/>
      <c r="Q20" s="232"/>
      <c r="R20" s="235"/>
      <c r="S20" s="235"/>
      <c r="T20" s="235"/>
      <c r="U20" s="183" t="s">
        <v>200</v>
      </c>
      <c r="V20" s="183"/>
      <c r="W20" s="183"/>
      <c r="X20" s="183"/>
      <c r="Y20" s="235"/>
      <c r="Z20" s="234"/>
      <c r="AA20" s="234"/>
      <c r="AB20" s="234"/>
      <c r="AC20" s="234"/>
      <c r="AD20" s="189"/>
      <c r="AE20" s="189"/>
      <c r="AF20" s="189"/>
      <c r="AG20" s="189"/>
      <c r="AH20" s="189"/>
      <c r="AI20" s="189"/>
      <c r="AJ20" s="189"/>
      <c r="AK20" s="189"/>
      <c r="AL20" s="189"/>
      <c r="AM20" s="189"/>
      <c r="AN20" s="189"/>
      <c r="AO20" s="189"/>
      <c r="AP20" s="189"/>
      <c r="AQ20" s="189"/>
      <c r="AR20" s="189"/>
      <c r="AS20" s="189"/>
      <c r="AT20" s="158"/>
      <c r="AU20" s="158"/>
      <c r="AV20" s="235"/>
      <c r="AW20" s="249"/>
    </row>
    <row r="21" spans="1:49" ht="15">
      <c r="A21" s="232"/>
      <c r="B21" s="232"/>
      <c r="C21" s="236"/>
      <c r="D21" s="232"/>
      <c r="E21" s="242"/>
      <c r="F21" s="232"/>
      <c r="G21" s="231"/>
      <c r="H21" s="232"/>
      <c r="I21" s="232"/>
      <c r="J21" s="232"/>
      <c r="K21" s="59" t="s">
        <v>177</v>
      </c>
      <c r="L21" s="113" t="s">
        <v>189</v>
      </c>
      <c r="M21" s="111"/>
      <c r="N21" s="232"/>
      <c r="O21" s="232"/>
      <c r="P21" s="232"/>
      <c r="Q21" s="232"/>
      <c r="R21" s="235"/>
      <c r="S21" s="235"/>
      <c r="T21" s="235"/>
      <c r="U21" s="47" t="s">
        <v>201</v>
      </c>
      <c r="V21" s="110" t="s">
        <v>243</v>
      </c>
      <c r="W21" s="47"/>
      <c r="X21" s="63">
        <f>IF(AND(V21="x"),15,"-")</f>
        <v>15</v>
      </c>
      <c r="Y21" s="235"/>
      <c r="Z21" s="234"/>
      <c r="AA21" s="234"/>
      <c r="AB21" s="234"/>
      <c r="AC21" s="234"/>
      <c r="AD21" s="189"/>
      <c r="AE21" s="189"/>
      <c r="AF21" s="189"/>
      <c r="AG21" s="189"/>
      <c r="AH21" s="189"/>
      <c r="AI21" s="189"/>
      <c r="AJ21" s="189"/>
      <c r="AK21" s="189"/>
      <c r="AL21" s="189"/>
      <c r="AM21" s="189"/>
      <c r="AN21" s="189"/>
      <c r="AO21" s="189"/>
      <c r="AP21" s="189"/>
      <c r="AQ21" s="189"/>
      <c r="AR21" s="189"/>
      <c r="AS21" s="189"/>
      <c r="AT21" s="158"/>
      <c r="AU21" s="158"/>
      <c r="AV21" s="235"/>
      <c r="AW21" s="249"/>
    </row>
    <row r="22" spans="1:49" ht="30">
      <c r="A22" s="232"/>
      <c r="B22" s="232"/>
      <c r="C22" s="236"/>
      <c r="D22" s="232"/>
      <c r="E22" s="242"/>
      <c r="F22" s="232"/>
      <c r="G22" s="231"/>
      <c r="H22" s="232"/>
      <c r="I22" s="232"/>
      <c r="J22" s="232"/>
      <c r="K22" s="59" t="s">
        <v>387</v>
      </c>
      <c r="L22" s="113" t="s">
        <v>189</v>
      </c>
      <c r="M22" s="111"/>
      <c r="N22" s="232"/>
      <c r="O22" s="232"/>
      <c r="P22" s="232"/>
      <c r="Q22" s="232"/>
      <c r="R22" s="235"/>
      <c r="S22" s="235"/>
      <c r="T22" s="235"/>
      <c r="U22" s="233" t="s">
        <v>202</v>
      </c>
      <c r="V22" s="235"/>
      <c r="W22" s="233" t="s">
        <v>189</v>
      </c>
      <c r="X22" s="237" t="str">
        <f>IF(AND(V22="x"),10,"-")</f>
        <v>-</v>
      </c>
      <c r="Y22" s="235"/>
      <c r="Z22" s="234"/>
      <c r="AA22" s="234"/>
      <c r="AB22" s="234"/>
      <c r="AC22" s="234"/>
      <c r="AD22" s="189"/>
      <c r="AE22" s="189"/>
      <c r="AF22" s="189"/>
      <c r="AG22" s="189"/>
      <c r="AH22" s="189"/>
      <c r="AI22" s="189"/>
      <c r="AJ22" s="189"/>
      <c r="AK22" s="189"/>
      <c r="AL22" s="189"/>
      <c r="AM22" s="189"/>
      <c r="AN22" s="189"/>
      <c r="AO22" s="189"/>
      <c r="AP22" s="189"/>
      <c r="AQ22" s="189"/>
      <c r="AR22" s="189"/>
      <c r="AS22" s="189"/>
      <c r="AT22" s="158"/>
      <c r="AU22" s="158"/>
      <c r="AV22" s="235"/>
      <c r="AW22" s="249"/>
    </row>
    <row r="23" spans="1:49" ht="15">
      <c r="A23" s="232"/>
      <c r="B23" s="232"/>
      <c r="C23" s="236"/>
      <c r="D23" s="232"/>
      <c r="E23" s="242"/>
      <c r="F23" s="232"/>
      <c r="G23" s="231"/>
      <c r="H23" s="232"/>
      <c r="I23" s="232"/>
      <c r="J23" s="232"/>
      <c r="K23" s="59" t="s">
        <v>180</v>
      </c>
      <c r="L23" s="113"/>
      <c r="M23" s="111" t="s">
        <v>189</v>
      </c>
      <c r="N23" s="232"/>
      <c r="O23" s="232"/>
      <c r="P23" s="232"/>
      <c r="Q23" s="232"/>
      <c r="R23" s="235"/>
      <c r="S23" s="235"/>
      <c r="T23" s="235"/>
      <c r="U23" s="233"/>
      <c r="V23" s="235"/>
      <c r="W23" s="233"/>
      <c r="X23" s="237"/>
      <c r="Y23" s="235"/>
      <c r="Z23" s="234"/>
      <c r="AA23" s="234"/>
      <c r="AB23" s="234"/>
      <c r="AC23" s="234"/>
      <c r="AD23" s="189"/>
      <c r="AE23" s="189"/>
      <c r="AF23" s="189"/>
      <c r="AG23" s="189"/>
      <c r="AH23" s="189"/>
      <c r="AI23" s="189"/>
      <c r="AJ23" s="189"/>
      <c r="AK23" s="189"/>
      <c r="AL23" s="189"/>
      <c r="AM23" s="189"/>
      <c r="AN23" s="189"/>
      <c r="AO23" s="189"/>
      <c r="AP23" s="189"/>
      <c r="AQ23" s="189"/>
      <c r="AR23" s="189"/>
      <c r="AS23" s="189"/>
      <c r="AT23" s="158"/>
      <c r="AU23" s="158"/>
      <c r="AV23" s="235"/>
      <c r="AW23" s="249"/>
    </row>
    <row r="24" spans="1:49" ht="15" customHeight="1">
      <c r="A24" s="232"/>
      <c r="B24" s="232"/>
      <c r="C24" s="236"/>
      <c r="D24" s="232"/>
      <c r="E24" s="242"/>
      <c r="F24" s="232"/>
      <c r="G24" s="231"/>
      <c r="H24" s="232"/>
      <c r="I24" s="232"/>
      <c r="J24" s="232"/>
      <c r="K24" s="59" t="s">
        <v>181</v>
      </c>
      <c r="L24" s="113" t="s">
        <v>189</v>
      </c>
      <c r="M24" s="111"/>
      <c r="N24" s="232"/>
      <c r="O24" s="232"/>
      <c r="P24" s="232"/>
      <c r="Q24" s="232"/>
      <c r="R24" s="235"/>
      <c r="S24" s="235"/>
      <c r="T24" s="235"/>
      <c r="U24" s="235"/>
      <c r="V24" s="235"/>
      <c r="W24" s="235"/>
      <c r="X24" s="235"/>
      <c r="Y24" s="235"/>
      <c r="Z24" s="234"/>
      <c r="AA24" s="234"/>
      <c r="AB24" s="234"/>
      <c r="AC24" s="234"/>
      <c r="AD24" s="189"/>
      <c r="AE24" s="189"/>
      <c r="AF24" s="189"/>
      <c r="AG24" s="189"/>
      <c r="AH24" s="189"/>
      <c r="AI24" s="189"/>
      <c r="AJ24" s="189"/>
      <c r="AK24" s="189"/>
      <c r="AL24" s="189"/>
      <c r="AM24" s="189"/>
      <c r="AN24" s="189"/>
      <c r="AO24" s="189"/>
      <c r="AP24" s="189"/>
      <c r="AQ24" s="189"/>
      <c r="AR24" s="189"/>
      <c r="AS24" s="189"/>
      <c r="AT24" s="158"/>
      <c r="AU24" s="158"/>
      <c r="AV24" s="235"/>
      <c r="AW24" s="249"/>
    </row>
    <row r="25" spans="1:49" ht="29.25" customHeight="1">
      <c r="A25" s="232"/>
      <c r="B25" s="232"/>
      <c r="C25" s="236"/>
      <c r="D25" s="232"/>
      <c r="E25" s="242"/>
      <c r="F25" s="232"/>
      <c r="G25" s="231"/>
      <c r="H25" s="232"/>
      <c r="I25" s="232"/>
      <c r="J25" s="232"/>
      <c r="K25" s="59" t="s">
        <v>182</v>
      </c>
      <c r="L25" s="113"/>
      <c r="M25" s="111" t="s">
        <v>189</v>
      </c>
      <c r="N25" s="232"/>
      <c r="O25" s="232"/>
      <c r="P25" s="232"/>
      <c r="Q25" s="232"/>
      <c r="R25" s="235"/>
      <c r="S25" s="235"/>
      <c r="T25" s="235"/>
      <c r="U25" s="183" t="s">
        <v>203</v>
      </c>
      <c r="V25" s="183"/>
      <c r="W25" s="183"/>
      <c r="X25" s="183"/>
      <c r="Y25" s="235"/>
      <c r="Z25" s="234"/>
      <c r="AA25" s="234"/>
      <c r="AB25" s="234"/>
      <c r="AC25" s="234"/>
      <c r="AD25" s="189"/>
      <c r="AE25" s="189"/>
      <c r="AF25" s="189"/>
      <c r="AG25" s="189"/>
      <c r="AH25" s="189"/>
      <c r="AI25" s="189"/>
      <c r="AJ25" s="189"/>
      <c r="AK25" s="189"/>
      <c r="AL25" s="189"/>
      <c r="AM25" s="189"/>
      <c r="AN25" s="189"/>
      <c r="AO25" s="189"/>
      <c r="AP25" s="189"/>
      <c r="AQ25" s="189"/>
      <c r="AR25" s="189"/>
      <c r="AS25" s="189"/>
      <c r="AT25" s="158"/>
      <c r="AU25" s="158"/>
      <c r="AV25" s="235"/>
      <c r="AW25" s="249"/>
    </row>
    <row r="26" spans="1:49" ht="15" customHeight="1">
      <c r="A26" s="232"/>
      <c r="B26" s="232"/>
      <c r="C26" s="236"/>
      <c r="D26" s="232"/>
      <c r="E26" s="242"/>
      <c r="F26" s="232"/>
      <c r="G26" s="231"/>
      <c r="H26" s="232"/>
      <c r="I26" s="232"/>
      <c r="J26" s="232"/>
      <c r="K26" s="59" t="s">
        <v>183</v>
      </c>
      <c r="L26" s="113" t="s">
        <v>189</v>
      </c>
      <c r="M26" s="111"/>
      <c r="N26" s="232"/>
      <c r="O26" s="232"/>
      <c r="P26" s="232"/>
      <c r="Q26" s="232"/>
      <c r="R26" s="235"/>
      <c r="S26" s="235"/>
      <c r="T26" s="235"/>
      <c r="U26" s="233" t="s">
        <v>204</v>
      </c>
      <c r="V26" s="235" t="s">
        <v>189</v>
      </c>
      <c r="W26" s="235"/>
      <c r="X26" s="237">
        <f>IF(AND(V26="X"),10,"-")</f>
        <v>10</v>
      </c>
      <c r="Y26" s="235"/>
      <c r="Z26" s="234"/>
      <c r="AA26" s="234"/>
      <c r="AB26" s="234"/>
      <c r="AC26" s="234"/>
      <c r="AD26" s="189"/>
      <c r="AE26" s="189"/>
      <c r="AF26" s="189"/>
      <c r="AG26" s="189"/>
      <c r="AH26" s="189"/>
      <c r="AI26" s="189"/>
      <c r="AJ26" s="189"/>
      <c r="AK26" s="189"/>
      <c r="AL26" s="189"/>
      <c r="AM26" s="189"/>
      <c r="AN26" s="189"/>
      <c r="AO26" s="189"/>
      <c r="AP26" s="189"/>
      <c r="AQ26" s="189"/>
      <c r="AR26" s="189"/>
      <c r="AS26" s="189"/>
      <c r="AT26" s="158"/>
      <c r="AU26" s="158"/>
      <c r="AV26" s="235"/>
      <c r="AW26" s="249"/>
    </row>
    <row r="27" spans="1:49" ht="15">
      <c r="A27" s="232"/>
      <c r="B27" s="232"/>
      <c r="C27" s="236"/>
      <c r="D27" s="232"/>
      <c r="E27" s="242"/>
      <c r="F27" s="232"/>
      <c r="G27" s="231"/>
      <c r="H27" s="232"/>
      <c r="I27" s="232"/>
      <c r="J27" s="232"/>
      <c r="K27" s="59" t="s">
        <v>184</v>
      </c>
      <c r="L27" s="113"/>
      <c r="M27" s="111" t="s">
        <v>189</v>
      </c>
      <c r="N27" s="232"/>
      <c r="O27" s="232"/>
      <c r="P27" s="232"/>
      <c r="Q27" s="232"/>
      <c r="R27" s="235"/>
      <c r="S27" s="235"/>
      <c r="T27" s="235"/>
      <c r="U27" s="233"/>
      <c r="V27" s="235"/>
      <c r="W27" s="235"/>
      <c r="X27" s="237"/>
      <c r="Y27" s="235"/>
      <c r="Z27" s="234"/>
      <c r="AA27" s="234"/>
      <c r="AB27" s="234"/>
      <c r="AC27" s="234"/>
      <c r="AD27" s="189"/>
      <c r="AE27" s="189"/>
      <c r="AF27" s="189"/>
      <c r="AG27" s="189"/>
      <c r="AH27" s="189"/>
      <c r="AI27" s="189"/>
      <c r="AJ27" s="189"/>
      <c r="AK27" s="189"/>
      <c r="AL27" s="189"/>
      <c r="AM27" s="189"/>
      <c r="AN27" s="189"/>
      <c r="AO27" s="189"/>
      <c r="AP27" s="189"/>
      <c r="AQ27" s="189"/>
      <c r="AR27" s="189"/>
      <c r="AS27" s="189"/>
      <c r="AT27" s="158"/>
      <c r="AU27" s="158"/>
      <c r="AV27" s="235"/>
      <c r="AW27" s="249"/>
    </row>
    <row r="28" spans="1:49" ht="30">
      <c r="A28" s="232"/>
      <c r="B28" s="232"/>
      <c r="C28" s="236"/>
      <c r="D28" s="232"/>
      <c r="E28" s="242"/>
      <c r="F28" s="232"/>
      <c r="G28" s="231"/>
      <c r="H28" s="232"/>
      <c r="I28" s="232"/>
      <c r="J28" s="232"/>
      <c r="K28" s="59" t="s">
        <v>185</v>
      </c>
      <c r="L28" s="113"/>
      <c r="M28" s="111" t="s">
        <v>189</v>
      </c>
      <c r="N28" s="232"/>
      <c r="O28" s="232"/>
      <c r="P28" s="232"/>
      <c r="Q28" s="232"/>
      <c r="R28" s="235"/>
      <c r="S28" s="235"/>
      <c r="T28" s="235"/>
      <c r="U28" s="233" t="s">
        <v>205</v>
      </c>
      <c r="V28" s="235"/>
      <c r="W28" s="235" t="s">
        <v>189</v>
      </c>
      <c r="X28" s="237" t="str">
        <f>IF(AND(V28="x"),5,"-")</f>
        <v>-</v>
      </c>
      <c r="Y28" s="235"/>
      <c r="Z28" s="234"/>
      <c r="AA28" s="234"/>
      <c r="AB28" s="234"/>
      <c r="AC28" s="234"/>
      <c r="AD28" s="189"/>
      <c r="AE28" s="189"/>
      <c r="AF28" s="189"/>
      <c r="AG28" s="189"/>
      <c r="AH28" s="189"/>
      <c r="AI28" s="189"/>
      <c r="AJ28" s="189"/>
      <c r="AK28" s="189"/>
      <c r="AL28" s="189"/>
      <c r="AM28" s="189"/>
      <c r="AN28" s="189"/>
      <c r="AO28" s="189"/>
      <c r="AP28" s="189"/>
      <c r="AQ28" s="189"/>
      <c r="AR28" s="189"/>
      <c r="AS28" s="189"/>
      <c r="AT28" s="158"/>
      <c r="AU28" s="158"/>
      <c r="AV28" s="235"/>
      <c r="AW28" s="249"/>
    </row>
    <row r="29" spans="1:49" ht="15">
      <c r="A29" s="232"/>
      <c r="B29" s="232"/>
      <c r="C29" s="236"/>
      <c r="D29" s="232"/>
      <c r="E29" s="242"/>
      <c r="F29" s="232"/>
      <c r="G29" s="231"/>
      <c r="H29" s="232"/>
      <c r="I29" s="232"/>
      <c r="J29" s="232"/>
      <c r="K29" s="59" t="s">
        <v>186</v>
      </c>
      <c r="L29" s="113"/>
      <c r="M29" s="111" t="s">
        <v>189</v>
      </c>
      <c r="N29" s="232"/>
      <c r="O29" s="232"/>
      <c r="P29" s="232"/>
      <c r="Q29" s="232"/>
      <c r="R29" s="235"/>
      <c r="S29" s="235"/>
      <c r="T29" s="235"/>
      <c r="U29" s="233"/>
      <c r="V29" s="235"/>
      <c r="W29" s="235"/>
      <c r="X29" s="237"/>
      <c r="Y29" s="235"/>
      <c r="Z29" s="234"/>
      <c r="AA29" s="234"/>
      <c r="AB29" s="234"/>
      <c r="AC29" s="234"/>
      <c r="AD29" s="189"/>
      <c r="AE29" s="189"/>
      <c r="AF29" s="189"/>
      <c r="AG29" s="189"/>
      <c r="AH29" s="189"/>
      <c r="AI29" s="189"/>
      <c r="AJ29" s="189"/>
      <c r="AK29" s="189"/>
      <c r="AL29" s="189"/>
      <c r="AM29" s="189"/>
      <c r="AN29" s="189"/>
      <c r="AO29" s="189"/>
      <c r="AP29" s="189"/>
      <c r="AQ29" s="189"/>
      <c r="AR29" s="189"/>
      <c r="AS29" s="189"/>
      <c r="AT29" s="158"/>
      <c r="AU29" s="158"/>
      <c r="AV29" s="235"/>
      <c r="AW29" s="249"/>
    </row>
    <row r="30" spans="1:49" ht="30" customHeight="1">
      <c r="A30" s="232"/>
      <c r="B30" s="232"/>
      <c r="C30" s="236"/>
      <c r="D30" s="232"/>
      <c r="E30" s="242"/>
      <c r="F30" s="232"/>
      <c r="G30" s="231"/>
      <c r="H30" s="232"/>
      <c r="I30" s="232"/>
      <c r="J30" s="232"/>
      <c r="K30" s="59" t="s">
        <v>187</v>
      </c>
      <c r="L30" s="113"/>
      <c r="M30" s="111" t="s">
        <v>189</v>
      </c>
      <c r="N30" s="232"/>
      <c r="O30" s="232"/>
      <c r="P30" s="232"/>
      <c r="Q30" s="232"/>
      <c r="R30" s="235"/>
      <c r="S30" s="235"/>
      <c r="T30" s="235"/>
      <c r="U30" s="183" t="s">
        <v>194</v>
      </c>
      <c r="V30" s="183"/>
      <c r="W30" s="183"/>
      <c r="X30" s="238">
        <f>SUM(X14:X18)+SUM(X21:X23)+SUM(X26:X29)</f>
        <v>100</v>
      </c>
      <c r="Y30" s="235"/>
      <c r="Z30" s="234"/>
      <c r="AA30" s="234"/>
      <c r="AB30" s="234"/>
      <c r="AC30" s="234"/>
      <c r="AD30" s="189"/>
      <c r="AE30" s="189"/>
      <c r="AF30" s="189"/>
      <c r="AG30" s="189"/>
      <c r="AH30" s="189"/>
      <c r="AI30" s="189"/>
      <c r="AJ30" s="189"/>
      <c r="AK30" s="189"/>
      <c r="AL30" s="189"/>
      <c r="AM30" s="189"/>
      <c r="AN30" s="189"/>
      <c r="AO30" s="189"/>
      <c r="AP30" s="189"/>
      <c r="AQ30" s="189"/>
      <c r="AR30" s="189"/>
      <c r="AS30" s="189"/>
      <c r="AT30" s="158"/>
      <c r="AU30" s="158"/>
      <c r="AV30" s="235"/>
      <c r="AW30" s="249"/>
    </row>
    <row r="31" spans="1:49" ht="15">
      <c r="A31" s="232"/>
      <c r="B31" s="232"/>
      <c r="C31" s="236"/>
      <c r="D31" s="232"/>
      <c r="E31" s="242"/>
      <c r="F31" s="232"/>
      <c r="G31" s="231"/>
      <c r="H31" s="232"/>
      <c r="I31" s="232"/>
      <c r="J31" s="232"/>
      <c r="K31" s="59" t="s">
        <v>188</v>
      </c>
      <c r="L31" s="113"/>
      <c r="M31" s="111" t="s">
        <v>189</v>
      </c>
      <c r="N31" s="232"/>
      <c r="O31" s="232"/>
      <c r="P31" s="232"/>
      <c r="Q31" s="232"/>
      <c r="R31" s="235"/>
      <c r="S31" s="235"/>
      <c r="T31" s="235"/>
      <c r="U31" s="183"/>
      <c r="V31" s="183"/>
      <c r="W31" s="183"/>
      <c r="X31" s="183"/>
      <c r="Y31" s="235"/>
      <c r="Z31" s="234"/>
      <c r="AA31" s="234"/>
      <c r="AB31" s="234"/>
      <c r="AC31" s="234"/>
      <c r="AD31" s="189"/>
      <c r="AE31" s="189"/>
      <c r="AF31" s="189"/>
      <c r="AG31" s="189"/>
      <c r="AH31" s="189"/>
      <c r="AI31" s="189"/>
      <c r="AJ31" s="189"/>
      <c r="AK31" s="189"/>
      <c r="AL31" s="189"/>
      <c r="AM31" s="189"/>
      <c r="AN31" s="189"/>
      <c r="AO31" s="189"/>
      <c r="AP31" s="189"/>
      <c r="AQ31" s="189"/>
      <c r="AR31" s="189"/>
      <c r="AS31" s="189"/>
      <c r="AT31" s="158"/>
      <c r="AU31" s="158"/>
      <c r="AV31" s="235"/>
      <c r="AW31" s="249"/>
    </row>
    <row r="32" spans="1:49" ht="15">
      <c r="A32" s="232"/>
      <c r="B32" s="232"/>
      <c r="C32" s="236"/>
      <c r="D32" s="232"/>
      <c r="E32" s="242"/>
      <c r="F32" s="232"/>
      <c r="G32" s="231"/>
      <c r="H32" s="232"/>
      <c r="I32" s="232"/>
      <c r="J32" s="232"/>
      <c r="K32" s="268"/>
      <c r="L32" s="268"/>
      <c r="M32" s="268"/>
      <c r="N32" s="232"/>
      <c r="O32" s="232"/>
      <c r="P32" s="232"/>
      <c r="Q32" s="232"/>
      <c r="R32" s="235" t="s">
        <v>418</v>
      </c>
      <c r="S32" s="235" t="s">
        <v>189</v>
      </c>
      <c r="T32" s="235"/>
      <c r="U32" s="235"/>
      <c r="V32" s="235"/>
      <c r="W32" s="235"/>
      <c r="X32" s="235"/>
      <c r="Y32" s="110"/>
      <c r="Z32" s="55"/>
      <c r="AA32" s="55"/>
      <c r="AB32" s="55"/>
      <c r="AC32" s="55"/>
      <c r="AD32" s="189"/>
      <c r="AE32" s="189"/>
      <c r="AF32" s="189"/>
      <c r="AG32" s="189"/>
      <c r="AH32" s="189"/>
      <c r="AI32" s="189"/>
      <c r="AJ32" s="189"/>
      <c r="AK32" s="189"/>
      <c r="AL32" s="189"/>
      <c r="AM32" s="189"/>
      <c r="AN32" s="189"/>
      <c r="AO32" s="189"/>
      <c r="AP32" s="189"/>
      <c r="AQ32" s="189"/>
      <c r="AR32" s="189"/>
      <c r="AS32" s="189"/>
      <c r="AT32" s="158"/>
      <c r="AU32" s="158"/>
      <c r="AV32" s="235"/>
      <c r="AW32" s="249"/>
    </row>
    <row r="33" spans="1:49" ht="15">
      <c r="A33" s="232"/>
      <c r="B33" s="232"/>
      <c r="C33" s="236"/>
      <c r="D33" s="232"/>
      <c r="E33" s="242"/>
      <c r="F33" s="232"/>
      <c r="G33" s="231"/>
      <c r="H33" s="232"/>
      <c r="I33" s="232"/>
      <c r="J33" s="232"/>
      <c r="K33" s="268"/>
      <c r="L33" s="268"/>
      <c r="M33" s="268"/>
      <c r="N33" s="232"/>
      <c r="O33" s="232"/>
      <c r="P33" s="232"/>
      <c r="Q33" s="232"/>
      <c r="R33" s="235"/>
      <c r="S33" s="235"/>
      <c r="T33" s="235"/>
      <c r="U33" s="47" t="s">
        <v>196</v>
      </c>
      <c r="V33" s="110" t="s">
        <v>189</v>
      </c>
      <c r="W33" s="47"/>
      <c r="X33" s="62">
        <f>IF(AND(V33="x"),15,"-")</f>
        <v>15</v>
      </c>
      <c r="Y33" s="235" t="s">
        <v>64</v>
      </c>
      <c r="Z33" s="234" t="str">
        <f>IF(AND(X49&gt;=96,X49&lt;=100),"Fuerte",IF(AND(X49&gt;=86,X49&lt;=95),"Moderado",IF(AND(X49&lt;=85,X49&gt;=0),"Débil","-")))</f>
        <v>Fuerte</v>
      </c>
      <c r="AA33" s="234" t="s">
        <v>217</v>
      </c>
      <c r="AB33" s="234" t="str">
        <f>CONCATENATE(Z33,AA33)</f>
        <v>FuerteFuerte</v>
      </c>
      <c r="AC33" s="234" t="str">
        <f>IF(AB33="FuerteFuerte","NO","SI")</f>
        <v>NO</v>
      </c>
      <c r="AD33" s="189"/>
      <c r="AE33" s="189"/>
      <c r="AF33" s="189"/>
      <c r="AG33" s="189"/>
      <c r="AH33" s="189"/>
      <c r="AI33" s="189"/>
      <c r="AJ33" s="189"/>
      <c r="AK33" s="189"/>
      <c r="AL33" s="189"/>
      <c r="AM33" s="189"/>
      <c r="AN33" s="189"/>
      <c r="AO33" s="189"/>
      <c r="AP33" s="189"/>
      <c r="AQ33" s="189"/>
      <c r="AR33" s="189"/>
      <c r="AS33" s="189"/>
      <c r="AT33" s="158"/>
      <c r="AU33" s="158"/>
      <c r="AV33" s="235"/>
      <c r="AW33" s="249"/>
    </row>
    <row r="34" spans="1:49" ht="30">
      <c r="A34" s="232"/>
      <c r="B34" s="232"/>
      <c r="C34" s="236"/>
      <c r="D34" s="232"/>
      <c r="E34" s="242"/>
      <c r="F34" s="232"/>
      <c r="G34" s="231"/>
      <c r="H34" s="232"/>
      <c r="I34" s="232"/>
      <c r="J34" s="232"/>
      <c r="K34" s="268"/>
      <c r="L34" s="268"/>
      <c r="M34" s="268"/>
      <c r="N34" s="232"/>
      <c r="O34" s="232"/>
      <c r="P34" s="232"/>
      <c r="Q34" s="232"/>
      <c r="R34" s="235"/>
      <c r="S34" s="235"/>
      <c r="T34" s="235"/>
      <c r="U34" s="47" t="s">
        <v>197</v>
      </c>
      <c r="V34" s="110" t="s">
        <v>189</v>
      </c>
      <c r="W34" s="47"/>
      <c r="X34" s="62">
        <f>IF(AND(V34="x"),15,"-")</f>
        <v>15</v>
      </c>
      <c r="Y34" s="235"/>
      <c r="Z34" s="234"/>
      <c r="AA34" s="234"/>
      <c r="AB34" s="234"/>
      <c r="AC34" s="234"/>
      <c r="AD34" s="189"/>
      <c r="AE34" s="189"/>
      <c r="AF34" s="189"/>
      <c r="AG34" s="189"/>
      <c r="AH34" s="189"/>
      <c r="AI34" s="189"/>
      <c r="AJ34" s="189"/>
      <c r="AK34" s="189"/>
      <c r="AL34" s="189"/>
      <c r="AM34" s="189"/>
      <c r="AN34" s="189"/>
      <c r="AO34" s="189"/>
      <c r="AP34" s="189"/>
      <c r="AQ34" s="189"/>
      <c r="AR34" s="189"/>
      <c r="AS34" s="189"/>
      <c r="AT34" s="158"/>
      <c r="AU34" s="158"/>
      <c r="AV34" s="235"/>
      <c r="AW34" s="249"/>
    </row>
    <row r="35" spans="1:49" ht="15">
      <c r="A35" s="232"/>
      <c r="B35" s="232"/>
      <c r="C35" s="236"/>
      <c r="D35" s="232"/>
      <c r="E35" s="242"/>
      <c r="F35" s="232"/>
      <c r="G35" s="231"/>
      <c r="H35" s="232"/>
      <c r="I35" s="232"/>
      <c r="J35" s="232"/>
      <c r="K35" s="268"/>
      <c r="L35" s="268"/>
      <c r="M35" s="268"/>
      <c r="N35" s="232"/>
      <c r="O35" s="232"/>
      <c r="P35" s="232"/>
      <c r="Q35" s="232"/>
      <c r="R35" s="235"/>
      <c r="S35" s="235"/>
      <c r="T35" s="235"/>
      <c r="U35" s="47" t="s">
        <v>198</v>
      </c>
      <c r="V35" s="110" t="s">
        <v>189</v>
      </c>
      <c r="W35" s="47"/>
      <c r="X35" s="62">
        <f>IF(AND(V35="x"),15,"-")</f>
        <v>15</v>
      </c>
      <c r="Y35" s="235"/>
      <c r="Z35" s="234"/>
      <c r="AA35" s="234"/>
      <c r="AB35" s="234"/>
      <c r="AC35" s="234"/>
      <c r="AD35" s="189"/>
      <c r="AE35" s="189"/>
      <c r="AF35" s="189"/>
      <c r="AG35" s="189"/>
      <c r="AH35" s="189"/>
      <c r="AI35" s="189"/>
      <c r="AJ35" s="189"/>
      <c r="AK35" s="189"/>
      <c r="AL35" s="189"/>
      <c r="AM35" s="189"/>
      <c r="AN35" s="189"/>
      <c r="AO35" s="189"/>
      <c r="AP35" s="189"/>
      <c r="AQ35" s="189"/>
      <c r="AR35" s="189"/>
      <c r="AS35" s="189"/>
      <c r="AT35" s="158"/>
      <c r="AU35" s="158"/>
      <c r="AV35" s="235"/>
      <c r="AW35" s="249"/>
    </row>
    <row r="36" spans="1:49" ht="15">
      <c r="A36" s="232"/>
      <c r="B36" s="232"/>
      <c r="C36" s="236"/>
      <c r="D36" s="232"/>
      <c r="E36" s="242"/>
      <c r="F36" s="232"/>
      <c r="G36" s="231"/>
      <c r="H36" s="232"/>
      <c r="I36" s="232"/>
      <c r="J36" s="232"/>
      <c r="K36" s="268"/>
      <c r="L36" s="268"/>
      <c r="M36" s="268"/>
      <c r="N36" s="232"/>
      <c r="O36" s="232"/>
      <c r="P36" s="232"/>
      <c r="Q36" s="232"/>
      <c r="R36" s="235"/>
      <c r="S36" s="235"/>
      <c r="T36" s="235"/>
      <c r="U36" s="47" t="s">
        <v>199</v>
      </c>
      <c r="V36" s="110" t="s">
        <v>189</v>
      </c>
      <c r="W36" s="47"/>
      <c r="X36" s="62">
        <f>IF(AND(V36="x"),15,"-")</f>
        <v>15</v>
      </c>
      <c r="Y36" s="235"/>
      <c r="Z36" s="234"/>
      <c r="AA36" s="234"/>
      <c r="AB36" s="234"/>
      <c r="AC36" s="234"/>
      <c r="AD36" s="189"/>
      <c r="AE36" s="189"/>
      <c r="AF36" s="189"/>
      <c r="AG36" s="189"/>
      <c r="AH36" s="189"/>
      <c r="AI36" s="189"/>
      <c r="AJ36" s="189"/>
      <c r="AK36" s="189"/>
      <c r="AL36" s="189"/>
      <c r="AM36" s="189"/>
      <c r="AN36" s="189"/>
      <c r="AO36" s="189"/>
      <c r="AP36" s="189"/>
      <c r="AQ36" s="189"/>
      <c r="AR36" s="189"/>
      <c r="AS36" s="189"/>
      <c r="AT36" s="158"/>
      <c r="AU36" s="158"/>
      <c r="AV36" s="235"/>
      <c r="AW36" s="249"/>
    </row>
    <row r="37" spans="1:49" ht="30">
      <c r="A37" s="232"/>
      <c r="B37" s="232"/>
      <c r="C37" s="236"/>
      <c r="D37" s="232"/>
      <c r="E37" s="242"/>
      <c r="F37" s="232"/>
      <c r="G37" s="231"/>
      <c r="H37" s="232"/>
      <c r="I37" s="232"/>
      <c r="J37" s="232"/>
      <c r="K37" s="268"/>
      <c r="L37" s="268"/>
      <c r="M37" s="268"/>
      <c r="N37" s="232"/>
      <c r="O37" s="232"/>
      <c r="P37" s="232"/>
      <c r="Q37" s="232"/>
      <c r="R37" s="235"/>
      <c r="S37" s="235"/>
      <c r="T37" s="235"/>
      <c r="U37" s="47" t="s">
        <v>386</v>
      </c>
      <c r="V37" s="110" t="s">
        <v>189</v>
      </c>
      <c r="W37" s="47"/>
      <c r="X37" s="62">
        <f>IF(AND(V37="x"),15,"-")</f>
        <v>15</v>
      </c>
      <c r="Y37" s="235"/>
      <c r="Z37" s="234"/>
      <c r="AA37" s="234"/>
      <c r="AB37" s="234"/>
      <c r="AC37" s="234"/>
      <c r="AD37" s="189"/>
      <c r="AE37" s="189"/>
      <c r="AF37" s="189"/>
      <c r="AG37" s="189"/>
      <c r="AH37" s="189"/>
      <c r="AI37" s="189"/>
      <c r="AJ37" s="189"/>
      <c r="AK37" s="189"/>
      <c r="AL37" s="189"/>
      <c r="AM37" s="189"/>
      <c r="AN37" s="189"/>
      <c r="AO37" s="189"/>
      <c r="AP37" s="189"/>
      <c r="AQ37" s="189"/>
      <c r="AR37" s="189"/>
      <c r="AS37" s="189"/>
      <c r="AT37" s="158"/>
      <c r="AU37" s="158"/>
      <c r="AV37" s="235"/>
      <c r="AW37" s="249"/>
    </row>
    <row r="38" spans="1:49" ht="15">
      <c r="A38" s="232"/>
      <c r="B38" s="232"/>
      <c r="C38" s="236"/>
      <c r="D38" s="232"/>
      <c r="E38" s="242"/>
      <c r="F38" s="232"/>
      <c r="G38" s="231"/>
      <c r="H38" s="232"/>
      <c r="I38" s="232"/>
      <c r="J38" s="232"/>
      <c r="K38" s="268"/>
      <c r="L38" s="268"/>
      <c r="M38" s="268"/>
      <c r="N38" s="232"/>
      <c r="O38" s="232"/>
      <c r="P38" s="232"/>
      <c r="Q38" s="232"/>
      <c r="R38" s="235"/>
      <c r="S38" s="235"/>
      <c r="T38" s="235"/>
      <c r="U38" s="235"/>
      <c r="V38" s="235"/>
      <c r="W38" s="235"/>
      <c r="X38" s="235"/>
      <c r="Y38" s="235"/>
      <c r="Z38" s="234"/>
      <c r="AA38" s="234"/>
      <c r="AB38" s="234"/>
      <c r="AC38" s="234"/>
      <c r="AD38" s="189"/>
      <c r="AE38" s="189"/>
      <c r="AF38" s="189"/>
      <c r="AG38" s="189"/>
      <c r="AH38" s="189"/>
      <c r="AI38" s="189"/>
      <c r="AJ38" s="189"/>
      <c r="AK38" s="189"/>
      <c r="AL38" s="189"/>
      <c r="AM38" s="189"/>
      <c r="AN38" s="189"/>
      <c r="AO38" s="189"/>
      <c r="AP38" s="189"/>
      <c r="AQ38" s="189"/>
      <c r="AR38" s="189"/>
      <c r="AS38" s="189"/>
      <c r="AT38" s="158"/>
      <c r="AU38" s="158"/>
      <c r="AV38" s="235"/>
      <c r="AW38" s="249"/>
    </row>
    <row r="39" spans="1:49" ht="15">
      <c r="A39" s="232"/>
      <c r="B39" s="232"/>
      <c r="C39" s="236"/>
      <c r="D39" s="232"/>
      <c r="E39" s="242"/>
      <c r="F39" s="232"/>
      <c r="G39" s="231"/>
      <c r="H39" s="232"/>
      <c r="I39" s="232"/>
      <c r="J39" s="232"/>
      <c r="K39" s="268"/>
      <c r="L39" s="268"/>
      <c r="M39" s="268"/>
      <c r="N39" s="232"/>
      <c r="O39" s="232"/>
      <c r="P39" s="232"/>
      <c r="Q39" s="232"/>
      <c r="R39" s="235"/>
      <c r="S39" s="235"/>
      <c r="T39" s="235"/>
      <c r="U39" s="183" t="s">
        <v>200</v>
      </c>
      <c r="V39" s="183"/>
      <c r="W39" s="183"/>
      <c r="X39" s="183"/>
      <c r="Y39" s="235"/>
      <c r="Z39" s="234"/>
      <c r="AA39" s="234"/>
      <c r="AB39" s="234"/>
      <c r="AC39" s="234"/>
      <c r="AD39" s="189"/>
      <c r="AE39" s="189"/>
      <c r="AF39" s="189"/>
      <c r="AG39" s="189"/>
      <c r="AH39" s="189"/>
      <c r="AI39" s="189"/>
      <c r="AJ39" s="189"/>
      <c r="AK39" s="189"/>
      <c r="AL39" s="189"/>
      <c r="AM39" s="189"/>
      <c r="AN39" s="189"/>
      <c r="AO39" s="189"/>
      <c r="AP39" s="189"/>
      <c r="AQ39" s="189"/>
      <c r="AR39" s="189"/>
      <c r="AS39" s="189"/>
      <c r="AT39" s="158"/>
      <c r="AU39" s="158"/>
      <c r="AV39" s="235"/>
      <c r="AW39" s="249"/>
    </row>
    <row r="40" spans="1:49" ht="15">
      <c r="A40" s="232"/>
      <c r="B40" s="232"/>
      <c r="C40" s="236"/>
      <c r="D40" s="232"/>
      <c r="E40" s="242"/>
      <c r="F40" s="232"/>
      <c r="G40" s="231"/>
      <c r="H40" s="232"/>
      <c r="I40" s="232"/>
      <c r="J40" s="232"/>
      <c r="K40" s="268"/>
      <c r="L40" s="268"/>
      <c r="M40" s="268"/>
      <c r="N40" s="232"/>
      <c r="O40" s="232"/>
      <c r="P40" s="232"/>
      <c r="Q40" s="232"/>
      <c r="R40" s="235"/>
      <c r="S40" s="235"/>
      <c r="T40" s="235"/>
      <c r="U40" s="47" t="s">
        <v>201</v>
      </c>
      <c r="V40" s="110" t="s">
        <v>189</v>
      </c>
      <c r="W40" s="47"/>
      <c r="X40" s="63">
        <f>IF(AND(V40="x"),15,"-")</f>
        <v>15</v>
      </c>
      <c r="Y40" s="235"/>
      <c r="Z40" s="234"/>
      <c r="AA40" s="234"/>
      <c r="AB40" s="234"/>
      <c r="AC40" s="234"/>
      <c r="AD40" s="189"/>
      <c r="AE40" s="189"/>
      <c r="AF40" s="189"/>
      <c r="AG40" s="189"/>
      <c r="AH40" s="189"/>
      <c r="AI40" s="189"/>
      <c r="AJ40" s="189"/>
      <c r="AK40" s="189"/>
      <c r="AL40" s="189"/>
      <c r="AM40" s="189"/>
      <c r="AN40" s="189"/>
      <c r="AO40" s="189"/>
      <c r="AP40" s="189"/>
      <c r="AQ40" s="189"/>
      <c r="AR40" s="189"/>
      <c r="AS40" s="189"/>
      <c r="AT40" s="158"/>
      <c r="AU40" s="158"/>
      <c r="AV40" s="235"/>
      <c r="AW40" s="249"/>
    </row>
    <row r="41" spans="1:49" ht="15">
      <c r="A41" s="232"/>
      <c r="B41" s="232"/>
      <c r="C41" s="236"/>
      <c r="D41" s="232"/>
      <c r="E41" s="242"/>
      <c r="F41" s="232"/>
      <c r="G41" s="231"/>
      <c r="H41" s="232"/>
      <c r="I41" s="232"/>
      <c r="J41" s="232"/>
      <c r="K41" s="268"/>
      <c r="L41" s="268"/>
      <c r="M41" s="268"/>
      <c r="N41" s="232"/>
      <c r="O41" s="232"/>
      <c r="P41" s="232"/>
      <c r="Q41" s="232"/>
      <c r="R41" s="235"/>
      <c r="S41" s="235"/>
      <c r="T41" s="235"/>
      <c r="U41" s="233" t="s">
        <v>202</v>
      </c>
      <c r="V41" s="235"/>
      <c r="W41" s="233" t="s">
        <v>189</v>
      </c>
      <c r="X41" s="237" t="str">
        <f>IF(AND(V41="x"),10,"-")</f>
        <v>-</v>
      </c>
      <c r="Y41" s="235"/>
      <c r="Z41" s="234"/>
      <c r="AA41" s="234"/>
      <c r="AB41" s="234"/>
      <c r="AC41" s="234"/>
      <c r="AD41" s="189"/>
      <c r="AE41" s="189"/>
      <c r="AF41" s="189"/>
      <c r="AG41" s="189"/>
      <c r="AH41" s="189"/>
      <c r="AI41" s="189"/>
      <c r="AJ41" s="189"/>
      <c r="AK41" s="189"/>
      <c r="AL41" s="189"/>
      <c r="AM41" s="189"/>
      <c r="AN41" s="189"/>
      <c r="AO41" s="189"/>
      <c r="AP41" s="189"/>
      <c r="AQ41" s="189"/>
      <c r="AR41" s="189"/>
      <c r="AS41" s="189"/>
      <c r="AT41" s="158"/>
      <c r="AU41" s="158"/>
      <c r="AV41" s="235"/>
      <c r="AW41" s="249"/>
    </row>
    <row r="42" spans="1:49" ht="15">
      <c r="A42" s="232"/>
      <c r="B42" s="232"/>
      <c r="C42" s="236"/>
      <c r="D42" s="232"/>
      <c r="E42" s="242"/>
      <c r="F42" s="232"/>
      <c r="G42" s="231"/>
      <c r="H42" s="232"/>
      <c r="I42" s="232"/>
      <c r="J42" s="232"/>
      <c r="K42" s="268"/>
      <c r="L42" s="268"/>
      <c r="M42" s="268"/>
      <c r="N42" s="232"/>
      <c r="O42" s="232"/>
      <c r="P42" s="232"/>
      <c r="Q42" s="232"/>
      <c r="R42" s="235"/>
      <c r="S42" s="235"/>
      <c r="T42" s="235"/>
      <c r="U42" s="233"/>
      <c r="V42" s="235"/>
      <c r="W42" s="233"/>
      <c r="X42" s="237"/>
      <c r="Y42" s="235"/>
      <c r="Z42" s="234"/>
      <c r="AA42" s="234"/>
      <c r="AB42" s="234"/>
      <c r="AC42" s="234"/>
      <c r="AD42" s="189"/>
      <c r="AE42" s="189"/>
      <c r="AF42" s="189"/>
      <c r="AG42" s="189"/>
      <c r="AH42" s="189"/>
      <c r="AI42" s="189"/>
      <c r="AJ42" s="189"/>
      <c r="AK42" s="189"/>
      <c r="AL42" s="189"/>
      <c r="AM42" s="189"/>
      <c r="AN42" s="189"/>
      <c r="AO42" s="189"/>
      <c r="AP42" s="189"/>
      <c r="AQ42" s="189"/>
      <c r="AR42" s="189"/>
      <c r="AS42" s="189"/>
      <c r="AT42" s="158"/>
      <c r="AU42" s="158"/>
      <c r="AV42" s="235"/>
      <c r="AW42" s="249"/>
    </row>
    <row r="43" spans="1:49" ht="15">
      <c r="A43" s="232"/>
      <c r="B43" s="232"/>
      <c r="C43" s="236"/>
      <c r="D43" s="232"/>
      <c r="E43" s="242"/>
      <c r="F43" s="232"/>
      <c r="G43" s="231"/>
      <c r="H43" s="232"/>
      <c r="I43" s="232"/>
      <c r="J43" s="232"/>
      <c r="K43" s="268"/>
      <c r="L43" s="268"/>
      <c r="M43" s="268"/>
      <c r="N43" s="232"/>
      <c r="O43" s="232"/>
      <c r="P43" s="232"/>
      <c r="Q43" s="232"/>
      <c r="R43" s="235"/>
      <c r="S43" s="235"/>
      <c r="T43" s="235"/>
      <c r="U43" s="235"/>
      <c r="V43" s="235"/>
      <c r="W43" s="235"/>
      <c r="X43" s="235"/>
      <c r="Y43" s="235"/>
      <c r="Z43" s="234"/>
      <c r="AA43" s="234"/>
      <c r="AB43" s="234"/>
      <c r="AC43" s="234"/>
      <c r="AD43" s="189"/>
      <c r="AE43" s="189"/>
      <c r="AF43" s="189"/>
      <c r="AG43" s="189"/>
      <c r="AH43" s="189"/>
      <c r="AI43" s="189"/>
      <c r="AJ43" s="189"/>
      <c r="AK43" s="189"/>
      <c r="AL43" s="189"/>
      <c r="AM43" s="189"/>
      <c r="AN43" s="189"/>
      <c r="AO43" s="189"/>
      <c r="AP43" s="189"/>
      <c r="AQ43" s="189"/>
      <c r="AR43" s="189"/>
      <c r="AS43" s="189"/>
      <c r="AT43" s="158"/>
      <c r="AU43" s="158"/>
      <c r="AV43" s="235"/>
      <c r="AW43" s="249"/>
    </row>
    <row r="44" spans="1:49" ht="15">
      <c r="A44" s="232"/>
      <c r="B44" s="232"/>
      <c r="C44" s="236"/>
      <c r="D44" s="232"/>
      <c r="E44" s="242"/>
      <c r="F44" s="232"/>
      <c r="G44" s="231"/>
      <c r="H44" s="232"/>
      <c r="I44" s="232"/>
      <c r="J44" s="232"/>
      <c r="K44" s="268"/>
      <c r="L44" s="268"/>
      <c r="M44" s="268"/>
      <c r="N44" s="232"/>
      <c r="O44" s="232"/>
      <c r="P44" s="232"/>
      <c r="Q44" s="232"/>
      <c r="R44" s="235"/>
      <c r="S44" s="235"/>
      <c r="T44" s="235"/>
      <c r="U44" s="183" t="s">
        <v>203</v>
      </c>
      <c r="V44" s="183"/>
      <c r="W44" s="183"/>
      <c r="X44" s="183"/>
      <c r="Y44" s="235"/>
      <c r="Z44" s="234"/>
      <c r="AA44" s="234"/>
      <c r="AB44" s="234"/>
      <c r="AC44" s="234"/>
      <c r="AD44" s="189"/>
      <c r="AE44" s="189"/>
      <c r="AF44" s="189"/>
      <c r="AG44" s="189"/>
      <c r="AH44" s="189"/>
      <c r="AI44" s="189"/>
      <c r="AJ44" s="189"/>
      <c r="AK44" s="189"/>
      <c r="AL44" s="189"/>
      <c r="AM44" s="189"/>
      <c r="AN44" s="189"/>
      <c r="AO44" s="189"/>
      <c r="AP44" s="189"/>
      <c r="AQ44" s="189"/>
      <c r="AR44" s="189"/>
      <c r="AS44" s="189"/>
      <c r="AT44" s="158"/>
      <c r="AU44" s="158"/>
      <c r="AV44" s="235"/>
      <c r="AW44" s="249"/>
    </row>
    <row r="45" spans="1:49" ht="15">
      <c r="A45" s="232"/>
      <c r="B45" s="232"/>
      <c r="C45" s="236"/>
      <c r="D45" s="232"/>
      <c r="E45" s="242"/>
      <c r="F45" s="232"/>
      <c r="G45" s="231"/>
      <c r="H45" s="232"/>
      <c r="I45" s="232"/>
      <c r="J45" s="232"/>
      <c r="K45" s="268"/>
      <c r="L45" s="268"/>
      <c r="M45" s="268"/>
      <c r="N45" s="232"/>
      <c r="O45" s="232"/>
      <c r="P45" s="232"/>
      <c r="Q45" s="232"/>
      <c r="R45" s="235"/>
      <c r="S45" s="235"/>
      <c r="T45" s="235"/>
      <c r="U45" s="233" t="s">
        <v>204</v>
      </c>
      <c r="V45" s="235" t="s">
        <v>189</v>
      </c>
      <c r="W45" s="235"/>
      <c r="X45" s="237">
        <f>IF(AND(V45="X"),10,"-")</f>
        <v>10</v>
      </c>
      <c r="Y45" s="235"/>
      <c r="Z45" s="234"/>
      <c r="AA45" s="234"/>
      <c r="AB45" s="234"/>
      <c r="AC45" s="234"/>
      <c r="AD45" s="189"/>
      <c r="AE45" s="189"/>
      <c r="AF45" s="189"/>
      <c r="AG45" s="189"/>
      <c r="AH45" s="189"/>
      <c r="AI45" s="189"/>
      <c r="AJ45" s="189"/>
      <c r="AK45" s="189"/>
      <c r="AL45" s="189"/>
      <c r="AM45" s="189"/>
      <c r="AN45" s="189"/>
      <c r="AO45" s="189"/>
      <c r="AP45" s="189"/>
      <c r="AQ45" s="189"/>
      <c r="AR45" s="189"/>
      <c r="AS45" s="189"/>
      <c r="AT45" s="158"/>
      <c r="AU45" s="158"/>
      <c r="AV45" s="235"/>
      <c r="AW45" s="249"/>
    </row>
    <row r="46" spans="1:49" ht="15">
      <c r="A46" s="232"/>
      <c r="B46" s="232"/>
      <c r="C46" s="236"/>
      <c r="D46" s="232"/>
      <c r="E46" s="242"/>
      <c r="F46" s="232"/>
      <c r="G46" s="231"/>
      <c r="H46" s="232"/>
      <c r="I46" s="232"/>
      <c r="J46" s="232"/>
      <c r="K46" s="268"/>
      <c r="L46" s="268"/>
      <c r="M46" s="268"/>
      <c r="N46" s="232"/>
      <c r="O46" s="232"/>
      <c r="P46" s="232"/>
      <c r="Q46" s="232"/>
      <c r="R46" s="235"/>
      <c r="S46" s="235"/>
      <c r="T46" s="235"/>
      <c r="U46" s="233"/>
      <c r="V46" s="235"/>
      <c r="W46" s="235"/>
      <c r="X46" s="237"/>
      <c r="Y46" s="235"/>
      <c r="Z46" s="234"/>
      <c r="AA46" s="234"/>
      <c r="AB46" s="234"/>
      <c r="AC46" s="234"/>
      <c r="AD46" s="189"/>
      <c r="AE46" s="189"/>
      <c r="AF46" s="189"/>
      <c r="AG46" s="189"/>
      <c r="AH46" s="189"/>
      <c r="AI46" s="189"/>
      <c r="AJ46" s="189"/>
      <c r="AK46" s="189"/>
      <c r="AL46" s="189"/>
      <c r="AM46" s="189"/>
      <c r="AN46" s="189"/>
      <c r="AO46" s="189"/>
      <c r="AP46" s="189"/>
      <c r="AQ46" s="189"/>
      <c r="AR46" s="189"/>
      <c r="AS46" s="189"/>
      <c r="AT46" s="158"/>
      <c r="AU46" s="158"/>
      <c r="AV46" s="235"/>
      <c r="AW46" s="249"/>
    </row>
    <row r="47" spans="1:49" ht="15">
      <c r="A47" s="232"/>
      <c r="B47" s="232"/>
      <c r="C47" s="236"/>
      <c r="D47" s="232"/>
      <c r="E47" s="242"/>
      <c r="F47" s="232"/>
      <c r="G47" s="231"/>
      <c r="H47" s="232"/>
      <c r="I47" s="232"/>
      <c r="J47" s="232"/>
      <c r="K47" s="268"/>
      <c r="L47" s="268"/>
      <c r="M47" s="268"/>
      <c r="N47" s="232"/>
      <c r="O47" s="232"/>
      <c r="P47" s="232"/>
      <c r="Q47" s="232"/>
      <c r="R47" s="235"/>
      <c r="S47" s="235"/>
      <c r="T47" s="235"/>
      <c r="U47" s="233" t="s">
        <v>205</v>
      </c>
      <c r="V47" s="235"/>
      <c r="W47" s="235" t="s">
        <v>189</v>
      </c>
      <c r="X47" s="237" t="str">
        <f>IF(AND(V47="x"),5,"-")</f>
        <v>-</v>
      </c>
      <c r="Y47" s="235"/>
      <c r="Z47" s="234"/>
      <c r="AA47" s="234"/>
      <c r="AB47" s="234"/>
      <c r="AC47" s="234"/>
      <c r="AD47" s="189"/>
      <c r="AE47" s="189"/>
      <c r="AF47" s="189"/>
      <c r="AG47" s="189"/>
      <c r="AH47" s="189"/>
      <c r="AI47" s="189"/>
      <c r="AJ47" s="189"/>
      <c r="AK47" s="189"/>
      <c r="AL47" s="189"/>
      <c r="AM47" s="189"/>
      <c r="AN47" s="189"/>
      <c r="AO47" s="189"/>
      <c r="AP47" s="189"/>
      <c r="AQ47" s="189"/>
      <c r="AR47" s="189"/>
      <c r="AS47" s="189"/>
      <c r="AT47" s="158"/>
      <c r="AU47" s="158"/>
      <c r="AV47" s="235"/>
      <c r="AW47" s="249"/>
    </row>
    <row r="48" spans="1:49" ht="15">
      <c r="A48" s="232"/>
      <c r="B48" s="232"/>
      <c r="C48" s="236"/>
      <c r="D48" s="232"/>
      <c r="E48" s="242"/>
      <c r="F48" s="232"/>
      <c r="G48" s="231"/>
      <c r="H48" s="232"/>
      <c r="I48" s="232"/>
      <c r="J48" s="232"/>
      <c r="K48" s="268"/>
      <c r="L48" s="268"/>
      <c r="M48" s="268"/>
      <c r="N48" s="232"/>
      <c r="O48" s="232"/>
      <c r="P48" s="232"/>
      <c r="Q48" s="232"/>
      <c r="R48" s="235"/>
      <c r="S48" s="235"/>
      <c r="T48" s="235"/>
      <c r="U48" s="233"/>
      <c r="V48" s="235"/>
      <c r="W48" s="235"/>
      <c r="X48" s="237"/>
      <c r="Y48" s="235"/>
      <c r="Z48" s="234"/>
      <c r="AA48" s="234"/>
      <c r="AB48" s="234"/>
      <c r="AC48" s="234"/>
      <c r="AD48" s="189"/>
      <c r="AE48" s="189"/>
      <c r="AF48" s="189"/>
      <c r="AG48" s="189"/>
      <c r="AH48" s="189"/>
      <c r="AI48" s="189"/>
      <c r="AJ48" s="189"/>
      <c r="AK48" s="189"/>
      <c r="AL48" s="189"/>
      <c r="AM48" s="189"/>
      <c r="AN48" s="189"/>
      <c r="AO48" s="189"/>
      <c r="AP48" s="189"/>
      <c r="AQ48" s="189"/>
      <c r="AR48" s="189"/>
      <c r="AS48" s="189"/>
      <c r="AT48" s="158"/>
      <c r="AU48" s="158"/>
      <c r="AV48" s="235"/>
      <c r="AW48" s="249"/>
    </row>
    <row r="49" spans="1:49" ht="15">
      <c r="A49" s="232"/>
      <c r="B49" s="232"/>
      <c r="C49" s="236"/>
      <c r="D49" s="232"/>
      <c r="E49" s="242"/>
      <c r="F49" s="232"/>
      <c r="G49" s="231"/>
      <c r="H49" s="232"/>
      <c r="I49" s="232"/>
      <c r="J49" s="232"/>
      <c r="K49" s="268"/>
      <c r="L49" s="268"/>
      <c r="M49" s="268"/>
      <c r="N49" s="232"/>
      <c r="O49" s="232"/>
      <c r="P49" s="232"/>
      <c r="Q49" s="232"/>
      <c r="R49" s="235"/>
      <c r="S49" s="235"/>
      <c r="T49" s="235"/>
      <c r="U49" s="183" t="s">
        <v>206</v>
      </c>
      <c r="V49" s="183"/>
      <c r="W49" s="183"/>
      <c r="X49" s="238">
        <f>SUM(X33:X37)+SUM(X40:X42)+SUM(X45:X48)</f>
        <v>100</v>
      </c>
      <c r="Y49" s="235"/>
      <c r="Z49" s="234"/>
      <c r="AA49" s="234"/>
      <c r="AB49" s="234"/>
      <c r="AC49" s="234"/>
      <c r="AD49" s="189"/>
      <c r="AE49" s="189"/>
      <c r="AF49" s="189"/>
      <c r="AG49" s="189"/>
      <c r="AH49" s="189"/>
      <c r="AI49" s="189"/>
      <c r="AJ49" s="189"/>
      <c r="AK49" s="189"/>
      <c r="AL49" s="189"/>
      <c r="AM49" s="189"/>
      <c r="AN49" s="189"/>
      <c r="AO49" s="189"/>
      <c r="AP49" s="189"/>
      <c r="AQ49" s="189"/>
      <c r="AR49" s="189"/>
      <c r="AS49" s="189"/>
      <c r="AT49" s="158"/>
      <c r="AU49" s="158"/>
      <c r="AV49" s="235"/>
      <c r="AW49" s="249"/>
    </row>
    <row r="50" spans="1:49" ht="15">
      <c r="A50" s="232"/>
      <c r="B50" s="232"/>
      <c r="C50" s="236"/>
      <c r="D50" s="232"/>
      <c r="E50" s="242"/>
      <c r="F50" s="232"/>
      <c r="G50" s="231"/>
      <c r="H50" s="232"/>
      <c r="I50" s="232"/>
      <c r="J50" s="232"/>
      <c r="K50" s="268"/>
      <c r="L50" s="268"/>
      <c r="M50" s="268"/>
      <c r="N50" s="232"/>
      <c r="O50" s="232"/>
      <c r="P50" s="232"/>
      <c r="Q50" s="232"/>
      <c r="R50" s="235"/>
      <c r="S50" s="235"/>
      <c r="T50" s="235"/>
      <c r="U50" s="183"/>
      <c r="V50" s="183"/>
      <c r="W50" s="183"/>
      <c r="X50" s="183"/>
      <c r="Y50" s="235"/>
      <c r="Z50" s="234"/>
      <c r="AA50" s="234"/>
      <c r="AB50" s="234"/>
      <c r="AC50" s="234"/>
      <c r="AD50" s="189"/>
      <c r="AE50" s="189"/>
      <c r="AF50" s="189"/>
      <c r="AG50" s="189"/>
      <c r="AH50" s="189"/>
      <c r="AI50" s="189"/>
      <c r="AJ50" s="189"/>
      <c r="AK50" s="189"/>
      <c r="AL50" s="189"/>
      <c r="AM50" s="189"/>
      <c r="AN50" s="189"/>
      <c r="AO50" s="189"/>
      <c r="AP50" s="189"/>
      <c r="AQ50" s="189"/>
      <c r="AR50" s="189"/>
      <c r="AS50" s="189"/>
      <c r="AT50" s="159"/>
      <c r="AU50" s="159"/>
      <c r="AV50" s="235"/>
      <c r="AW50" s="249"/>
    </row>
    <row r="51" ht="15">
      <c r="A51" s="155" t="s">
        <v>434</v>
      </c>
    </row>
    <row r="1118" ht="15">
      <c r="B1118" s="28" t="s">
        <v>83</v>
      </c>
    </row>
    <row r="1119" ht="15">
      <c r="B1119" s="28" t="s">
        <v>84</v>
      </c>
    </row>
  </sheetData>
  <sheetProtection formatCells="0"/>
  <protectedRanges>
    <protectedRange sqref="A10:H12" name="Redacci?n de riesgo"/>
    <protectedRange sqref="A13:H50" name="Redacci?n de riesgo_2"/>
    <protectedRange sqref="K13:M50" name="preguntas"/>
    <protectedRange sqref="R13:T50" name="Rango3"/>
    <protectedRange sqref="U14:W18 U21:W23 U26:W29 U33:W37 U40:W42 U45:W48" name="preguntas control"/>
    <protectedRange sqref="Y14:Z50" name="Rango5"/>
    <protectedRange sqref="AA14:AA50" name="Rango6"/>
    <protectedRange sqref="AF14:AG50" name="Rango7"/>
    <protectedRange sqref="AV2:AW3 B2:G3 J2:K3" name="Rango8_1"/>
  </protectedRanges>
  <mergeCells count="143">
    <mergeCell ref="AB10:AB12"/>
    <mergeCell ref="AC10:AC12"/>
    <mergeCell ref="U11:W11"/>
    <mergeCell ref="X11:X12"/>
    <mergeCell ref="K10:K12"/>
    <mergeCell ref="L10:L12"/>
    <mergeCell ref="M10:M12"/>
    <mergeCell ref="N10:N12"/>
    <mergeCell ref="O10:P12"/>
    <mergeCell ref="Q10:Q12"/>
    <mergeCell ref="A1:B4"/>
    <mergeCell ref="C1:AU4"/>
    <mergeCell ref="AF10:AF12"/>
    <mergeCell ref="AG10:AG12"/>
    <mergeCell ref="AH10:AH12"/>
    <mergeCell ref="AI10:AI12"/>
    <mergeCell ref="S10:T11"/>
    <mergeCell ref="U10:W10"/>
    <mergeCell ref="X10:Y10"/>
    <mergeCell ref="Z10:Z12"/>
    <mergeCell ref="R32:R50"/>
    <mergeCell ref="S32:S50"/>
    <mergeCell ref="A6:B6"/>
    <mergeCell ref="A7:B7"/>
    <mergeCell ref="B9:H9"/>
    <mergeCell ref="I9:O9"/>
    <mergeCell ref="Y11:Y12"/>
    <mergeCell ref="AA11:AA12"/>
    <mergeCell ref="Y14:Y31"/>
    <mergeCell ref="Z14:Z31"/>
    <mergeCell ref="AA14:AA31"/>
    <mergeCell ref="V26:V27"/>
    <mergeCell ref="W26:W27"/>
    <mergeCell ref="X26:X27"/>
    <mergeCell ref="V28:V29"/>
    <mergeCell ref="W28:W29"/>
    <mergeCell ref="U41:U42"/>
    <mergeCell ref="R10:R12"/>
    <mergeCell ref="AD10:AD12"/>
    <mergeCell ref="AE10:AE12"/>
    <mergeCell ref="A13:A50"/>
    <mergeCell ref="B13:B50"/>
    <mergeCell ref="C13:C50"/>
    <mergeCell ref="D13:D50"/>
    <mergeCell ref="E13:E50"/>
    <mergeCell ref="F13:F50"/>
    <mergeCell ref="P13:P50"/>
    <mergeCell ref="Q13:Q50"/>
    <mergeCell ref="R13:R31"/>
    <mergeCell ref="S13:S31"/>
    <mergeCell ref="T13:T31"/>
    <mergeCell ref="U13:X13"/>
    <mergeCell ref="U49:W50"/>
    <mergeCell ref="X49:X50"/>
    <mergeCell ref="U38:X38"/>
    <mergeCell ref="U39:X39"/>
    <mergeCell ref="G13:G50"/>
    <mergeCell ref="H13:H50"/>
    <mergeCell ref="I13:I50"/>
    <mergeCell ref="J13:J50"/>
    <mergeCell ref="N13:N50"/>
    <mergeCell ref="O13:O50"/>
    <mergeCell ref="K32:M50"/>
    <mergeCell ref="AL14:AL50"/>
    <mergeCell ref="AM14:AM50"/>
    <mergeCell ref="AN14:AN50"/>
    <mergeCell ref="T32:T50"/>
    <mergeCell ref="U32:X32"/>
    <mergeCell ref="V45:V46"/>
    <mergeCell ref="X41:X42"/>
    <mergeCell ref="U43:X43"/>
    <mergeCell ref="U44:X44"/>
    <mergeCell ref="U45:U46"/>
    <mergeCell ref="V41:V42"/>
    <mergeCell ref="W41:W42"/>
    <mergeCell ref="AP14:AP50"/>
    <mergeCell ref="AE14:AE50"/>
    <mergeCell ref="AF14:AF50"/>
    <mergeCell ref="AG14:AG50"/>
    <mergeCell ref="AH14:AH50"/>
    <mergeCell ref="AI14:AI50"/>
    <mergeCell ref="AJ14:AJ50"/>
    <mergeCell ref="AK14:AK50"/>
    <mergeCell ref="AS14:AS50"/>
    <mergeCell ref="AO14:AO50"/>
    <mergeCell ref="U47:U48"/>
    <mergeCell ref="V47:V48"/>
    <mergeCell ref="W47:W48"/>
    <mergeCell ref="X47:X48"/>
    <mergeCell ref="AB14:AB31"/>
    <mergeCell ref="U19:X19"/>
    <mergeCell ref="U20:X20"/>
    <mergeCell ref="U22:U23"/>
    <mergeCell ref="X22:X23"/>
    <mergeCell ref="U24:X24"/>
    <mergeCell ref="U25:X25"/>
    <mergeCell ref="U26:U27"/>
    <mergeCell ref="U30:W31"/>
    <mergeCell ref="X30:X31"/>
    <mergeCell ref="V22:V23"/>
    <mergeCell ref="W22:W23"/>
    <mergeCell ref="U28:U29"/>
    <mergeCell ref="X28:X29"/>
    <mergeCell ref="AC14:AC31"/>
    <mergeCell ref="AD14:AD50"/>
    <mergeCell ref="Y33:Y50"/>
    <mergeCell ref="Z33:Z50"/>
    <mergeCell ref="AA33:AA50"/>
    <mergeCell ref="AB33:AB50"/>
    <mergeCell ref="AC33:AC50"/>
    <mergeCell ref="R9:AU9"/>
    <mergeCell ref="B10:H11"/>
    <mergeCell ref="I10:J12"/>
    <mergeCell ref="AW13:AW50"/>
    <mergeCell ref="W45:W46"/>
    <mergeCell ref="X45:X46"/>
    <mergeCell ref="AV10:AV12"/>
    <mergeCell ref="AV13:AV50"/>
    <mergeCell ref="AQ14:AQ50"/>
    <mergeCell ref="AR14:AR50"/>
    <mergeCell ref="AJ10:AJ12"/>
    <mergeCell ref="AK10:AK12"/>
    <mergeCell ref="AL10:AL12"/>
    <mergeCell ref="AM10:AM12"/>
    <mergeCell ref="AN10:AN12"/>
    <mergeCell ref="AO10:AO12"/>
    <mergeCell ref="AW10:AW12"/>
    <mergeCell ref="AP10:AP12"/>
    <mergeCell ref="AQ10:AQ12"/>
    <mergeCell ref="AR10:AR12"/>
    <mergeCell ref="AS10:AS12"/>
    <mergeCell ref="AT10:AT12"/>
    <mergeCell ref="AU10:AU12"/>
    <mergeCell ref="AT13:AT50"/>
    <mergeCell ref="AU13:AU50"/>
    <mergeCell ref="AV1:AW1"/>
    <mergeCell ref="AV2:AW2"/>
    <mergeCell ref="AV3:AW3"/>
    <mergeCell ref="AV4:AW4"/>
    <mergeCell ref="A5:AW5"/>
    <mergeCell ref="C6:AW6"/>
    <mergeCell ref="C7:AW7"/>
    <mergeCell ref="A8:AW8"/>
  </mergeCells>
  <conditionalFormatting sqref="N13:Q13">
    <cfRule type="cellIs" priority="16" dxfId="4" operator="equal">
      <formula>"Casi seguro - Se espera que el evento ocurra en la mayoría de las circunstancias  +Catastrófico"</formula>
    </cfRule>
    <cfRule type="cellIs" priority="17" dxfId="4" operator="equal">
      <formula>"Probable- Es viable que el evento ocurra en la mayoría de las circunstancias +Catastrófico"</formula>
    </cfRule>
    <cfRule type="cellIs" priority="18" dxfId="4" operator="equal">
      <formula>"Posible - El evento podrá ocurrir en algún momento +Catastrófico"</formula>
    </cfRule>
    <cfRule type="cellIs" priority="19" dxfId="4" operator="equal">
      <formula>"Improbable - El evento puede ocurrir en algún momento+Catastrófico"</formula>
    </cfRule>
    <cfRule type="cellIs" priority="20" dxfId="4" operator="equal">
      <formula>"Rara vez- El evento puede ocurrir solo en circunstancias excepcionales (poco comunes o anormales)+Catastrófico"</formula>
    </cfRule>
    <cfRule type="cellIs" priority="21" dxfId="73" operator="equal">
      <formula>"Casi seguro - Se espera que el evento ocurra en la mayoría de las circunstancias  +Moderado"</formula>
    </cfRule>
    <cfRule type="cellIs" priority="22" dxfId="73" operator="equal">
      <formula>"Probable- Es viable que el evento ocurra en la mayoría de las circunstancias +Moderado"</formula>
    </cfRule>
    <cfRule type="cellIs" priority="23" dxfId="1" operator="equal">
      <formula>"Posible - El evento podrá ocurrir en algún momento +Moderado"</formula>
    </cfRule>
    <cfRule type="cellIs" priority="24" dxfId="1" operator="equal">
      <formula>"Improbable - El evento puede ocurrir en algún momento+Moderado"</formula>
    </cfRule>
    <cfRule type="cellIs" priority="25" dxfId="1" operator="equal">
      <formula>"Rara vez- El evento puede ocurrir solo en circunstancias excepcionales (poco comunes o anormales)+Moderado"</formula>
    </cfRule>
    <cfRule type="cellIs" priority="26" dxfId="73" operator="equal">
      <formula>"Casi seguro - Se espera que el evento ocurra en la mayoría de las circunstancias  +Mayor"</formula>
    </cfRule>
    <cfRule type="cellIs" priority="27" dxfId="73" operator="equal">
      <formula>"Posible - El evento podrá ocurrir en algún momento +Mayor"</formula>
    </cfRule>
    <cfRule type="cellIs" priority="28" dxfId="73" operator="equal">
      <formula>"Improbable - El evento puede ocurrir en algún momento+Mayor"</formula>
    </cfRule>
    <cfRule type="cellIs" priority="29" dxfId="73" operator="equal">
      <formula>"Rara vez- El evento puede ocurrir solo en circunstancias excepcionales (poco comunes o anormales)+Mayor"</formula>
    </cfRule>
    <cfRule type="cellIs" priority="30" dxfId="73" operator="equal">
      <formula>"Probable- Es viable que el evento ocurra en la mayoría de las circunstancias +Mayor"</formula>
    </cfRule>
  </conditionalFormatting>
  <conditionalFormatting sqref="AT13">
    <cfRule type="cellIs" priority="1" dxfId="4" operator="equal">
      <formula>IF(AND('Riesgos de Corrupción GTH'!#REF!="Casi Seguro -5+ Catastrófico-5"),"EXTREMO",FALSE)</formula>
    </cfRule>
    <cfRule type="cellIs" priority="2" dxfId="4" operator="equal">
      <formula>"Probable-4+ Catastrófico-5"</formula>
    </cfRule>
    <cfRule type="cellIs" priority="3" dxfId="4" operator="equal">
      <formula>"Posible-3+ Catastrófico-5"</formula>
    </cfRule>
    <cfRule type="cellIs" priority="4" dxfId="4" operator="equal">
      <formula>"Improbable-2+ Catastrófico-5"</formula>
    </cfRule>
    <cfRule type="cellIs" priority="5" dxfId="4" operator="equal">
      <formula>"Rara Vez-1+ Catastrófico-5"</formula>
    </cfRule>
    <cfRule type="cellIs" priority="6" dxfId="73" operator="equal">
      <formula>"Casi Seguro -5+ Mayor- 4"</formula>
    </cfRule>
    <cfRule type="cellIs" priority="7" dxfId="73" operator="equal">
      <formula>"Probable-4+ Mayor- 4"</formula>
    </cfRule>
    <cfRule type="cellIs" priority="8" dxfId="73" operator="equal">
      <formula>"Posible-3+ Mayor- 4"</formula>
    </cfRule>
    <cfRule type="cellIs" priority="9" dxfId="73" operator="equal">
      <formula>"Improbable-2+ Mayor- 4"</formula>
    </cfRule>
    <cfRule type="cellIs" priority="10" dxfId="73" operator="equal">
      <formula>"Rara Vez-1+Mayor- 4"</formula>
    </cfRule>
    <cfRule type="cellIs" priority="11" dxfId="73" operator="equal">
      <formula>"Casi Seguro -5+Moderado- 3"</formula>
    </cfRule>
    <cfRule type="cellIs" priority="12" dxfId="73" operator="equal">
      <formula>"Probable-4+Moderado- 3"</formula>
    </cfRule>
    <cfRule type="cellIs" priority="13" dxfId="1" operator="equal">
      <formula>"Posible-3+Moderado- 3"</formula>
    </cfRule>
    <cfRule type="cellIs" priority="14" dxfId="1" operator="equal">
      <formula>"Improbable-2+Moderado- 3"</formula>
    </cfRule>
    <cfRule type="cellIs" priority="15" dxfId="1" operator="equal">
      <formula>"Rara Vez-1+Moderado- 3"</formula>
    </cfRule>
  </conditionalFormatting>
  <dataValidations count="1">
    <dataValidation type="list" allowBlank="1" showInputMessage="1" showErrorMessage="1" sqref="B13">
      <formula1>$B$1112:$B$1113</formula1>
    </dataValidation>
  </dataValidations>
  <printOptions/>
  <pageMargins left="0.7" right="0.7" top="0.75" bottom="0.75" header="0.3" footer="0.3"/>
  <pageSetup horizontalDpi="600" verticalDpi="600" orientation="landscape" paperSize="9" scale="33" r:id="rId2"/>
  <rowBreaks count="1" manualBreakCount="1">
    <brk id="55" max="255" man="1"/>
  </rowBreaks>
  <drawing r:id="rId1"/>
</worksheet>
</file>

<file path=xl/worksheets/sheet12.xml><?xml version="1.0" encoding="utf-8"?>
<worksheet xmlns="http://schemas.openxmlformats.org/spreadsheetml/2006/main" xmlns:r="http://schemas.openxmlformats.org/officeDocument/2006/relationships">
  <dimension ref="A1:AG1203"/>
  <sheetViews>
    <sheetView zoomScalePageLayoutView="0" workbookViewId="0" topLeftCell="A7">
      <selection activeCell="A10" sqref="A10:A14"/>
    </sheetView>
  </sheetViews>
  <sheetFormatPr defaultColWidth="11.421875" defaultRowHeight="15"/>
  <cols>
    <col min="1" max="1" width="6.7109375" style="0" customWidth="1"/>
    <col min="2" max="2" width="20.00390625" style="28" bestFit="1" customWidth="1"/>
    <col min="3" max="4" width="27.57421875" style="28" customWidth="1"/>
    <col min="5" max="8" width="21.140625" style="28" customWidth="1"/>
    <col min="9" max="9" width="26.421875" style="0" customWidth="1"/>
    <col min="10" max="10" width="11.8515625" style="0" bestFit="1" customWidth="1"/>
    <col min="11" max="11" width="21.00390625" style="0" customWidth="1"/>
    <col min="13" max="13" width="22.57421875" style="0" hidden="1" customWidth="1"/>
    <col min="14" max="14" width="22.57421875" style="28" customWidth="1"/>
    <col min="15" max="15" width="11.421875" style="0" customWidth="1"/>
    <col min="16" max="16" width="12.57421875" style="0" customWidth="1"/>
    <col min="17" max="17" width="11.421875" style="0" customWidth="1"/>
    <col min="20" max="21" width="12.28125" style="0" customWidth="1"/>
    <col min="23" max="25" width="0" style="0" hidden="1" customWidth="1"/>
    <col min="26" max="26" width="12.8515625" style="0" customWidth="1"/>
    <col min="27" max="27" width="13.7109375" style="0" customWidth="1"/>
    <col min="29" max="29" width="12.7109375" style="0" customWidth="1"/>
    <col min="30" max="30" width="52.421875" style="28" hidden="1" customWidth="1"/>
    <col min="31" max="31" width="63.140625" style="28" hidden="1" customWidth="1"/>
    <col min="32" max="32" width="11.8515625" style="0" customWidth="1"/>
    <col min="33" max="33" width="13.140625" style="0" customWidth="1"/>
  </cols>
  <sheetData>
    <row r="1" spans="1:9" s="95" customFormat="1" ht="16.5" customHeight="1">
      <c r="A1" s="243"/>
      <c r="B1" s="243"/>
      <c r="C1" s="160" t="s">
        <v>291</v>
      </c>
      <c r="D1" s="160"/>
      <c r="E1" s="160"/>
      <c r="F1" s="160"/>
      <c r="G1" s="160"/>
      <c r="H1" s="244" t="s">
        <v>305</v>
      </c>
      <c r="I1" s="244"/>
    </row>
    <row r="2" spans="1:9" s="95" customFormat="1" ht="16.5">
      <c r="A2" s="243"/>
      <c r="B2" s="243"/>
      <c r="C2" s="160"/>
      <c r="D2" s="160"/>
      <c r="E2" s="160"/>
      <c r="F2" s="160"/>
      <c r="G2" s="160"/>
      <c r="H2" s="245" t="s">
        <v>306</v>
      </c>
      <c r="I2" s="245"/>
    </row>
    <row r="3" spans="1:9" s="95" customFormat="1" ht="16.5">
      <c r="A3" s="243"/>
      <c r="B3" s="243"/>
      <c r="C3" s="160"/>
      <c r="D3" s="160"/>
      <c r="E3" s="160"/>
      <c r="F3" s="160"/>
      <c r="G3" s="160"/>
      <c r="H3" s="245" t="s">
        <v>288</v>
      </c>
      <c r="I3" s="245"/>
    </row>
    <row r="4" spans="1:9" s="95" customFormat="1" ht="16.5">
      <c r="A4" s="243"/>
      <c r="B4" s="243"/>
      <c r="C4" s="160"/>
      <c r="D4" s="160"/>
      <c r="E4" s="160"/>
      <c r="F4" s="160"/>
      <c r="G4" s="160"/>
      <c r="H4" s="246" t="s">
        <v>289</v>
      </c>
      <c r="I4" s="246"/>
    </row>
    <row r="5" spans="1:9" s="95" customFormat="1" ht="16.5">
      <c r="A5" s="96"/>
      <c r="B5" s="96"/>
      <c r="C5" s="98"/>
      <c r="D5" s="98"/>
      <c r="E5" s="98"/>
      <c r="F5" s="98"/>
      <c r="G5" s="98"/>
      <c r="H5" s="97"/>
      <c r="I5" s="97"/>
    </row>
    <row r="6" spans="1:9" s="95" customFormat="1" ht="16.5">
      <c r="A6" s="243" t="s">
        <v>0</v>
      </c>
      <c r="B6" s="243"/>
      <c r="C6" s="160"/>
      <c r="D6" s="160"/>
      <c r="E6" s="160"/>
      <c r="F6" s="160"/>
      <c r="G6" s="160"/>
      <c r="H6" s="160"/>
      <c r="I6" s="160"/>
    </row>
    <row r="7" spans="1:9" s="95" customFormat="1" ht="16.5">
      <c r="A7" s="243" t="s">
        <v>287</v>
      </c>
      <c r="B7" s="243"/>
      <c r="C7" s="160"/>
      <c r="D7" s="160"/>
      <c r="E7" s="160"/>
      <c r="F7" s="160"/>
      <c r="G7" s="160"/>
      <c r="H7" s="160"/>
      <c r="I7" s="160"/>
    </row>
    <row r="8" spans="1:9" s="95" customFormat="1" ht="17.25" thickBot="1">
      <c r="A8" s="96"/>
      <c r="B8" s="96"/>
      <c r="C8" s="98"/>
      <c r="D8" s="98"/>
      <c r="E8" s="98"/>
      <c r="F8" s="98"/>
      <c r="G8" s="98"/>
      <c r="H8" s="97"/>
      <c r="I8" s="97"/>
    </row>
    <row r="9" spans="2:33" ht="15.75" customHeight="1">
      <c r="B9" s="344" t="s">
        <v>137</v>
      </c>
      <c r="C9" s="345"/>
      <c r="D9" s="345"/>
      <c r="E9" s="345"/>
      <c r="F9" s="345"/>
      <c r="G9" s="345"/>
      <c r="H9" s="346"/>
      <c r="I9" s="348" t="s">
        <v>87</v>
      </c>
      <c r="J9" s="348"/>
      <c r="K9" s="348"/>
      <c r="L9" s="348"/>
      <c r="M9" s="348"/>
      <c r="N9" s="84"/>
      <c r="O9" s="344" t="s">
        <v>88</v>
      </c>
      <c r="P9" s="345"/>
      <c r="Q9" s="345"/>
      <c r="R9" s="345"/>
      <c r="S9" s="345"/>
      <c r="T9" s="345"/>
      <c r="U9" s="345"/>
      <c r="V9" s="345"/>
      <c r="W9" s="345"/>
      <c r="X9" s="345"/>
      <c r="Y9" s="345"/>
      <c r="Z9" s="345"/>
      <c r="AA9" s="345"/>
      <c r="AB9" s="345"/>
      <c r="AC9" s="345"/>
      <c r="AD9" s="345"/>
      <c r="AE9" s="345"/>
      <c r="AF9" s="345"/>
      <c r="AG9" s="346"/>
    </row>
    <row r="10" spans="1:33" ht="15" customHeight="1">
      <c r="A10" s="157">
        <v>1</v>
      </c>
      <c r="B10" s="274" t="s">
        <v>56</v>
      </c>
      <c r="C10" s="274"/>
      <c r="D10" s="274"/>
      <c r="E10" s="274"/>
      <c r="F10" s="274"/>
      <c r="G10" s="274"/>
      <c r="H10" s="274"/>
      <c r="I10" s="183" t="s">
        <v>5</v>
      </c>
      <c r="J10" s="183" t="s">
        <v>6</v>
      </c>
      <c r="K10" s="183" t="s">
        <v>7</v>
      </c>
      <c r="L10" s="183" t="s">
        <v>6</v>
      </c>
      <c r="M10" s="55" t="s">
        <v>244</v>
      </c>
      <c r="N10" s="183" t="s">
        <v>8</v>
      </c>
      <c r="O10" s="183" t="s">
        <v>9</v>
      </c>
      <c r="P10" s="274" t="s">
        <v>10</v>
      </c>
      <c r="Q10" s="274"/>
      <c r="R10" s="173" t="s">
        <v>155</v>
      </c>
      <c r="S10" s="173"/>
      <c r="T10" s="173"/>
      <c r="U10" s="173"/>
      <c r="V10" s="173" t="s">
        <v>154</v>
      </c>
      <c r="W10" s="173"/>
      <c r="X10" s="173"/>
      <c r="Y10" s="173"/>
      <c r="Z10" s="183" t="s">
        <v>17</v>
      </c>
      <c r="AA10" s="183" t="s">
        <v>18</v>
      </c>
      <c r="AB10" s="183" t="s">
        <v>246</v>
      </c>
      <c r="AC10" s="183" t="s">
        <v>19</v>
      </c>
      <c r="AD10" s="88"/>
      <c r="AE10" s="88"/>
      <c r="AF10" s="183" t="s">
        <v>20</v>
      </c>
      <c r="AG10" s="183" t="s">
        <v>21</v>
      </c>
    </row>
    <row r="11" spans="1:33" ht="15" customHeight="1">
      <c r="A11" s="158"/>
      <c r="B11" s="274"/>
      <c r="C11" s="274"/>
      <c r="D11" s="274"/>
      <c r="E11" s="274"/>
      <c r="F11" s="274"/>
      <c r="G11" s="274"/>
      <c r="H11" s="274"/>
      <c r="I11" s="183"/>
      <c r="J11" s="183"/>
      <c r="K11" s="183"/>
      <c r="L11" s="183"/>
      <c r="M11" s="55"/>
      <c r="N11" s="183"/>
      <c r="O11" s="183"/>
      <c r="P11" s="274"/>
      <c r="Q11" s="274"/>
      <c r="R11" s="173" t="s">
        <v>81</v>
      </c>
      <c r="S11" s="173"/>
      <c r="T11" s="173" t="s">
        <v>13</v>
      </c>
      <c r="U11" s="173"/>
      <c r="V11" s="183" t="s">
        <v>23</v>
      </c>
      <c r="W11" s="183" t="s">
        <v>14</v>
      </c>
      <c r="X11" s="183" t="s">
        <v>70</v>
      </c>
      <c r="Y11" s="183" t="s">
        <v>15</v>
      </c>
      <c r="Z11" s="183"/>
      <c r="AA11" s="183"/>
      <c r="AB11" s="183"/>
      <c r="AC11" s="183"/>
      <c r="AD11" s="88"/>
      <c r="AE11" s="88"/>
      <c r="AF11" s="183"/>
      <c r="AG11" s="183"/>
    </row>
    <row r="12" spans="1:33" s="2" customFormat="1" ht="30">
      <c r="A12" s="158"/>
      <c r="B12" s="90" t="s">
        <v>82</v>
      </c>
      <c r="C12" s="90" t="s">
        <v>129</v>
      </c>
      <c r="D12" s="90" t="s">
        <v>131</v>
      </c>
      <c r="E12" s="90" t="s">
        <v>2</v>
      </c>
      <c r="F12" s="90" t="s">
        <v>3</v>
      </c>
      <c r="G12" s="90" t="s">
        <v>85</v>
      </c>
      <c r="H12" s="90" t="s">
        <v>86</v>
      </c>
      <c r="I12" s="183"/>
      <c r="J12" s="183"/>
      <c r="K12" s="183"/>
      <c r="L12" s="183"/>
      <c r="M12" s="89"/>
      <c r="N12" s="183"/>
      <c r="O12" s="183"/>
      <c r="P12" s="88" t="s">
        <v>11</v>
      </c>
      <c r="Q12" s="88" t="s">
        <v>12</v>
      </c>
      <c r="R12" s="88" t="s">
        <v>60</v>
      </c>
      <c r="S12" s="88" t="s">
        <v>63</v>
      </c>
      <c r="T12" s="88" t="s">
        <v>13</v>
      </c>
      <c r="U12" s="88" t="s">
        <v>63</v>
      </c>
      <c r="V12" s="183"/>
      <c r="W12" s="183"/>
      <c r="X12" s="183"/>
      <c r="Y12" s="183"/>
      <c r="Z12" s="183"/>
      <c r="AA12" s="183"/>
      <c r="AB12" s="183"/>
      <c r="AC12" s="183"/>
      <c r="AD12" s="88"/>
      <c r="AE12" s="88"/>
      <c r="AF12" s="183"/>
      <c r="AG12" s="183"/>
    </row>
    <row r="13" spans="1:33" s="2" customFormat="1" ht="69" customHeight="1">
      <c r="A13" s="158"/>
      <c r="B13" s="235"/>
      <c r="C13" s="235"/>
      <c r="D13" s="235"/>
      <c r="E13" s="235"/>
      <c r="F13" s="235"/>
      <c r="G13" s="235"/>
      <c r="H13" s="235"/>
      <c r="I13" s="235" t="s">
        <v>48</v>
      </c>
      <c r="J13" s="235">
        <f>VLOOKUP(I13,'Mapa de calor'!A4:B8,2,FALSE)</f>
        <v>1</v>
      </c>
      <c r="K13" s="235" t="s">
        <v>55</v>
      </c>
      <c r="L13" s="347" t="str">
        <f>VLOOKUP(K13,'Mapa de calor'!$I$4:$J$8,2,FALSE)</f>
        <v>100%</v>
      </c>
      <c r="M13" s="85" t="str">
        <f>CONCATENATE(J13,L13)</f>
        <v>1100%</v>
      </c>
      <c r="N13" s="347" t="str">
        <f>INDEX('Mapa de calor'!$C$4:$G$8,MATCH('Riesgos de gestión'!$I13,'Mapa de calor'!$A$4:$A$8,0),MATCH(K13,'Mapa de calor'!$C$2:$G$2,0))</f>
        <v>Extremo</v>
      </c>
      <c r="O13" s="89"/>
      <c r="P13" s="89"/>
      <c r="Q13" s="89"/>
      <c r="R13" s="89"/>
      <c r="S13" s="80" t="str">
        <f>_xlfn.IFERROR(VLOOKUP(R13,'Variables gestión '!$J$5:$K$7,2,FALSE),"-")</f>
        <v>-</v>
      </c>
      <c r="T13" s="89"/>
      <c r="U13" s="80" t="str">
        <f>_xlfn.IFERROR(VLOOKUP(T13,'Variables gestión '!$L$5:$M$6,2,FALSE),"-")</f>
        <v>-</v>
      </c>
      <c r="V13" s="91" t="str">
        <f>_xlfn.IFERROR(S13+U13,"-")</f>
        <v>-</v>
      </c>
      <c r="W13" s="89"/>
      <c r="X13" s="89"/>
      <c r="Y13" s="89"/>
      <c r="Z13" s="92" t="str">
        <f>IF(AND(R13="Detectivo"),J13-(J13*V13),IF(AND(R13="Preventivo"),J13-(J13*V13),IF(R13="Correctivo",J13,"-")))</f>
        <v>-</v>
      </c>
      <c r="AA13" s="89" t="str">
        <f>IF(AND(Z14&lt;=20%),"20%",IF(AND(Z14&gt;20%,Z14&lt;=40%),"40%",IF(AND(Z14&gt;40%,Z14&lt;=60%),"60%",IF(AND(Z14&gt;60%,Z14&lt;=80%),"80%",IF(AND(Z14&gt;80%,Z14=100%),"100%","-")))))</f>
        <v>-</v>
      </c>
      <c r="AB13" s="80" t="str">
        <f>IF(AND(R13="Correctivo"),L13-(L13*V13),IF(AND(R13="Detectivo"),L13,IF(AND(R13="Preventivo"),L13,"-")))</f>
        <v>-</v>
      </c>
      <c r="AC13" s="89" t="str">
        <f>IF(AND(AB14&lt;=20%),"20%",IF(AND(AB14&gt;20%,AB14&lt;=40%),"40%",IF(AND(AB14&gt;40%,AB14&lt;=60%),"60%",IF(AND(AB14&gt;60%,AB14&lt;=80%),"80%",IF(AND(AB14&gt;80%,AB14=100%),"100%","-")))))</f>
        <v>-</v>
      </c>
      <c r="AD13" s="54" t="e">
        <f>HLOOKUP(AA13,'Mapa de calor'!$R$11:$V$12,2,0)</f>
        <v>#N/A</v>
      </c>
      <c r="AE13" s="54" t="e">
        <f>HLOOKUP(AC13,'Mapa de calor'!$S$2:$W$3,2,0)</f>
        <v>#N/A</v>
      </c>
      <c r="AF13" s="80" t="str">
        <f>_xlfn.IFERROR(INDEX('Mapa de calor'!$C$4:$G$8,MATCH(AD13,'Mapa de calor'!$A$4:$A$8,0),MATCH(AE13,'Mapa de calor'!$C$2:$G$2,0)),"-")</f>
        <v>-</v>
      </c>
      <c r="AG13" s="89"/>
    </row>
    <row r="14" spans="1:33" ht="48.75" customHeight="1">
      <c r="A14" s="159"/>
      <c r="B14" s="235"/>
      <c r="C14" s="235"/>
      <c r="D14" s="235"/>
      <c r="E14" s="235"/>
      <c r="F14" s="235"/>
      <c r="G14" s="235"/>
      <c r="H14" s="235"/>
      <c r="I14" s="235"/>
      <c r="J14" s="235"/>
      <c r="K14" s="235"/>
      <c r="L14" s="347"/>
      <c r="M14" s="80"/>
      <c r="N14" s="347"/>
      <c r="O14" s="89"/>
      <c r="P14" s="89"/>
      <c r="Q14" s="89"/>
      <c r="R14" s="89"/>
      <c r="S14" s="80" t="str">
        <f>_xlfn.IFERROR(VLOOKUP(R14,'Variables gestión '!$J$5:$K$7,2,FALSE),"-")</f>
        <v>-</v>
      </c>
      <c r="T14" s="89"/>
      <c r="U14" s="80" t="str">
        <f>_xlfn.IFERROR(VLOOKUP(T14,'Variables gestión '!$L$5:$M$6,2,FALSE),"-")</f>
        <v>-</v>
      </c>
      <c r="V14" s="91" t="str">
        <f>_xlfn.IFERROR(S14+U14,"-")</f>
        <v>-</v>
      </c>
      <c r="W14" s="89"/>
      <c r="X14" s="89"/>
      <c r="Y14" s="89"/>
      <c r="Z14" s="92" t="str">
        <f>_xlfn.IFERROR(IF(AND(R14="Detectivo"),Z13-(Z13*V14),IF(AND(R14="Preventivo"),Z13-(Z13*V14),IF(AND(R14="Correctivo"),Z13*1,"-"))),"N.A")</f>
        <v>-</v>
      </c>
      <c r="AA14" s="89"/>
      <c r="AB14" s="80" t="str">
        <f>_xlfn.IFERROR(IF(AND(R14="Correctivo"),AB13-(AB13*V14),IF(AND(R14="Preventivo"),AB13*1,IF(AND(R14="Detectivo"),AB13*1,"-"))),"N.A")</f>
        <v>-</v>
      </c>
      <c r="AC14" s="89"/>
      <c r="AD14" s="89"/>
      <c r="AE14" s="89"/>
      <c r="AF14" s="89"/>
      <c r="AG14" s="89"/>
    </row>
    <row r="15" spans="13:28" ht="15">
      <c r="M15" s="28"/>
      <c r="AB15" s="28"/>
    </row>
    <row r="17" spans="26:32" ht="15">
      <c r="Z17" s="93"/>
      <c r="AA17" s="69"/>
      <c r="AB17" s="65"/>
      <c r="AC17" s="65"/>
      <c r="AD17" s="65"/>
      <c r="AE17" s="65"/>
      <c r="AF17" s="65"/>
    </row>
    <row r="18" spans="26:32" ht="15">
      <c r="Z18" s="94"/>
      <c r="AA18" s="65"/>
      <c r="AB18" s="65"/>
      <c r="AC18" s="86"/>
      <c r="AD18" s="65"/>
      <c r="AE18" s="65"/>
      <c r="AF18" s="65"/>
    </row>
    <row r="19" spans="26:32" ht="15">
      <c r="Z19" s="65"/>
      <c r="AA19" s="65"/>
      <c r="AB19" s="65"/>
      <c r="AC19" s="65"/>
      <c r="AD19" s="65"/>
      <c r="AE19" s="65"/>
      <c r="AF19" s="65"/>
    </row>
    <row r="20" spans="26:32" ht="15">
      <c r="Z20" s="65"/>
      <c r="AA20" s="65"/>
      <c r="AB20" s="65"/>
      <c r="AC20" s="65"/>
      <c r="AD20" s="65"/>
      <c r="AE20" s="65"/>
      <c r="AF20" s="65"/>
    </row>
    <row r="21" spans="26:32" ht="15">
      <c r="Z21" s="65"/>
      <c r="AA21" s="65"/>
      <c r="AB21" s="65"/>
      <c r="AC21" s="65"/>
      <c r="AD21" s="65"/>
      <c r="AE21" s="65"/>
      <c r="AF21" s="65"/>
    </row>
    <row r="22" spans="26:32" ht="15">
      <c r="Z22" s="65"/>
      <c r="AA22" s="65"/>
      <c r="AB22" s="65"/>
      <c r="AC22" s="65"/>
      <c r="AD22" s="65"/>
      <c r="AE22" s="65"/>
      <c r="AF22" s="65"/>
    </row>
    <row r="23" spans="26:32" ht="15">
      <c r="Z23" s="65"/>
      <c r="AA23" s="65"/>
      <c r="AB23" s="65"/>
      <c r="AC23" s="65"/>
      <c r="AD23" s="65"/>
      <c r="AE23" s="65"/>
      <c r="AF23" s="65"/>
    </row>
    <row r="1202" ht="15">
      <c r="B1202" s="28" t="s">
        <v>83</v>
      </c>
    </row>
    <row r="1203" ht="15">
      <c r="B1203" s="28" t="s">
        <v>84</v>
      </c>
    </row>
  </sheetData>
  <sheetProtection/>
  <protectedRanges>
    <protectedRange sqref="B2:K3" name="Rango8"/>
  </protectedRanges>
  <mergeCells count="48">
    <mergeCell ref="A7:B7"/>
    <mergeCell ref="C7:I7"/>
    <mergeCell ref="A10:A14"/>
    <mergeCell ref="B9:H9"/>
    <mergeCell ref="B10:H11"/>
    <mergeCell ref="I9:M9"/>
    <mergeCell ref="J13:J14"/>
    <mergeCell ref="K13:K14"/>
    <mergeCell ref="A1:B4"/>
    <mergeCell ref="C1:G4"/>
    <mergeCell ref="H1:I1"/>
    <mergeCell ref="H2:I2"/>
    <mergeCell ref="H3:I3"/>
    <mergeCell ref="H4:I4"/>
    <mergeCell ref="A6:B6"/>
    <mergeCell ref="C6:I6"/>
    <mergeCell ref="N13:N14"/>
    <mergeCell ref="L13:L14"/>
    <mergeCell ref="B13:B14"/>
    <mergeCell ref="C13:C14"/>
    <mergeCell ref="D13:D14"/>
    <mergeCell ref="E13:E14"/>
    <mergeCell ref="F13:F14"/>
    <mergeCell ref="G13:G14"/>
    <mergeCell ref="H13:H14"/>
    <mergeCell ref="I13:I14"/>
    <mergeCell ref="AF10:AF12"/>
    <mergeCell ref="V11:V12"/>
    <mergeCell ref="W11:W12"/>
    <mergeCell ref="X11:X12"/>
    <mergeCell ref="Y11:Y12"/>
    <mergeCell ref="R11:S11"/>
    <mergeCell ref="O9:AG9"/>
    <mergeCell ref="V10:Y10"/>
    <mergeCell ref="R10:U10"/>
    <mergeCell ref="I10:I12"/>
    <mergeCell ref="J10:J12"/>
    <mergeCell ref="AG10:AG12"/>
    <mergeCell ref="Z10:Z12"/>
    <mergeCell ref="AA10:AA12"/>
    <mergeCell ref="AB10:AB12"/>
    <mergeCell ref="AC10:AC12"/>
    <mergeCell ref="T11:U11"/>
    <mergeCell ref="K10:K12"/>
    <mergeCell ref="L10:L12"/>
    <mergeCell ref="N10:N12"/>
    <mergeCell ref="O10:O12"/>
    <mergeCell ref="P10:Q11"/>
  </mergeCells>
  <conditionalFormatting sqref="N13">
    <cfRule type="cellIs" priority="5" dxfId="2" operator="equal">
      <formula>"Bajo"</formula>
    </cfRule>
    <cfRule type="cellIs" priority="6" dxfId="94" operator="equal">
      <formula>"Extremo"</formula>
    </cfRule>
    <cfRule type="cellIs" priority="7" dxfId="95" operator="equal">
      <formula>"Moderado"</formula>
    </cfRule>
    <cfRule type="cellIs" priority="8" dxfId="96" operator="equal">
      <formula>"Alto"</formula>
    </cfRule>
    <cfRule type="containsText" priority="9" dxfId="97" operator="containsText" text="&quot;&quot;Alto&quot;&quot;">
      <formula>NOT(ISERROR(SEARCH("""Alto""",N13)))</formula>
    </cfRule>
  </conditionalFormatting>
  <conditionalFormatting sqref="AF13">
    <cfRule type="cellIs" priority="1" dxfId="2" operator="equal">
      <formula>"Bajo"</formula>
    </cfRule>
    <cfRule type="cellIs" priority="2" dxfId="1" operator="equal">
      <formula>"Moderado"</formula>
    </cfRule>
    <cfRule type="cellIs" priority="3" dxfId="0" operator="equal">
      <formula>"Alto"</formula>
    </cfRule>
    <cfRule type="cellIs" priority="4" dxfId="4" operator="equal">
      <formula>"Extremo"</formula>
    </cfRule>
  </conditionalFormatting>
  <dataValidations count="1">
    <dataValidation type="list" allowBlank="1" showInputMessage="1" showErrorMessage="1" sqref="B13">
      <formula1>$B$1202:$B$1203</formula1>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W26"/>
  <sheetViews>
    <sheetView zoomScale="70" zoomScaleNormal="70" zoomScalePageLayoutView="0" workbookViewId="0" topLeftCell="D2">
      <selection activeCell="R12" sqref="R12"/>
    </sheetView>
  </sheetViews>
  <sheetFormatPr defaultColWidth="11.421875" defaultRowHeight="15"/>
  <cols>
    <col min="1" max="1" width="25.421875" style="0" customWidth="1"/>
    <col min="2" max="2" width="10.57421875" style="0" customWidth="1"/>
    <col min="3" max="3" width="23.00390625" style="0" customWidth="1"/>
    <col min="4" max="4" width="22.421875" style="0" customWidth="1"/>
    <col min="5" max="5" width="19.140625" style="0" customWidth="1"/>
    <col min="6" max="6" width="20.7109375" style="0" customWidth="1"/>
    <col min="7" max="7" width="22.421875" style="0" customWidth="1"/>
    <col min="9" max="9" width="29.421875" style="0" customWidth="1"/>
    <col min="10" max="10" width="11.421875" style="19" customWidth="1"/>
    <col min="17" max="17" width="36.421875" style="0" customWidth="1"/>
    <col min="18" max="18" width="26.28125" style="0" customWidth="1"/>
    <col min="19" max="23" width="23.57421875" style="0" customWidth="1"/>
  </cols>
  <sheetData>
    <row r="1" spans="1:7" ht="15">
      <c r="A1" s="351" t="s">
        <v>80</v>
      </c>
      <c r="B1" s="352"/>
      <c r="C1" s="173" t="s">
        <v>1</v>
      </c>
      <c r="D1" s="173"/>
      <c r="E1" s="173"/>
      <c r="F1" s="173"/>
      <c r="G1" s="173"/>
    </row>
    <row r="2" spans="1:23" ht="135">
      <c r="A2" s="353"/>
      <c r="B2" s="354"/>
      <c r="C2" s="47" t="s">
        <v>51</v>
      </c>
      <c r="D2" s="47" t="s">
        <v>52</v>
      </c>
      <c r="E2" s="47" t="s">
        <v>53</v>
      </c>
      <c r="F2" s="47" t="s">
        <v>54</v>
      </c>
      <c r="G2" s="47" t="s">
        <v>55</v>
      </c>
      <c r="S2" s="16" t="str">
        <f>"20%"</f>
        <v>20%</v>
      </c>
      <c r="T2" s="16" t="str">
        <f>"40%"</f>
        <v>40%</v>
      </c>
      <c r="U2" s="16" t="str">
        <f>"60%"</f>
        <v>60%</v>
      </c>
      <c r="V2" s="16" t="str">
        <f>"80%"</f>
        <v>80%</v>
      </c>
      <c r="W2" s="16" t="str">
        <f>"100"</f>
        <v>100</v>
      </c>
    </row>
    <row r="3" spans="1:23" ht="120">
      <c r="A3" s="87" t="s">
        <v>11</v>
      </c>
      <c r="B3" s="87"/>
      <c r="C3" s="14">
        <v>0.2</v>
      </c>
      <c r="D3" s="14">
        <v>0.4</v>
      </c>
      <c r="E3" s="14">
        <v>0.6</v>
      </c>
      <c r="F3" s="14">
        <v>0.8</v>
      </c>
      <c r="G3" s="14">
        <v>1</v>
      </c>
      <c r="Q3" s="19"/>
      <c r="R3" s="87" t="s">
        <v>11</v>
      </c>
      <c r="S3" s="47" t="str">
        <f>"Afectación menor a 10 SMLMV ; El riesgo afecta la imagen de algún área de la organización."</f>
        <v>Afectación menor a 10 SMLMV ; El riesgo afecta la imagen de algún área de la organización.</v>
      </c>
      <c r="T3" s="47" t="str">
        <f>"Entre 10 y 50 SMLMV ; El riesgo afecta la imagen de la entidad internamente, de conocimiento general nivel interno, de junta directiva y accionistas y/o de proveedores."</f>
        <v>Entre 10 y 50 SMLMV ; El riesgo afecta la imagen de la entidad internamente, de conocimiento general nivel interno, de junta directiva y accionistas y/o de proveedores.</v>
      </c>
      <c r="U3" s="47" t="str">
        <f>"Entre 50 y 100 SMLMV ;  El riesgo afecta la imagen de la entidad con algunos usuarios de relevancia frente al logro de los objetivos."</f>
        <v>Entre 50 y 100 SMLMV ;  El riesgo afecta la imagen de la entidad con algunos usuarios de relevancia frente al logro de los objetivos.</v>
      </c>
      <c r="V3" s="47" t="str">
        <f>"Entre 100 y 500 SMLMV ; El riesgo afecta la imagen de la entidad con efecto publicitario sostenido a nivel de sector administrativo, nivel departamental o municipal."</f>
        <v>Entre 100 y 500 SMLMV ; El riesgo afecta la imagen de la entidad con efecto publicitario sostenido a nivel de sector administrativo, nivel departamental o municipal.</v>
      </c>
      <c r="W3" s="47" t="str">
        <f>"Mayor a 500 SMLMV ; El riesgo afecta la imagen de la entidad a nivel nacional, con efecto publicitario sostenido a nivel país"</f>
        <v>Mayor a 500 SMLMV ; El riesgo afecta la imagen de la entidad a nivel nacional, con efecto publicitario sostenido a nivel país</v>
      </c>
    </row>
    <row r="4" spans="1:23" s="19" customFormat="1" ht="45">
      <c r="A4" s="22" t="s">
        <v>48</v>
      </c>
      <c r="B4" s="16">
        <v>1</v>
      </c>
      <c r="C4" s="17" t="s">
        <v>78</v>
      </c>
      <c r="D4" s="17" t="s">
        <v>78</v>
      </c>
      <c r="E4" s="17" t="s">
        <v>78</v>
      </c>
      <c r="F4" s="17" t="s">
        <v>78</v>
      </c>
      <c r="G4" s="18" t="s">
        <v>79</v>
      </c>
      <c r="I4" s="3" t="s">
        <v>51</v>
      </c>
      <c r="J4" s="16" t="str">
        <f>"20%"</f>
        <v>20%</v>
      </c>
      <c r="K4" s="17">
        <f>$B4*C$3</f>
        <v>0.2</v>
      </c>
      <c r="L4" s="20">
        <f>$B5*C$3</f>
        <v>0.16000000000000003</v>
      </c>
      <c r="M4" s="20">
        <f>$B6*C$3</f>
        <v>0.12</v>
      </c>
      <c r="N4" s="21">
        <f>$B7*C$3</f>
        <v>0.08000000000000002</v>
      </c>
      <c r="O4" s="21">
        <f>$B8*C$3</f>
        <v>0.04000000000000001</v>
      </c>
      <c r="Q4" s="16" t="str">
        <f>"100%"</f>
        <v>100%</v>
      </c>
      <c r="R4" s="83" t="str">
        <f>"La actividad que conlleva el riesgo se ejecuta más de 5000 veces por año"</f>
        <v>La actividad que conlleva el riesgo se ejecuta más de 5000 veces por año</v>
      </c>
      <c r="S4" s="17" t="s">
        <v>78</v>
      </c>
      <c r="T4" s="17" t="s">
        <v>78</v>
      </c>
      <c r="U4" s="17" t="s">
        <v>78</v>
      </c>
      <c r="V4" s="17" t="s">
        <v>78</v>
      </c>
      <c r="W4" s="18" t="s">
        <v>79</v>
      </c>
    </row>
    <row r="5" spans="1:23" s="19" customFormat="1" ht="90">
      <c r="A5" s="22" t="s">
        <v>47</v>
      </c>
      <c r="B5" s="16">
        <v>0.8</v>
      </c>
      <c r="C5" s="20" t="s">
        <v>35</v>
      </c>
      <c r="D5" s="20" t="s">
        <v>35</v>
      </c>
      <c r="E5" s="17" t="s">
        <v>78</v>
      </c>
      <c r="F5" s="17" t="s">
        <v>78</v>
      </c>
      <c r="G5" s="18" t="s">
        <v>79</v>
      </c>
      <c r="I5" s="3" t="s">
        <v>52</v>
      </c>
      <c r="J5" s="16" t="str">
        <f>"40%"</f>
        <v>40%</v>
      </c>
      <c r="K5" s="17">
        <f>$B4*D$3</f>
        <v>0.4</v>
      </c>
      <c r="L5" s="20">
        <f>$B5*D$3</f>
        <v>0.32000000000000006</v>
      </c>
      <c r="M5" s="20">
        <f>$B6*D$3</f>
        <v>0.24</v>
      </c>
      <c r="N5" s="20">
        <f>$B7*D$3</f>
        <v>0.16000000000000003</v>
      </c>
      <c r="O5" s="21">
        <f>$B8*D$3</f>
        <v>0.08000000000000002</v>
      </c>
      <c r="Q5" s="16" t="str">
        <f>"80%"</f>
        <v>80%</v>
      </c>
      <c r="R5" s="83" t="str">
        <f>"La actividad que conlleva el riesgo se ejecuta mínimo 500 veces al año y máximo 5000 veces por año"</f>
        <v>La actividad que conlleva el riesgo se ejecuta mínimo 500 veces al año y máximo 5000 veces por año</v>
      </c>
      <c r="S5" s="20" t="s">
        <v>35</v>
      </c>
      <c r="T5" s="20" t="s">
        <v>35</v>
      </c>
      <c r="U5" s="17" t="s">
        <v>78</v>
      </c>
      <c r="V5" s="17" t="s">
        <v>78</v>
      </c>
      <c r="W5" s="18" t="s">
        <v>79</v>
      </c>
    </row>
    <row r="6" spans="1:23" s="19" customFormat="1" ht="75">
      <c r="A6" s="22" t="s">
        <v>46</v>
      </c>
      <c r="B6" s="16">
        <v>0.6</v>
      </c>
      <c r="C6" s="20" t="s">
        <v>35</v>
      </c>
      <c r="D6" s="20" t="s">
        <v>35</v>
      </c>
      <c r="E6" s="20" t="s">
        <v>35</v>
      </c>
      <c r="F6" s="17" t="s">
        <v>78</v>
      </c>
      <c r="G6" s="18" t="s">
        <v>79</v>
      </c>
      <c r="I6" s="3" t="s">
        <v>53</v>
      </c>
      <c r="J6" s="16" t="str">
        <f>"60%"</f>
        <v>60%</v>
      </c>
      <c r="K6" s="17">
        <f>$B4*E$3</f>
        <v>0.6</v>
      </c>
      <c r="L6" s="17">
        <f>$B5*E$3</f>
        <v>0.48</v>
      </c>
      <c r="M6" s="20">
        <f>$B6*E$3</f>
        <v>0.36</v>
      </c>
      <c r="N6" s="20">
        <f>$B7*E$3</f>
        <v>0.24</v>
      </c>
      <c r="O6" s="20">
        <f>$B8*E$3</f>
        <v>0.12</v>
      </c>
      <c r="Q6" s="16" t="str">
        <f>"60%"</f>
        <v>60%</v>
      </c>
      <c r="R6" s="83" t="str">
        <f>"La actividad que conlleva el riesgo se ejecuta de 24 a 500 veces por año"</f>
        <v>La actividad que conlleva el riesgo se ejecuta de 24 a 500 veces por año</v>
      </c>
      <c r="S6" s="20" t="s">
        <v>35</v>
      </c>
      <c r="T6" s="20" t="s">
        <v>35</v>
      </c>
      <c r="U6" s="20" t="s">
        <v>35</v>
      </c>
      <c r="V6" s="17" t="s">
        <v>78</v>
      </c>
      <c r="W6" s="18" t="s">
        <v>79</v>
      </c>
    </row>
    <row r="7" spans="1:23" s="19" customFormat="1" ht="90">
      <c r="A7" s="22" t="s">
        <v>45</v>
      </c>
      <c r="B7" s="16">
        <v>0.4</v>
      </c>
      <c r="C7" s="21" t="s">
        <v>245</v>
      </c>
      <c r="D7" s="20" t="s">
        <v>35</v>
      </c>
      <c r="E7" s="20" t="s">
        <v>35</v>
      </c>
      <c r="F7" s="17" t="s">
        <v>78</v>
      </c>
      <c r="G7" s="18" t="s">
        <v>79</v>
      </c>
      <c r="I7" s="3" t="s">
        <v>54</v>
      </c>
      <c r="J7" s="16" t="str">
        <f>"80%"</f>
        <v>80%</v>
      </c>
      <c r="K7" s="17">
        <f>$B4*F$3</f>
        <v>0.8</v>
      </c>
      <c r="L7" s="17">
        <f>$B5*F$3</f>
        <v>0.6400000000000001</v>
      </c>
      <c r="M7" s="17">
        <f>$B6*F$3</f>
        <v>0.48</v>
      </c>
      <c r="N7" s="17">
        <f>$B7*F$3</f>
        <v>0.32000000000000006</v>
      </c>
      <c r="O7" s="17">
        <f>$B8*F$3</f>
        <v>0.16000000000000003</v>
      </c>
      <c r="Q7" s="16" t="str">
        <f>"40%"</f>
        <v>40%</v>
      </c>
      <c r="R7" s="83" t="str">
        <f>"La actividad que conlleva el riesgo se ejecuta de 3 a 24 veces por año"</f>
        <v>La actividad que conlleva el riesgo se ejecuta de 3 a 24 veces por año</v>
      </c>
      <c r="S7" s="21" t="s">
        <v>245</v>
      </c>
      <c r="T7" s="20" t="s">
        <v>35</v>
      </c>
      <c r="U7" s="20" t="s">
        <v>35</v>
      </c>
      <c r="V7" s="17" t="s">
        <v>78</v>
      </c>
      <c r="W7" s="18" t="s">
        <v>79</v>
      </c>
    </row>
    <row r="8" spans="1:23" s="19" customFormat="1" ht="75">
      <c r="A8" s="22" t="s">
        <v>44</v>
      </c>
      <c r="B8" s="16">
        <v>0.2</v>
      </c>
      <c r="C8" s="21" t="s">
        <v>245</v>
      </c>
      <c r="D8" s="21" t="s">
        <v>245</v>
      </c>
      <c r="E8" s="20" t="s">
        <v>35</v>
      </c>
      <c r="F8" s="17" t="s">
        <v>78</v>
      </c>
      <c r="G8" s="18" t="s">
        <v>79</v>
      </c>
      <c r="I8" s="3" t="s">
        <v>55</v>
      </c>
      <c r="J8" s="16" t="str">
        <f>"100%"</f>
        <v>100%</v>
      </c>
      <c r="K8" s="18">
        <f>$B4*G$3</f>
        <v>1</v>
      </c>
      <c r="L8" s="18">
        <f>$B5*G$3</f>
        <v>0.8</v>
      </c>
      <c r="M8" s="18">
        <f>$B6*G$3</f>
        <v>0.6</v>
      </c>
      <c r="N8" s="18">
        <f>$B7*G$3</f>
        <v>0.4</v>
      </c>
      <c r="O8" s="18">
        <f>$B8*G$3</f>
        <v>0.2</v>
      </c>
      <c r="Q8" s="16" t="str">
        <f>"20%"</f>
        <v>20%</v>
      </c>
      <c r="R8" s="83" t="str">
        <f>"La actividad que conlleva el riesgo se ejecuta como máximos 2 veces por año"</f>
        <v>La actividad que conlleva el riesgo se ejecuta como máximos 2 veces por año</v>
      </c>
      <c r="S8" s="21" t="s">
        <v>245</v>
      </c>
      <c r="T8" s="21" t="s">
        <v>245</v>
      </c>
      <c r="U8" s="20" t="s">
        <v>35</v>
      </c>
      <c r="V8" s="17" t="s">
        <v>78</v>
      </c>
      <c r="W8" s="18" t="s">
        <v>79</v>
      </c>
    </row>
    <row r="9" spans="3:18" ht="15">
      <c r="C9" s="14">
        <v>0.2</v>
      </c>
      <c r="D9" s="14">
        <v>0.4</v>
      </c>
      <c r="E9" s="14">
        <v>0.6</v>
      </c>
      <c r="F9" s="14">
        <v>0.8</v>
      </c>
      <c r="G9" s="14">
        <v>1</v>
      </c>
      <c r="R9">
        <v>0</v>
      </c>
    </row>
    <row r="10" spans="1:2" ht="30">
      <c r="A10" s="12" t="s">
        <v>76</v>
      </c>
      <c r="B10" s="4" t="s">
        <v>75</v>
      </c>
    </row>
    <row r="11" spans="1:22" ht="15">
      <c r="A11" s="6" t="s">
        <v>77</v>
      </c>
      <c r="B11" s="46"/>
      <c r="R11" s="16" t="str">
        <f>"100%"</f>
        <v>100%</v>
      </c>
      <c r="S11" s="16" t="str">
        <f>"80%"</f>
        <v>80%</v>
      </c>
      <c r="T11" s="16" t="str">
        <f>"60%"</f>
        <v>60%</v>
      </c>
      <c r="U11" s="16" t="str">
        <f>"40%"</f>
        <v>40%</v>
      </c>
      <c r="V11" s="16" t="str">
        <f>"20%"</f>
        <v>20%</v>
      </c>
    </row>
    <row r="12" spans="1:22" ht="75">
      <c r="A12" s="6" t="s">
        <v>35</v>
      </c>
      <c r="B12" s="10"/>
      <c r="R12" s="83" t="str">
        <f>"La actividad que conlleva el riesgo se ejecuta más de 5000 veces por año"</f>
        <v>La actividad que conlleva el riesgo se ejecuta más de 5000 veces por año</v>
      </c>
      <c r="S12" s="83" t="str">
        <f>"La actividad que conlleva el riesgo se ejecuta mínimo 500 veces al año y máximo 5000 veces por año"</f>
        <v>La actividad que conlleva el riesgo se ejecuta mínimo 500 veces al año y máximo 5000 veces por año</v>
      </c>
      <c r="T12" s="83" t="str">
        <f>"La actividad que conlleva el riesgo se ejecuta de 24 a 500 veces por año"</f>
        <v>La actividad que conlleva el riesgo se ejecuta de 24 a 500 veces por año</v>
      </c>
      <c r="U12" s="83" t="str">
        <f>"La actividad que conlleva el riesgo se ejecuta de 3 a 24 veces por año"</f>
        <v>La actividad que conlleva el riesgo se ejecuta de 3 a 24 veces por año</v>
      </c>
      <c r="V12" s="83" t="str">
        <f>"La actividad que conlleva el riesgo se ejecuta como máximos 2 veces por año"</f>
        <v>La actividad que conlleva el riesgo se ejecuta como máximos 2 veces por año</v>
      </c>
    </row>
    <row r="13" spans="1:2" ht="15">
      <c r="A13" s="6" t="s">
        <v>78</v>
      </c>
      <c r="B13" s="11"/>
    </row>
    <row r="14" spans="1:17" ht="30">
      <c r="A14" s="6" t="s">
        <v>79</v>
      </c>
      <c r="B14" s="5"/>
      <c r="P14" s="16" t="str">
        <f>"20%"</f>
        <v>20%</v>
      </c>
      <c r="Q14" s="83" t="str">
        <f>"La actividad que conlleva el riesgo se ejecuta como máximos 2 veces por año"</f>
        <v>La actividad que conlleva el riesgo se ejecuta como máximos 2 veces por año</v>
      </c>
    </row>
    <row r="15" spans="1:17" ht="30">
      <c r="A15" s="6"/>
      <c r="B15" s="7"/>
      <c r="P15" s="16" t="str">
        <f>"40%"</f>
        <v>40%</v>
      </c>
      <c r="Q15" s="83" t="str">
        <f>"La actividad que conlleva el riesgo se ejecuta de 3 a 24 veces por año"</f>
        <v>La actividad que conlleva el riesgo se ejecuta de 3 a 24 veces por año</v>
      </c>
    </row>
    <row r="16" spans="1:17" ht="30">
      <c r="A16" s="7"/>
      <c r="B16" s="7"/>
      <c r="P16" s="16" t="str">
        <f>"60%"</f>
        <v>60%</v>
      </c>
      <c r="Q16" s="83" t="str">
        <f>"La actividad que conlleva el riesgo se ejecuta de 24 a 500 veces por año"</f>
        <v>La actividad que conlleva el riesgo se ejecuta de 24 a 500 veces por año</v>
      </c>
    </row>
    <row r="17" spans="1:17" ht="45">
      <c r="A17" s="8"/>
      <c r="B17" s="9"/>
      <c r="P17" s="16" t="str">
        <f>"80%"</f>
        <v>80%</v>
      </c>
      <c r="Q17" s="83" t="str">
        <f>"La actividad que conlleva el riesgo se ejecuta mínimo 500 veces al año y máximo 5000 veces por año"</f>
        <v>La actividad que conlleva el riesgo se ejecuta mínimo 500 veces al año y máximo 5000 veces por año</v>
      </c>
    </row>
    <row r="18" spans="3:17" ht="30">
      <c r="C18" s="173" t="s">
        <v>1</v>
      </c>
      <c r="D18" s="173"/>
      <c r="E18" s="173"/>
      <c r="F18" s="173"/>
      <c r="G18" s="173"/>
      <c r="P18" s="16" t="str">
        <f>"100"</f>
        <v>100</v>
      </c>
      <c r="Q18" s="83" t="str">
        <f>"La actividad que conlleva el riesgo se ejecuta más de 5000 veces por año"</f>
        <v>La actividad que conlleva el riesgo se ejecuta más de 5000 veces por año</v>
      </c>
    </row>
    <row r="19" spans="3:7" ht="15">
      <c r="C19" s="13" t="s">
        <v>33</v>
      </c>
      <c r="D19" s="13" t="s">
        <v>34</v>
      </c>
      <c r="E19" s="13" t="s">
        <v>35</v>
      </c>
      <c r="F19" s="13" t="s">
        <v>36</v>
      </c>
      <c r="G19" s="13" t="s">
        <v>37</v>
      </c>
    </row>
    <row r="20" spans="1:7" ht="15">
      <c r="A20" s="349" t="s">
        <v>11</v>
      </c>
      <c r="B20" s="350"/>
      <c r="C20" s="48">
        <v>20</v>
      </c>
      <c r="D20" s="48">
        <v>40</v>
      </c>
      <c r="E20" s="48">
        <v>60</v>
      </c>
      <c r="F20" s="48">
        <v>80</v>
      </c>
      <c r="G20" s="48">
        <v>100</v>
      </c>
    </row>
    <row r="21" spans="1:7" ht="15">
      <c r="A21" s="15" t="s">
        <v>71</v>
      </c>
      <c r="B21" s="48">
        <v>100</v>
      </c>
      <c r="C21" s="49">
        <f>$B21*C$20</f>
        <v>2000</v>
      </c>
      <c r="D21" s="49">
        <f aca="true" t="shared" si="0" ref="D21:G25">$B21*D$20</f>
        <v>4000</v>
      </c>
      <c r="E21" s="49">
        <f t="shared" si="0"/>
        <v>6000</v>
      </c>
      <c r="F21" s="49">
        <f t="shared" si="0"/>
        <v>8000</v>
      </c>
      <c r="G21" s="51">
        <f t="shared" si="0"/>
        <v>10000</v>
      </c>
    </row>
    <row r="22" spans="1:7" ht="15">
      <c r="A22" s="15" t="s">
        <v>41</v>
      </c>
      <c r="B22" s="48">
        <v>80</v>
      </c>
      <c r="C22" s="53">
        <f>$B22*C$20</f>
        <v>1600</v>
      </c>
      <c r="D22" s="53">
        <f t="shared" si="0"/>
        <v>3200</v>
      </c>
      <c r="E22" s="49">
        <f t="shared" si="0"/>
        <v>4800</v>
      </c>
      <c r="F22" s="49">
        <f t="shared" si="0"/>
        <v>6400</v>
      </c>
      <c r="G22" s="51">
        <f t="shared" si="0"/>
        <v>8000</v>
      </c>
    </row>
    <row r="23" spans="1:7" ht="15">
      <c r="A23" s="15" t="s">
        <v>72</v>
      </c>
      <c r="B23" s="48">
        <v>60</v>
      </c>
      <c r="C23" s="53">
        <f>$B23*C$20</f>
        <v>1200</v>
      </c>
      <c r="D23" s="53">
        <f t="shared" si="0"/>
        <v>2400</v>
      </c>
      <c r="E23" s="53">
        <f t="shared" si="0"/>
        <v>3600</v>
      </c>
      <c r="F23" s="49">
        <f t="shared" si="0"/>
        <v>4800</v>
      </c>
      <c r="G23" s="51">
        <f t="shared" si="0"/>
        <v>6000</v>
      </c>
    </row>
    <row r="24" spans="1:7" ht="15">
      <c r="A24" s="15" t="s">
        <v>73</v>
      </c>
      <c r="B24" s="48">
        <v>40</v>
      </c>
      <c r="C24" s="52">
        <f>$B24*C$20</f>
        <v>800</v>
      </c>
      <c r="D24" s="53">
        <f t="shared" si="0"/>
        <v>1600</v>
      </c>
      <c r="E24" s="53">
        <f t="shared" si="0"/>
        <v>2400</v>
      </c>
      <c r="F24" s="49">
        <f t="shared" si="0"/>
        <v>3200</v>
      </c>
      <c r="G24" s="51">
        <f t="shared" si="0"/>
        <v>4000</v>
      </c>
    </row>
    <row r="25" spans="1:7" ht="15">
      <c r="A25" s="15" t="s">
        <v>74</v>
      </c>
      <c r="B25" s="48">
        <v>20</v>
      </c>
      <c r="C25" s="52">
        <f>$B25*C$20</f>
        <v>400</v>
      </c>
      <c r="D25" s="52">
        <f t="shared" si="0"/>
        <v>800</v>
      </c>
      <c r="E25" s="53">
        <f t="shared" si="0"/>
        <v>1200</v>
      </c>
      <c r="F25" s="49">
        <f t="shared" si="0"/>
        <v>1600</v>
      </c>
      <c r="G25" s="51">
        <f t="shared" si="0"/>
        <v>2000</v>
      </c>
    </row>
    <row r="26" spans="3:7" ht="15">
      <c r="C26" s="50"/>
      <c r="D26" s="50"/>
      <c r="E26" s="50"/>
      <c r="F26" s="50"/>
      <c r="G26" s="50"/>
    </row>
  </sheetData>
  <sheetProtection/>
  <mergeCells count="4">
    <mergeCell ref="C1:G1"/>
    <mergeCell ref="C18:G18"/>
    <mergeCell ref="A20:B20"/>
    <mergeCell ref="A1:B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S52"/>
  <sheetViews>
    <sheetView zoomScalePageLayoutView="0" workbookViewId="0" topLeftCell="A1">
      <selection activeCell="R12" sqref="R12"/>
    </sheetView>
  </sheetViews>
  <sheetFormatPr defaultColWidth="11.421875" defaultRowHeight="15"/>
  <cols>
    <col min="1" max="1" width="17.421875" style="28" customWidth="1"/>
    <col min="2" max="2" width="18.00390625" style="28" customWidth="1"/>
    <col min="3" max="3" width="19.140625" style="28" customWidth="1"/>
    <col min="4" max="4" width="13.7109375" style="28" customWidth="1"/>
    <col min="5" max="5" width="19.57421875" style="28" customWidth="1"/>
    <col min="6" max="6" width="22.28125" style="28" customWidth="1"/>
    <col min="7" max="7" width="20.7109375" style="28" customWidth="1"/>
    <col min="8" max="8" width="26.421875" style="28" customWidth="1"/>
    <col min="9" max="9" width="11.421875" style="28" customWidth="1"/>
    <col min="10" max="10" width="14.7109375" style="28" customWidth="1"/>
    <col min="11" max="13" width="11.421875" style="28" customWidth="1"/>
    <col min="14" max="14" width="16.28125" style="28" customWidth="1"/>
    <col min="15" max="16" width="11.421875" style="28" customWidth="1"/>
    <col min="17" max="17" width="17.57421875" style="28" customWidth="1"/>
    <col min="18" max="16384" width="11.421875" style="28" customWidth="1"/>
  </cols>
  <sheetData>
    <row r="2" spans="1:7" ht="15">
      <c r="A2" s="25" t="s">
        <v>32</v>
      </c>
      <c r="B2" s="25"/>
      <c r="C2" s="25"/>
      <c r="D2" s="25"/>
      <c r="E2" s="25"/>
      <c r="F2" s="25"/>
      <c r="G2" s="25"/>
    </row>
    <row r="3" spans="1:9" s="1" customFormat="1" ht="15">
      <c r="A3" s="23"/>
      <c r="B3" s="23"/>
      <c r="C3" s="355" t="s">
        <v>49</v>
      </c>
      <c r="D3" s="355"/>
      <c r="E3" s="355"/>
      <c r="F3" s="355"/>
      <c r="G3" s="356" t="s">
        <v>50</v>
      </c>
      <c r="H3" s="356"/>
      <c r="I3" s="356"/>
    </row>
    <row r="4" spans="1:19" s="1" customFormat="1" ht="30">
      <c r="A4" s="54" t="s">
        <v>3</v>
      </c>
      <c r="B4" s="64"/>
      <c r="C4" s="1" t="s">
        <v>4</v>
      </c>
      <c r="E4" s="1" t="s">
        <v>207</v>
      </c>
      <c r="F4" s="1" t="s">
        <v>162</v>
      </c>
      <c r="H4" s="1" t="s">
        <v>43</v>
      </c>
      <c r="I4" s="1" t="s">
        <v>12</v>
      </c>
      <c r="J4" s="1" t="s">
        <v>16</v>
      </c>
      <c r="K4" s="1" t="s">
        <v>12</v>
      </c>
      <c r="L4" s="1" t="s">
        <v>22</v>
      </c>
      <c r="M4" s="1" t="s">
        <v>63</v>
      </c>
      <c r="N4" s="1" t="s">
        <v>13</v>
      </c>
      <c r="O4" s="1" t="s">
        <v>63</v>
      </c>
      <c r="P4" s="1" t="s">
        <v>23</v>
      </c>
      <c r="Q4" s="1" t="s">
        <v>14</v>
      </c>
      <c r="R4" s="1" t="s">
        <v>4</v>
      </c>
      <c r="S4" s="1" t="s">
        <v>15</v>
      </c>
    </row>
    <row r="5" spans="1:19" s="1" customFormat="1" ht="90">
      <c r="A5" s="54" t="s">
        <v>24</v>
      </c>
      <c r="B5" s="64"/>
      <c r="C5" s="1" t="s">
        <v>163</v>
      </c>
      <c r="E5" s="1" t="s">
        <v>208</v>
      </c>
      <c r="F5" s="57">
        <v>1</v>
      </c>
      <c r="H5" s="47" t="s">
        <v>35</v>
      </c>
      <c r="I5" s="1">
        <v>3</v>
      </c>
      <c r="L5" s="2" t="s">
        <v>57</v>
      </c>
      <c r="M5" s="24">
        <v>0.15</v>
      </c>
      <c r="N5" s="1" t="s">
        <v>61</v>
      </c>
      <c r="O5" s="24">
        <v>0.25</v>
      </c>
      <c r="Q5" s="1" t="s">
        <v>64</v>
      </c>
      <c r="R5" s="1" t="s">
        <v>66</v>
      </c>
      <c r="S5" s="1" t="s">
        <v>69</v>
      </c>
    </row>
    <row r="6" spans="1:19" s="1" customFormat="1" ht="60">
      <c r="A6" s="54" t="s">
        <v>25</v>
      </c>
      <c r="B6" s="64"/>
      <c r="C6" s="1" t="s">
        <v>167</v>
      </c>
      <c r="E6" s="1" t="s">
        <v>242</v>
      </c>
      <c r="F6" s="57">
        <v>2</v>
      </c>
      <c r="H6" s="47" t="s">
        <v>36</v>
      </c>
      <c r="I6" s="1">
        <v>4</v>
      </c>
      <c r="L6" s="2" t="s">
        <v>59</v>
      </c>
      <c r="M6" s="24">
        <v>0.25</v>
      </c>
      <c r="N6" s="1" t="s">
        <v>62</v>
      </c>
      <c r="O6" s="24">
        <v>0.15</v>
      </c>
      <c r="Q6" s="1" t="s">
        <v>65</v>
      </c>
      <c r="R6" s="1" t="s">
        <v>67</v>
      </c>
      <c r="S6" s="1" t="s">
        <v>68</v>
      </c>
    </row>
    <row r="7" spans="1:13" s="1" customFormat="1" ht="45">
      <c r="A7" s="54" t="s">
        <v>26</v>
      </c>
      <c r="B7" s="64"/>
      <c r="C7" s="1" t="s">
        <v>165</v>
      </c>
      <c r="E7" s="1" t="s">
        <v>209</v>
      </c>
      <c r="F7" s="57">
        <v>3</v>
      </c>
      <c r="H7" s="47" t="s">
        <v>239</v>
      </c>
      <c r="I7" s="1">
        <v>5</v>
      </c>
      <c r="L7" s="2" t="s">
        <v>58</v>
      </c>
      <c r="M7" s="24">
        <v>0.1</v>
      </c>
    </row>
    <row r="8" spans="1:9" s="1" customFormat="1" ht="60">
      <c r="A8" s="54" t="s">
        <v>27</v>
      </c>
      <c r="B8" s="64"/>
      <c r="C8" s="1" t="s">
        <v>164</v>
      </c>
      <c r="E8" s="1" t="s">
        <v>210</v>
      </c>
      <c r="F8" s="57">
        <v>4</v>
      </c>
      <c r="I8" s="24"/>
    </row>
    <row r="9" spans="1:9" s="1" customFormat="1" ht="75">
      <c r="A9" s="54" t="s">
        <v>28</v>
      </c>
      <c r="B9" s="64"/>
      <c r="C9" s="1" t="s">
        <v>166</v>
      </c>
      <c r="E9" s="1" t="s">
        <v>211</v>
      </c>
      <c r="F9" s="57">
        <v>5</v>
      </c>
      <c r="I9" s="24"/>
    </row>
    <row r="10" spans="1:6" ht="15">
      <c r="A10" s="55" t="s">
        <v>29</v>
      </c>
      <c r="B10" s="65"/>
      <c r="F10" s="58"/>
    </row>
    <row r="11" spans="1:2" ht="15">
      <c r="A11" s="55" t="s">
        <v>30</v>
      </c>
      <c r="B11" s="65"/>
    </row>
    <row r="15" spans="1:5" s="1" customFormat="1" ht="75">
      <c r="A15" s="47" t="s">
        <v>212</v>
      </c>
      <c r="B15" s="47" t="s">
        <v>213</v>
      </c>
      <c r="C15" s="47" t="s">
        <v>215</v>
      </c>
      <c r="E15" s="47" t="s">
        <v>11</v>
      </c>
    </row>
    <row r="16" spans="1:14" ht="15">
      <c r="A16" s="60" t="s">
        <v>217</v>
      </c>
      <c r="B16" s="60" t="s">
        <v>219</v>
      </c>
      <c r="C16" s="60">
        <v>2</v>
      </c>
      <c r="E16" s="60" t="s">
        <v>189</v>
      </c>
      <c r="N16" s="28">
        <f>12*15</f>
        <v>180</v>
      </c>
    </row>
    <row r="17" spans="1:5" ht="15">
      <c r="A17" s="60" t="s">
        <v>217</v>
      </c>
      <c r="B17" s="60" t="s">
        <v>219</v>
      </c>
      <c r="C17" s="55">
        <v>2</v>
      </c>
      <c r="E17" s="60" t="s">
        <v>189</v>
      </c>
    </row>
    <row r="18" spans="1:5" ht="15">
      <c r="A18" s="60" t="s">
        <v>217</v>
      </c>
      <c r="B18" s="60" t="s">
        <v>220</v>
      </c>
      <c r="C18" s="55">
        <v>0</v>
      </c>
      <c r="E18" s="60"/>
    </row>
    <row r="19" spans="1:5" ht="15">
      <c r="A19" s="60" t="s">
        <v>218</v>
      </c>
      <c r="B19" s="60" t="s">
        <v>219</v>
      </c>
      <c r="C19" s="55">
        <v>1</v>
      </c>
      <c r="E19" s="60" t="s">
        <v>189</v>
      </c>
    </row>
    <row r="20" spans="1:5" ht="15">
      <c r="A20" s="60" t="s">
        <v>218</v>
      </c>
      <c r="B20" s="60" t="s">
        <v>219</v>
      </c>
      <c r="C20" s="55">
        <v>1</v>
      </c>
      <c r="E20" s="60" t="s">
        <v>189</v>
      </c>
    </row>
    <row r="21" spans="1:5" ht="15">
      <c r="A21" s="60" t="s">
        <v>218</v>
      </c>
      <c r="B21" s="60" t="s">
        <v>220</v>
      </c>
      <c r="C21" s="55">
        <v>0</v>
      </c>
      <c r="E21" s="60"/>
    </row>
    <row r="24" spans="1:4" ht="75">
      <c r="A24" s="47" t="s">
        <v>212</v>
      </c>
      <c r="B24" s="47" t="s">
        <v>1</v>
      </c>
      <c r="C24" s="47" t="s">
        <v>216</v>
      </c>
      <c r="D24" s="47" t="s">
        <v>214</v>
      </c>
    </row>
    <row r="25" spans="1:4" ht="15">
      <c r="A25" s="60" t="s">
        <v>217</v>
      </c>
      <c r="B25" s="60" t="s">
        <v>189</v>
      </c>
      <c r="C25" s="60">
        <v>2</v>
      </c>
      <c r="D25" s="60" t="s">
        <v>219</v>
      </c>
    </row>
    <row r="26" spans="1:4" ht="15">
      <c r="A26" s="60" t="s">
        <v>217</v>
      </c>
      <c r="B26" s="60"/>
      <c r="C26" s="55">
        <v>0</v>
      </c>
      <c r="D26" s="55" t="s">
        <v>220</v>
      </c>
    </row>
    <row r="27" spans="1:4" ht="15">
      <c r="A27" s="60" t="s">
        <v>217</v>
      </c>
      <c r="B27" s="60" t="s">
        <v>189</v>
      </c>
      <c r="C27" s="60">
        <v>2</v>
      </c>
      <c r="D27" s="60" t="s">
        <v>219</v>
      </c>
    </row>
    <row r="28" spans="1:4" ht="15">
      <c r="A28" s="60" t="s">
        <v>218</v>
      </c>
      <c r="B28" s="60" t="s">
        <v>189</v>
      </c>
      <c r="C28" s="55">
        <v>1</v>
      </c>
      <c r="D28" s="60" t="s">
        <v>219</v>
      </c>
    </row>
    <row r="29" spans="1:4" ht="15">
      <c r="A29" s="60" t="s">
        <v>218</v>
      </c>
      <c r="B29" s="60"/>
      <c r="C29" s="55">
        <v>0</v>
      </c>
      <c r="D29" s="60" t="s">
        <v>220</v>
      </c>
    </row>
    <row r="30" spans="1:4" ht="15">
      <c r="A30" s="60" t="s">
        <v>218</v>
      </c>
      <c r="B30" s="60" t="s">
        <v>189</v>
      </c>
      <c r="C30" s="55">
        <v>1</v>
      </c>
      <c r="D30" s="60" t="s">
        <v>219</v>
      </c>
    </row>
    <row r="32" spans="6:7" ht="15">
      <c r="F32" s="65"/>
      <c r="G32" s="65"/>
    </row>
    <row r="33" spans="1:7" ht="15">
      <c r="A33" s="66" t="s">
        <v>222</v>
      </c>
      <c r="F33" s="65"/>
      <c r="G33" s="65"/>
    </row>
    <row r="34" spans="1:7" ht="15">
      <c r="A34" s="351" t="s">
        <v>80</v>
      </c>
      <c r="B34" s="352"/>
      <c r="C34" s="349" t="s">
        <v>1</v>
      </c>
      <c r="D34" s="357"/>
      <c r="E34" s="350"/>
      <c r="F34" s="68"/>
      <c r="G34" s="68"/>
    </row>
    <row r="35" spans="1:7" ht="15">
      <c r="A35" s="353"/>
      <c r="B35" s="354"/>
      <c r="C35" s="47" t="s">
        <v>35</v>
      </c>
      <c r="D35" s="47" t="s">
        <v>36</v>
      </c>
      <c r="E35" s="47" t="s">
        <v>223</v>
      </c>
      <c r="F35" s="65"/>
      <c r="G35" s="65"/>
    </row>
    <row r="36" spans="1:7" ht="15">
      <c r="A36" s="173" t="s">
        <v>11</v>
      </c>
      <c r="B36" s="173"/>
      <c r="C36" s="48">
        <v>3</v>
      </c>
      <c r="D36" s="48">
        <v>4</v>
      </c>
      <c r="E36" s="48">
        <v>5</v>
      </c>
      <c r="F36" s="65"/>
      <c r="G36" s="65"/>
    </row>
    <row r="37" spans="1:7" ht="15">
      <c r="A37" s="45" t="s">
        <v>166</v>
      </c>
      <c r="B37" s="67">
        <v>5</v>
      </c>
      <c r="C37" s="17"/>
      <c r="D37" s="17"/>
      <c r="E37" s="18"/>
      <c r="F37" s="65"/>
      <c r="G37" s="65"/>
    </row>
    <row r="38" spans="1:7" ht="15">
      <c r="A38" s="45" t="s">
        <v>164</v>
      </c>
      <c r="B38" s="67">
        <v>4</v>
      </c>
      <c r="C38" s="17"/>
      <c r="D38" s="17"/>
      <c r="E38" s="18"/>
      <c r="F38" s="65"/>
      <c r="G38" s="65"/>
    </row>
    <row r="39" spans="1:7" ht="15">
      <c r="A39" s="45" t="s">
        <v>165</v>
      </c>
      <c r="B39" s="67">
        <v>3</v>
      </c>
      <c r="C39" s="20"/>
      <c r="D39" s="17"/>
      <c r="E39" s="18"/>
      <c r="F39" s="65"/>
      <c r="G39" s="65"/>
    </row>
    <row r="40" spans="1:7" ht="15">
      <c r="A40" s="45" t="s">
        <v>167</v>
      </c>
      <c r="B40" s="67">
        <v>2</v>
      </c>
      <c r="C40" s="70"/>
      <c r="D40" s="71"/>
      <c r="E40" s="72"/>
      <c r="F40" s="65"/>
      <c r="G40" s="65"/>
    </row>
    <row r="41" spans="1:7" ht="15">
      <c r="A41" s="45" t="s">
        <v>163</v>
      </c>
      <c r="B41" s="73">
        <v>1</v>
      </c>
      <c r="C41" s="20"/>
      <c r="D41" s="74"/>
      <c r="E41" s="75"/>
      <c r="F41" s="65"/>
      <c r="G41" s="65"/>
    </row>
    <row r="42" spans="3:7" ht="15">
      <c r="C42" s="69"/>
      <c r="D42" s="69"/>
      <c r="E42" s="69"/>
      <c r="F42" s="69"/>
      <c r="G42" s="69"/>
    </row>
    <row r="43" spans="3:6" ht="15">
      <c r="C43" s="65"/>
      <c r="D43" s="65"/>
      <c r="E43" s="65"/>
      <c r="F43" s="65"/>
    </row>
    <row r="44" ht="45">
      <c r="A44" s="76" t="s">
        <v>228</v>
      </c>
    </row>
    <row r="45" ht="15">
      <c r="A45" s="76" t="s">
        <v>217</v>
      </c>
    </row>
    <row r="46" ht="15">
      <c r="A46" s="76" t="s">
        <v>35</v>
      </c>
    </row>
    <row r="47" ht="15">
      <c r="A47" s="76" t="s">
        <v>227</v>
      </c>
    </row>
    <row r="48" ht="15.75" thickBot="1"/>
    <row r="49" spans="1:5" ht="49.5">
      <c r="A49" s="77" t="s">
        <v>231</v>
      </c>
      <c r="E49" s="77" t="s">
        <v>232</v>
      </c>
    </row>
    <row r="50" spans="1:5" ht="15" customHeight="1">
      <c r="A50" s="78" t="s">
        <v>219</v>
      </c>
      <c r="E50" s="78" t="s">
        <v>219</v>
      </c>
    </row>
    <row r="51" spans="1:5" ht="15" customHeight="1">
      <c r="A51" s="78" t="s">
        <v>220</v>
      </c>
      <c r="E51" s="79" t="s">
        <v>221</v>
      </c>
    </row>
    <row r="52" ht="15">
      <c r="E52" s="78" t="s">
        <v>220</v>
      </c>
    </row>
  </sheetData>
  <sheetProtection/>
  <mergeCells count="5">
    <mergeCell ref="C3:F3"/>
    <mergeCell ref="G3:I3"/>
    <mergeCell ref="A34:B35"/>
    <mergeCell ref="A36:B36"/>
    <mergeCell ref="C34:E3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Q11"/>
  <sheetViews>
    <sheetView zoomScalePageLayoutView="0" workbookViewId="0" topLeftCell="A1">
      <selection activeCell="R12" sqref="R12"/>
    </sheetView>
  </sheetViews>
  <sheetFormatPr defaultColWidth="11.421875" defaultRowHeight="15"/>
  <cols>
    <col min="1" max="1" width="37.140625" style="0" customWidth="1"/>
    <col min="2" max="2" width="14.421875" style="0" customWidth="1"/>
    <col min="3" max="3" width="23.00390625" style="0" customWidth="1"/>
    <col min="4" max="4" width="14.421875" style="0" customWidth="1"/>
    <col min="5" max="5" width="16.7109375" style="0" customWidth="1"/>
    <col min="6" max="6" width="26.421875" style="0" customWidth="1"/>
    <col min="8" max="8" width="14.7109375" style="0" customWidth="1"/>
    <col min="12" max="12" width="16.28125" style="0" customWidth="1"/>
    <col min="15" max="15" width="17.57421875" style="0" customWidth="1"/>
  </cols>
  <sheetData>
    <row r="2" spans="1:5" ht="15">
      <c r="A2" s="25" t="s">
        <v>32</v>
      </c>
      <c r="B2" s="25"/>
      <c r="C2" s="25"/>
      <c r="D2" s="25"/>
      <c r="E2" s="25"/>
    </row>
    <row r="3" spans="1:7" s="1" customFormat="1" ht="15">
      <c r="A3" s="23"/>
      <c r="B3" s="355" t="s">
        <v>49</v>
      </c>
      <c r="C3" s="355"/>
      <c r="D3" s="355"/>
      <c r="E3" s="356" t="s">
        <v>50</v>
      </c>
      <c r="F3" s="356"/>
      <c r="G3" s="356"/>
    </row>
    <row r="4" spans="1:17" s="1" customFormat="1" ht="30">
      <c r="A4" s="54" t="s">
        <v>3</v>
      </c>
      <c r="B4" s="1" t="s">
        <v>4</v>
      </c>
      <c r="C4" s="1" t="s">
        <v>43</v>
      </c>
      <c r="D4" s="1" t="s">
        <v>31</v>
      </c>
      <c r="E4" s="1" t="s">
        <v>12</v>
      </c>
      <c r="F4" s="1" t="s">
        <v>43</v>
      </c>
      <c r="G4" s="1" t="s">
        <v>6</v>
      </c>
      <c r="H4" s="1" t="s">
        <v>16</v>
      </c>
      <c r="I4" s="1" t="s">
        <v>12</v>
      </c>
      <c r="J4" s="1" t="s">
        <v>22</v>
      </c>
      <c r="K4" s="1" t="s">
        <v>63</v>
      </c>
      <c r="L4" s="1" t="s">
        <v>13</v>
      </c>
      <c r="M4" s="1" t="s">
        <v>63</v>
      </c>
      <c r="N4" s="1" t="s">
        <v>23</v>
      </c>
      <c r="O4" s="1" t="s">
        <v>14</v>
      </c>
      <c r="P4" s="1" t="s">
        <v>4</v>
      </c>
      <c r="Q4" s="1" t="s">
        <v>15</v>
      </c>
    </row>
    <row r="5" spans="1:17" s="1" customFormat="1" ht="60">
      <c r="A5" s="54" t="s">
        <v>24</v>
      </c>
      <c r="B5" s="1" t="s">
        <v>38</v>
      </c>
      <c r="C5" s="1" t="s">
        <v>44</v>
      </c>
      <c r="D5" s="24">
        <v>0.2</v>
      </c>
      <c r="E5" s="1" t="s">
        <v>33</v>
      </c>
      <c r="F5" s="1" t="s">
        <v>51</v>
      </c>
      <c r="G5" s="24">
        <v>0.2</v>
      </c>
      <c r="J5" s="2" t="s">
        <v>57</v>
      </c>
      <c r="K5" s="24">
        <v>0.15</v>
      </c>
      <c r="L5" s="1" t="s">
        <v>61</v>
      </c>
      <c r="M5" s="24">
        <v>0.25</v>
      </c>
      <c r="O5" s="1" t="s">
        <v>64</v>
      </c>
      <c r="P5" s="1" t="s">
        <v>66</v>
      </c>
      <c r="Q5" s="1" t="s">
        <v>69</v>
      </c>
    </row>
    <row r="6" spans="1:17" s="1" customFormat="1" ht="105">
      <c r="A6" s="54" t="s">
        <v>25</v>
      </c>
      <c r="B6" s="1" t="s">
        <v>39</v>
      </c>
      <c r="C6" s="1" t="s">
        <v>45</v>
      </c>
      <c r="D6" s="24">
        <v>0.4</v>
      </c>
      <c r="E6" s="1" t="s">
        <v>34</v>
      </c>
      <c r="F6" s="1" t="s">
        <v>52</v>
      </c>
      <c r="G6" s="24">
        <v>0.4</v>
      </c>
      <c r="J6" s="2" t="s">
        <v>59</v>
      </c>
      <c r="K6" s="24">
        <v>0.25</v>
      </c>
      <c r="L6" s="1" t="s">
        <v>62</v>
      </c>
      <c r="M6" s="24">
        <v>0.15</v>
      </c>
      <c r="O6" s="1" t="s">
        <v>65</v>
      </c>
      <c r="P6" s="1" t="s">
        <v>67</v>
      </c>
      <c r="Q6" s="1" t="s">
        <v>68</v>
      </c>
    </row>
    <row r="7" spans="1:11" s="1" customFormat="1" ht="90">
      <c r="A7" s="54" t="s">
        <v>26</v>
      </c>
      <c r="B7" s="1" t="s">
        <v>40</v>
      </c>
      <c r="C7" s="1" t="s">
        <v>46</v>
      </c>
      <c r="D7" s="24">
        <v>0.6</v>
      </c>
      <c r="E7" s="1" t="s">
        <v>35</v>
      </c>
      <c r="F7" s="1" t="s">
        <v>53</v>
      </c>
      <c r="G7" s="24">
        <v>0.6</v>
      </c>
      <c r="J7" s="2" t="s">
        <v>58</v>
      </c>
      <c r="K7" s="24">
        <v>0.1</v>
      </c>
    </row>
    <row r="8" spans="1:7" s="1" customFormat="1" ht="105">
      <c r="A8" s="54" t="s">
        <v>27</v>
      </c>
      <c r="B8" s="1" t="s">
        <v>41</v>
      </c>
      <c r="C8" s="1" t="s">
        <v>47</v>
      </c>
      <c r="D8" s="24">
        <v>0.8</v>
      </c>
      <c r="E8" s="1" t="s">
        <v>36</v>
      </c>
      <c r="F8" s="1" t="s">
        <v>54</v>
      </c>
      <c r="G8" s="24">
        <v>0.8</v>
      </c>
    </row>
    <row r="9" spans="1:7" s="1" customFormat="1" ht="75">
      <c r="A9" s="54" t="s">
        <v>28</v>
      </c>
      <c r="B9" s="1" t="s">
        <v>42</v>
      </c>
      <c r="C9" s="1" t="s">
        <v>48</v>
      </c>
      <c r="D9" s="24">
        <v>1</v>
      </c>
      <c r="E9" s="1" t="s">
        <v>37</v>
      </c>
      <c r="F9" s="1" t="s">
        <v>55</v>
      </c>
      <c r="G9" s="24">
        <v>1</v>
      </c>
    </row>
    <row r="10" ht="15">
      <c r="A10" s="55" t="s">
        <v>29</v>
      </c>
    </row>
    <row r="11" ht="15">
      <c r="A11" s="55" t="s">
        <v>30</v>
      </c>
    </row>
  </sheetData>
  <sheetProtection/>
  <mergeCells count="2">
    <mergeCell ref="B3:D3"/>
    <mergeCell ref="E3:G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0"/>
  </sheetPr>
  <dimension ref="B1:H20"/>
  <sheetViews>
    <sheetView zoomScalePageLayoutView="0" workbookViewId="0" topLeftCell="A1">
      <selection activeCell="C8" sqref="C8:C10"/>
    </sheetView>
  </sheetViews>
  <sheetFormatPr defaultColWidth="14.28125" defaultRowHeight="15"/>
  <cols>
    <col min="1" max="2" width="14.28125" style="29" customWidth="1" collapsed="1"/>
    <col min="3" max="3" width="17.00390625" style="29" customWidth="1" collapsed="1"/>
    <col min="4" max="4" width="18.7109375" style="29" customWidth="1" collapsed="1"/>
    <col min="5" max="5" width="46.00390625" style="29" customWidth="1" collapsed="1"/>
    <col min="6" max="8" width="14.28125" style="29" customWidth="1" collapsed="1"/>
    <col min="9" max="16384" width="14.28125" style="29" customWidth="1"/>
  </cols>
  <sheetData>
    <row r="1" spans="2:8" s="28" customFormat="1" ht="28.5" customHeight="1">
      <c r="B1" s="108"/>
      <c r="C1" s="358" t="s">
        <v>304</v>
      </c>
      <c r="D1" s="359"/>
      <c r="E1" s="359"/>
      <c r="F1" s="107" t="s">
        <v>303</v>
      </c>
      <c r="H1" s="25"/>
    </row>
    <row r="2" spans="2:8" s="28" customFormat="1" ht="28.5" customHeight="1">
      <c r="B2" s="109"/>
      <c r="C2" s="360" t="s">
        <v>293</v>
      </c>
      <c r="D2" s="361"/>
      <c r="E2" s="361"/>
      <c r="F2" s="107" t="s">
        <v>294</v>
      </c>
      <c r="H2" s="25"/>
    </row>
    <row r="3" spans="2:8" s="28" customFormat="1" ht="15.75" customHeight="1">
      <c r="B3" s="362" t="s">
        <v>89</v>
      </c>
      <c r="C3" s="363"/>
      <c r="D3" s="363"/>
      <c r="E3" s="363"/>
      <c r="F3" s="364"/>
      <c r="H3" s="25"/>
    </row>
    <row r="4" ht="13.5" thickBot="1"/>
    <row r="5" spans="2:6" ht="24" customHeight="1" thickBot="1">
      <c r="B5" s="366" t="s">
        <v>96</v>
      </c>
      <c r="C5" s="367"/>
      <c r="D5" s="367"/>
      <c r="E5" s="367"/>
      <c r="F5" s="368"/>
    </row>
    <row r="6" spans="2:6" ht="16.5" thickBot="1">
      <c r="B6" s="31"/>
      <c r="C6" s="31"/>
      <c r="D6" s="31"/>
      <c r="E6" s="31"/>
      <c r="F6" s="31"/>
    </row>
    <row r="7" spans="2:6" ht="16.5" thickBot="1">
      <c r="B7" s="369" t="s">
        <v>97</v>
      </c>
      <c r="C7" s="370"/>
      <c r="D7" s="370"/>
      <c r="E7" s="32" t="s">
        <v>98</v>
      </c>
      <c r="F7" s="33" t="s">
        <v>99</v>
      </c>
    </row>
    <row r="8" spans="2:6" ht="31.5">
      <c r="B8" s="371" t="s">
        <v>100</v>
      </c>
      <c r="C8" s="373" t="s">
        <v>60</v>
      </c>
      <c r="D8" s="34" t="s">
        <v>59</v>
      </c>
      <c r="E8" s="35" t="s">
        <v>101</v>
      </c>
      <c r="F8" s="36">
        <v>0.25</v>
      </c>
    </row>
    <row r="9" spans="2:6" ht="47.25">
      <c r="B9" s="372"/>
      <c r="C9" s="374"/>
      <c r="D9" s="37" t="s">
        <v>57</v>
      </c>
      <c r="E9" s="38" t="s">
        <v>102</v>
      </c>
      <c r="F9" s="39">
        <v>0.15</v>
      </c>
    </row>
    <row r="10" spans="2:6" ht="47.25">
      <c r="B10" s="372"/>
      <c r="C10" s="374"/>
      <c r="D10" s="37" t="s">
        <v>58</v>
      </c>
      <c r="E10" s="38" t="s">
        <v>103</v>
      </c>
      <c r="F10" s="39">
        <v>0.1</v>
      </c>
    </row>
    <row r="11" spans="2:6" ht="63">
      <c r="B11" s="372"/>
      <c r="C11" s="374" t="s">
        <v>104</v>
      </c>
      <c r="D11" s="37" t="s">
        <v>105</v>
      </c>
      <c r="E11" s="38" t="s">
        <v>106</v>
      </c>
      <c r="F11" s="39">
        <v>0.25</v>
      </c>
    </row>
    <row r="12" spans="2:6" ht="31.5">
      <c r="B12" s="372"/>
      <c r="C12" s="374"/>
      <c r="D12" s="37" t="s">
        <v>107</v>
      </c>
      <c r="E12" s="38" t="s">
        <v>108</v>
      </c>
      <c r="F12" s="39">
        <v>0.15</v>
      </c>
    </row>
    <row r="13" spans="2:6" ht="63">
      <c r="B13" s="372" t="s">
        <v>152</v>
      </c>
      <c r="C13" s="374" t="s">
        <v>109</v>
      </c>
      <c r="D13" s="37" t="s">
        <v>110</v>
      </c>
      <c r="E13" s="38" t="s">
        <v>111</v>
      </c>
      <c r="F13" s="40" t="s">
        <v>112</v>
      </c>
    </row>
    <row r="14" spans="2:6" ht="63">
      <c r="B14" s="372"/>
      <c r="C14" s="374"/>
      <c r="D14" s="37" t="s">
        <v>113</v>
      </c>
      <c r="E14" s="38" t="s">
        <v>114</v>
      </c>
      <c r="F14" s="40" t="s">
        <v>112</v>
      </c>
    </row>
    <row r="15" spans="2:6" ht="47.25">
      <c r="B15" s="372"/>
      <c r="C15" s="374" t="s">
        <v>115</v>
      </c>
      <c r="D15" s="37" t="s">
        <v>116</v>
      </c>
      <c r="E15" s="38" t="s">
        <v>117</v>
      </c>
      <c r="F15" s="40" t="s">
        <v>112</v>
      </c>
    </row>
    <row r="16" spans="2:6" ht="47.25">
      <c r="B16" s="372"/>
      <c r="C16" s="374"/>
      <c r="D16" s="37" t="s">
        <v>67</v>
      </c>
      <c r="E16" s="38" t="s">
        <v>118</v>
      </c>
      <c r="F16" s="40" t="s">
        <v>112</v>
      </c>
    </row>
    <row r="17" spans="2:6" ht="31.5">
      <c r="B17" s="372"/>
      <c r="C17" s="374" t="s">
        <v>119</v>
      </c>
      <c r="D17" s="37" t="s">
        <v>120</v>
      </c>
      <c r="E17" s="38" t="s">
        <v>121</v>
      </c>
      <c r="F17" s="40" t="s">
        <v>112</v>
      </c>
    </row>
    <row r="18" spans="2:6" ht="32.25" thickBot="1">
      <c r="B18" s="375"/>
      <c r="C18" s="376"/>
      <c r="D18" s="41" t="s">
        <v>122</v>
      </c>
      <c r="E18" s="42" t="s">
        <v>123</v>
      </c>
      <c r="F18" s="43" t="s">
        <v>112</v>
      </c>
    </row>
    <row r="19" spans="2:6" ht="49.5" customHeight="1">
      <c r="B19" s="365"/>
      <c r="C19" s="365"/>
      <c r="D19" s="365"/>
      <c r="E19" s="365"/>
      <c r="F19" s="365"/>
    </row>
    <row r="20" ht="27" customHeight="1">
      <c r="B20" s="44"/>
    </row>
  </sheetData>
  <sheetProtection/>
  <mergeCells count="13">
    <mergeCell ref="C13:C14"/>
    <mergeCell ref="C15:C16"/>
    <mergeCell ref="C17:C18"/>
    <mergeCell ref="C1:E1"/>
    <mergeCell ref="C2:E2"/>
    <mergeCell ref="B3:F3"/>
    <mergeCell ref="B19:F19"/>
    <mergeCell ref="B5:F5"/>
    <mergeCell ref="B7:D7"/>
    <mergeCell ref="B8:B12"/>
    <mergeCell ref="C8:C10"/>
    <mergeCell ref="C11:C12"/>
    <mergeCell ref="B13:B18"/>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B1:L32"/>
  <sheetViews>
    <sheetView zoomScalePageLayoutView="0" workbookViewId="0" topLeftCell="A16">
      <selection activeCell="A2" sqref="A2:IV4"/>
    </sheetView>
  </sheetViews>
  <sheetFormatPr defaultColWidth="11.421875" defaultRowHeight="15"/>
  <cols>
    <col min="2" max="2" width="24.57421875" style="0" bestFit="1" customWidth="1"/>
    <col min="8" max="8" width="15.8515625" style="0" customWidth="1"/>
    <col min="9" max="9" width="14.57421875" style="0" customWidth="1"/>
    <col min="10" max="10" width="15.140625" style="0" customWidth="1"/>
    <col min="11" max="11" width="45.140625" style="0" customWidth="1"/>
  </cols>
  <sheetData>
    <row r="1" ht="15">
      <c r="L1" s="25"/>
    </row>
    <row r="2" spans="2:12" s="28" customFormat="1" ht="15.75" customHeight="1">
      <c r="B2" s="379"/>
      <c r="C2" s="358" t="s">
        <v>304</v>
      </c>
      <c r="D2" s="359"/>
      <c r="E2" s="359"/>
      <c r="F2" s="359"/>
      <c r="G2" s="359"/>
      <c r="H2" s="359"/>
      <c r="I2" s="359"/>
      <c r="J2" s="381"/>
      <c r="K2" s="107" t="s">
        <v>303</v>
      </c>
      <c r="L2" s="25"/>
    </row>
    <row r="3" spans="2:12" s="28" customFormat="1" ht="28.5" customHeight="1">
      <c r="B3" s="380"/>
      <c r="C3" s="360" t="s">
        <v>293</v>
      </c>
      <c r="D3" s="361"/>
      <c r="E3" s="361"/>
      <c r="F3" s="361"/>
      <c r="G3" s="361"/>
      <c r="H3" s="361"/>
      <c r="I3" s="361"/>
      <c r="J3" s="382"/>
      <c r="K3" s="107" t="s">
        <v>294</v>
      </c>
      <c r="L3" s="25"/>
    </row>
    <row r="4" spans="2:12" ht="15.75">
      <c r="B4" s="377" t="s">
        <v>89</v>
      </c>
      <c r="C4" s="377"/>
      <c r="D4" s="377"/>
      <c r="E4" s="377"/>
      <c r="F4" s="377"/>
      <c r="G4" s="377"/>
      <c r="H4" s="377"/>
      <c r="I4" s="377"/>
      <c r="J4" s="377"/>
      <c r="K4" s="377"/>
      <c r="L4" s="25"/>
    </row>
    <row r="5" spans="2:11" ht="15.75">
      <c r="B5" s="377" t="s">
        <v>90</v>
      </c>
      <c r="C5" s="377"/>
      <c r="D5" s="377"/>
      <c r="E5" s="377"/>
      <c r="F5" s="377"/>
      <c r="G5" s="377"/>
      <c r="H5" s="377"/>
      <c r="I5" s="377"/>
      <c r="J5" s="377"/>
      <c r="K5" s="377"/>
    </row>
    <row r="6" spans="2:11" ht="15.75">
      <c r="B6" s="378" t="s">
        <v>156</v>
      </c>
      <c r="C6" s="378"/>
      <c r="D6" s="378"/>
      <c r="E6" s="378"/>
      <c r="F6" s="378"/>
      <c r="G6" s="378"/>
      <c r="H6" s="378"/>
      <c r="I6" s="378"/>
      <c r="J6" s="378"/>
      <c r="K6" s="378"/>
    </row>
    <row r="7" spans="2:11" ht="15">
      <c r="B7" s="390" t="s">
        <v>95</v>
      </c>
      <c r="C7" s="391"/>
      <c r="D7" s="391"/>
      <c r="E7" s="391"/>
      <c r="F7" s="391"/>
      <c r="G7" s="391"/>
      <c r="H7" s="391"/>
      <c r="I7" s="391"/>
      <c r="J7" s="391"/>
      <c r="K7" s="392"/>
    </row>
    <row r="8" spans="2:11" ht="115.5" customHeight="1">
      <c r="B8" s="393"/>
      <c r="C8" s="394"/>
      <c r="D8" s="394"/>
      <c r="E8" s="394"/>
      <c r="F8" s="394"/>
      <c r="G8" s="394"/>
      <c r="H8" s="394"/>
      <c r="I8" s="394"/>
      <c r="J8" s="394"/>
      <c r="K8" s="395"/>
    </row>
    <row r="9" spans="2:11" ht="15.75">
      <c r="B9" s="378" t="s">
        <v>157</v>
      </c>
      <c r="C9" s="378"/>
      <c r="D9" s="378"/>
      <c r="E9" s="378"/>
      <c r="F9" s="378"/>
      <c r="G9" s="378"/>
      <c r="H9" s="378"/>
      <c r="I9" s="378"/>
      <c r="J9" s="378"/>
      <c r="K9" s="378"/>
    </row>
    <row r="10" spans="2:11" ht="15">
      <c r="B10" s="383" t="s">
        <v>158</v>
      </c>
      <c r="C10" s="383"/>
      <c r="D10" s="383"/>
      <c r="E10" s="383"/>
      <c r="F10" s="383"/>
      <c r="G10" s="383"/>
      <c r="H10" s="383"/>
      <c r="I10" s="383"/>
      <c r="J10" s="383"/>
      <c r="K10" s="383"/>
    </row>
    <row r="11" spans="2:11" ht="18" customHeight="1">
      <c r="B11" s="384" t="s">
        <v>159</v>
      </c>
      <c r="C11" s="385"/>
      <c r="D11" s="385"/>
      <c r="E11" s="385"/>
      <c r="F11" s="385"/>
      <c r="G11" s="385"/>
      <c r="H11" s="385"/>
      <c r="I11" s="385"/>
      <c r="J11" s="385"/>
      <c r="K11" s="386"/>
    </row>
    <row r="12" spans="2:11" ht="33.75" customHeight="1">
      <c r="B12" s="387" t="s">
        <v>160</v>
      </c>
      <c r="C12" s="388"/>
      <c r="D12" s="388"/>
      <c r="E12" s="388"/>
      <c r="F12" s="388"/>
      <c r="G12" s="388"/>
      <c r="H12" s="388"/>
      <c r="I12" s="388"/>
      <c r="J12" s="388"/>
      <c r="K12" s="389"/>
    </row>
    <row r="13" spans="2:11" ht="15.75">
      <c r="B13" s="396"/>
      <c r="C13" s="396"/>
      <c r="D13" s="396"/>
      <c r="E13" s="396"/>
      <c r="F13" s="396"/>
      <c r="G13" s="396"/>
      <c r="H13" s="396"/>
      <c r="I13" s="396"/>
      <c r="J13" s="396"/>
      <c r="K13" s="396"/>
    </row>
    <row r="14" spans="2:11" ht="15.75">
      <c r="B14" s="378" t="s">
        <v>138</v>
      </c>
      <c r="C14" s="378"/>
      <c r="D14" s="378"/>
      <c r="E14" s="378"/>
      <c r="F14" s="378"/>
      <c r="G14" s="378"/>
      <c r="H14" s="378"/>
      <c r="I14" s="378"/>
      <c r="J14" s="378"/>
      <c r="K14" s="378"/>
    </row>
    <row r="15" spans="2:11" ht="15.75">
      <c r="B15" s="397" t="s">
        <v>137</v>
      </c>
      <c r="C15" s="397"/>
      <c r="D15" s="397"/>
      <c r="E15" s="397"/>
      <c r="F15" s="397"/>
      <c r="G15" s="397"/>
      <c r="H15" s="397"/>
      <c r="I15" s="397"/>
      <c r="J15" s="397"/>
      <c r="K15" s="397"/>
    </row>
    <row r="16" spans="2:11" ht="15.75">
      <c r="B16" s="26" t="s">
        <v>91</v>
      </c>
      <c r="C16" s="398" t="s">
        <v>92</v>
      </c>
      <c r="D16" s="398"/>
      <c r="E16" s="398"/>
      <c r="F16" s="398"/>
      <c r="G16" s="398"/>
      <c r="H16" s="398" t="s">
        <v>93</v>
      </c>
      <c r="I16" s="398"/>
      <c r="J16" s="398"/>
      <c r="K16" s="398"/>
    </row>
    <row r="17" spans="2:11" ht="33.75" customHeight="1">
      <c r="B17" s="27" t="s">
        <v>124</v>
      </c>
      <c r="C17" s="399" t="s">
        <v>125</v>
      </c>
      <c r="D17" s="399"/>
      <c r="E17" s="399"/>
      <c r="F17" s="399"/>
      <c r="G17" s="399"/>
      <c r="H17" s="400"/>
      <c r="I17" s="401"/>
      <c r="J17" s="401"/>
      <c r="K17" s="402"/>
    </row>
    <row r="18" spans="2:11" ht="15">
      <c r="B18" s="27" t="s">
        <v>126</v>
      </c>
      <c r="C18" s="399" t="s">
        <v>127</v>
      </c>
      <c r="D18" s="399"/>
      <c r="E18" s="399"/>
      <c r="F18" s="399"/>
      <c r="G18" s="399"/>
      <c r="H18" s="403"/>
      <c r="I18" s="404"/>
      <c r="J18" s="404"/>
      <c r="K18" s="405"/>
    </row>
    <row r="19" spans="2:11" ht="43.5" customHeight="1">
      <c r="B19" s="27" t="s">
        <v>128</v>
      </c>
      <c r="C19" s="399" t="s">
        <v>130</v>
      </c>
      <c r="D19" s="399"/>
      <c r="E19" s="399"/>
      <c r="F19" s="399"/>
      <c r="G19" s="399"/>
      <c r="H19" s="399"/>
      <c r="I19" s="399"/>
      <c r="J19" s="399"/>
      <c r="K19" s="399"/>
    </row>
    <row r="20" spans="2:11" ht="34.5" customHeight="1">
      <c r="B20" s="27" t="s">
        <v>148</v>
      </c>
      <c r="C20" s="399" t="s">
        <v>132</v>
      </c>
      <c r="D20" s="399"/>
      <c r="E20" s="399"/>
      <c r="F20" s="399"/>
      <c r="G20" s="399"/>
      <c r="H20" s="399"/>
      <c r="I20" s="399"/>
      <c r="J20" s="399"/>
      <c r="K20" s="399"/>
    </row>
    <row r="21" spans="2:11" ht="96.75" customHeight="1">
      <c r="B21" s="27" t="s">
        <v>2</v>
      </c>
      <c r="C21" s="399" t="s">
        <v>133</v>
      </c>
      <c r="D21" s="399"/>
      <c r="E21" s="399"/>
      <c r="F21" s="399"/>
      <c r="G21" s="399"/>
      <c r="H21" s="399"/>
      <c r="I21" s="399"/>
      <c r="J21" s="399"/>
      <c r="K21" s="399"/>
    </row>
    <row r="22" spans="2:11" ht="30.75" customHeight="1">
      <c r="B22" s="27" t="s">
        <v>85</v>
      </c>
      <c r="C22" s="399" t="s">
        <v>134</v>
      </c>
      <c r="D22" s="399"/>
      <c r="E22" s="399"/>
      <c r="F22" s="399"/>
      <c r="G22" s="399"/>
      <c r="H22" s="399"/>
      <c r="I22" s="399"/>
      <c r="J22" s="399"/>
      <c r="K22" s="399"/>
    </row>
    <row r="23" spans="2:11" ht="30" customHeight="1">
      <c r="B23" s="27" t="s">
        <v>135</v>
      </c>
      <c r="C23" s="399" t="s">
        <v>136</v>
      </c>
      <c r="D23" s="399"/>
      <c r="E23" s="399"/>
      <c r="F23" s="399"/>
      <c r="G23" s="399"/>
      <c r="H23" s="399"/>
      <c r="I23" s="399"/>
      <c r="J23" s="399"/>
      <c r="K23" s="399"/>
    </row>
    <row r="24" spans="2:11" ht="15">
      <c r="B24" s="223" t="s">
        <v>139</v>
      </c>
      <c r="C24" s="406"/>
      <c r="D24" s="406"/>
      <c r="E24" s="406"/>
      <c r="F24" s="406"/>
      <c r="G24" s="406"/>
      <c r="H24" s="406"/>
      <c r="I24" s="406"/>
      <c r="J24" s="406"/>
      <c r="K24" s="175"/>
    </row>
    <row r="25" spans="2:11" ht="90" customHeight="1">
      <c r="B25" s="27" t="s">
        <v>140</v>
      </c>
      <c r="C25" s="399" t="s">
        <v>161</v>
      </c>
      <c r="D25" s="399"/>
      <c r="E25" s="399"/>
      <c r="F25" s="399"/>
      <c r="G25" s="399"/>
      <c r="H25" s="399"/>
      <c r="I25" s="399"/>
      <c r="J25" s="399"/>
      <c r="K25" s="399"/>
    </row>
    <row r="26" spans="2:11" ht="49.5" customHeight="1">
      <c r="B26" s="27" t="s">
        <v>141</v>
      </c>
      <c r="C26" s="399" t="s">
        <v>142</v>
      </c>
      <c r="D26" s="399"/>
      <c r="E26" s="399"/>
      <c r="F26" s="399"/>
      <c r="G26" s="399"/>
      <c r="H26" s="399"/>
      <c r="I26" s="399"/>
      <c r="J26" s="399"/>
      <c r="K26" s="399"/>
    </row>
    <row r="27" spans="2:11" s="28" customFormat="1" ht="49.5" customHeight="1">
      <c r="B27" s="30" t="s">
        <v>145</v>
      </c>
      <c r="C27" s="399" t="s">
        <v>144</v>
      </c>
      <c r="D27" s="399"/>
      <c r="E27" s="399"/>
      <c r="F27" s="399"/>
      <c r="G27" s="399"/>
      <c r="H27" s="407"/>
      <c r="I27" s="408"/>
      <c r="J27" s="408"/>
      <c r="K27" s="409"/>
    </row>
    <row r="28" spans="2:11" ht="15">
      <c r="B28" s="223" t="s">
        <v>143</v>
      </c>
      <c r="C28" s="406"/>
      <c r="D28" s="406"/>
      <c r="E28" s="406"/>
      <c r="F28" s="406"/>
      <c r="G28" s="406"/>
      <c r="H28" s="406"/>
      <c r="I28" s="406"/>
      <c r="J28" s="406"/>
      <c r="K28" s="175"/>
    </row>
    <row r="29" spans="2:11" ht="78" customHeight="1">
      <c r="B29" s="27" t="s">
        <v>146</v>
      </c>
      <c r="C29" s="399" t="s">
        <v>147</v>
      </c>
      <c r="D29" s="399"/>
      <c r="E29" s="399"/>
      <c r="F29" s="399"/>
      <c r="G29" s="399"/>
      <c r="H29" s="399"/>
      <c r="I29" s="399"/>
      <c r="J29" s="399"/>
      <c r="K29" s="399"/>
    </row>
    <row r="30" spans="2:11" ht="32.25" customHeight="1">
      <c r="B30" s="27" t="s">
        <v>149</v>
      </c>
      <c r="C30" s="399" t="s">
        <v>150</v>
      </c>
      <c r="D30" s="399"/>
      <c r="E30" s="399"/>
      <c r="F30" s="399"/>
      <c r="G30" s="399"/>
      <c r="H30" s="399"/>
      <c r="I30" s="399"/>
      <c r="J30" s="399"/>
      <c r="K30" s="399"/>
    </row>
    <row r="31" spans="2:11" ht="15">
      <c r="B31" s="27" t="s">
        <v>155</v>
      </c>
      <c r="C31" s="399" t="s">
        <v>153</v>
      </c>
      <c r="D31" s="399"/>
      <c r="E31" s="399"/>
      <c r="F31" s="399"/>
      <c r="G31" s="399"/>
      <c r="H31" s="399"/>
      <c r="I31" s="399"/>
      <c r="J31" s="399"/>
      <c r="K31" s="399"/>
    </row>
    <row r="32" spans="2:11" ht="30">
      <c r="B32" s="27" t="s">
        <v>154</v>
      </c>
      <c r="C32" s="399" t="s">
        <v>151</v>
      </c>
      <c r="D32" s="399"/>
      <c r="E32" s="399"/>
      <c r="F32" s="399"/>
      <c r="G32" s="399"/>
      <c r="H32" s="399"/>
      <c r="I32" s="399"/>
      <c r="J32" s="399"/>
      <c r="K32" s="399"/>
    </row>
  </sheetData>
  <sheetProtection/>
  <mergeCells count="46">
    <mergeCell ref="C32:G32"/>
    <mergeCell ref="H32:K32"/>
    <mergeCell ref="C29:G29"/>
    <mergeCell ref="H29:K29"/>
    <mergeCell ref="B28:K28"/>
    <mergeCell ref="C30:G30"/>
    <mergeCell ref="H30:K30"/>
    <mergeCell ref="C31:G31"/>
    <mergeCell ref="H31:K31"/>
    <mergeCell ref="C25:G25"/>
    <mergeCell ref="H25:K25"/>
    <mergeCell ref="B24:K24"/>
    <mergeCell ref="C26:G26"/>
    <mergeCell ref="H26:K26"/>
    <mergeCell ref="C27:G27"/>
    <mergeCell ref="H27:K27"/>
    <mergeCell ref="C21:G21"/>
    <mergeCell ref="H21:K21"/>
    <mergeCell ref="C22:G22"/>
    <mergeCell ref="H22:K22"/>
    <mergeCell ref="C23:G23"/>
    <mergeCell ref="H23:K23"/>
    <mergeCell ref="C18:G18"/>
    <mergeCell ref="H18:K18"/>
    <mergeCell ref="C19:G19"/>
    <mergeCell ref="H19:K19"/>
    <mergeCell ref="C20:G20"/>
    <mergeCell ref="H20:K20"/>
    <mergeCell ref="B14:K14"/>
    <mergeCell ref="B15:K15"/>
    <mergeCell ref="C16:G16"/>
    <mergeCell ref="H16:K16"/>
    <mergeCell ref="C17:G17"/>
    <mergeCell ref="H17:K17"/>
    <mergeCell ref="B9:K9"/>
    <mergeCell ref="B10:K10"/>
    <mergeCell ref="B11:K11"/>
    <mergeCell ref="B12:K12"/>
    <mergeCell ref="B7:K8"/>
    <mergeCell ref="B13:K13"/>
    <mergeCell ref="B4:K4"/>
    <mergeCell ref="B5:K5"/>
    <mergeCell ref="B6:K6"/>
    <mergeCell ref="B2:B3"/>
    <mergeCell ref="C2:J2"/>
    <mergeCell ref="C3:J3"/>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I8"/>
  <sheetViews>
    <sheetView zoomScalePageLayoutView="0" workbookViewId="0" topLeftCell="A1">
      <selection activeCell="C1" sqref="A1:IV3"/>
    </sheetView>
  </sheetViews>
  <sheetFormatPr defaultColWidth="11.421875" defaultRowHeight="15"/>
  <cols>
    <col min="1" max="16384" width="11.421875" style="28" customWidth="1"/>
  </cols>
  <sheetData>
    <row r="1" spans="1:9" ht="15.75">
      <c r="A1" s="416"/>
      <c r="B1" s="416"/>
      <c r="C1" s="417" t="s">
        <v>304</v>
      </c>
      <c r="D1" s="417"/>
      <c r="E1" s="417"/>
      <c r="F1" s="417"/>
      <c r="G1" s="417"/>
      <c r="H1" s="418" t="s">
        <v>303</v>
      </c>
      <c r="I1" s="418"/>
    </row>
    <row r="2" spans="1:9" ht="15.75">
      <c r="A2" s="416"/>
      <c r="B2" s="416"/>
      <c r="C2" s="419" t="s">
        <v>293</v>
      </c>
      <c r="D2" s="419"/>
      <c r="E2" s="419"/>
      <c r="F2" s="419"/>
      <c r="G2" s="419"/>
      <c r="H2" s="418" t="s">
        <v>294</v>
      </c>
      <c r="I2" s="418"/>
    </row>
    <row r="3" spans="1:9" ht="15.75">
      <c r="A3" s="416"/>
      <c r="B3" s="416"/>
      <c r="C3" s="419" t="s">
        <v>295</v>
      </c>
      <c r="D3" s="419"/>
      <c r="E3" s="419"/>
      <c r="F3" s="419"/>
      <c r="G3" s="419"/>
      <c r="H3" s="420" t="s">
        <v>296</v>
      </c>
      <c r="I3" s="418"/>
    </row>
    <row r="4" spans="1:9" ht="15">
      <c r="A4" s="410" t="s">
        <v>297</v>
      </c>
      <c r="B4" s="410"/>
      <c r="C4" s="410"/>
      <c r="D4" s="410"/>
      <c r="E4" s="410"/>
      <c r="F4" s="410"/>
      <c r="G4" s="410"/>
      <c r="H4" s="410"/>
      <c r="I4" s="410"/>
    </row>
    <row r="5" spans="1:9" ht="15">
      <c r="A5" s="104" t="s">
        <v>94</v>
      </c>
      <c r="B5" s="104" t="s">
        <v>298</v>
      </c>
      <c r="C5" s="411" t="s">
        <v>299</v>
      </c>
      <c r="D5" s="411"/>
      <c r="E5" s="411"/>
      <c r="F5" s="411"/>
      <c r="G5" s="411"/>
      <c r="H5" s="411"/>
      <c r="I5" s="411"/>
    </row>
    <row r="6" spans="1:9" ht="38.25" customHeight="1">
      <c r="A6" s="105">
        <v>1</v>
      </c>
      <c r="B6" s="106">
        <v>45147</v>
      </c>
      <c r="C6" s="412" t="s">
        <v>302</v>
      </c>
      <c r="D6" s="412"/>
      <c r="E6" s="412"/>
      <c r="F6" s="412"/>
      <c r="G6" s="412"/>
      <c r="H6" s="412"/>
      <c r="I6" s="412"/>
    </row>
    <row r="7" spans="1:9" ht="15">
      <c r="A7" s="268"/>
      <c r="B7" s="268"/>
      <c r="C7" s="268"/>
      <c r="D7" s="268"/>
      <c r="E7" s="268"/>
      <c r="F7" s="268"/>
      <c r="G7" s="268"/>
      <c r="H7" s="268"/>
      <c r="I7" s="268"/>
    </row>
    <row r="8" spans="1:9" ht="81" customHeight="1">
      <c r="A8" s="413" t="s">
        <v>292</v>
      </c>
      <c r="B8" s="414"/>
      <c r="C8" s="414"/>
      <c r="D8" s="415" t="s">
        <v>301</v>
      </c>
      <c r="E8" s="414"/>
      <c r="F8" s="414"/>
      <c r="G8" s="415" t="s">
        <v>300</v>
      </c>
      <c r="H8" s="414"/>
      <c r="I8" s="414"/>
    </row>
  </sheetData>
  <sheetProtection/>
  <mergeCells count="14">
    <mergeCell ref="A1:B3"/>
    <mergeCell ref="C1:G1"/>
    <mergeCell ref="H1:I1"/>
    <mergeCell ref="C2:G2"/>
    <mergeCell ref="H2:I2"/>
    <mergeCell ref="C3:G3"/>
    <mergeCell ref="H3:I3"/>
    <mergeCell ref="A4:I4"/>
    <mergeCell ref="C5:I5"/>
    <mergeCell ref="C6:I6"/>
    <mergeCell ref="A7:I7"/>
    <mergeCell ref="A8:C8"/>
    <mergeCell ref="D8:F8"/>
    <mergeCell ref="G8:I8"/>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B4:E23"/>
  <sheetViews>
    <sheetView zoomScalePageLayoutView="0" workbookViewId="0" topLeftCell="A1">
      <selection activeCell="E4" sqref="E4:E23"/>
    </sheetView>
  </sheetViews>
  <sheetFormatPr defaultColWidth="11.421875" defaultRowHeight="15"/>
  <cols>
    <col min="1" max="1" width="11.421875" style="28" customWidth="1"/>
    <col min="2" max="2" width="53.421875" style="28" customWidth="1"/>
    <col min="3" max="4" width="11.421875" style="28" customWidth="1"/>
    <col min="5" max="5" width="58.7109375" style="28" customWidth="1"/>
    <col min="6" max="16384" width="11.421875" style="28" customWidth="1"/>
  </cols>
  <sheetData>
    <row r="4" spans="2:5" ht="16.5">
      <c r="B4" s="99" t="s">
        <v>248</v>
      </c>
      <c r="E4" s="100" t="s">
        <v>249</v>
      </c>
    </row>
    <row r="5" spans="2:5" ht="16.5">
      <c r="B5" s="99" t="s">
        <v>250</v>
      </c>
      <c r="E5" s="101" t="s">
        <v>251</v>
      </c>
    </row>
    <row r="6" spans="2:5" ht="16.5">
      <c r="B6" s="99" t="s">
        <v>252</v>
      </c>
      <c r="E6" s="101" t="s">
        <v>253</v>
      </c>
    </row>
    <row r="7" spans="2:5" ht="33">
      <c r="B7" s="99" t="s">
        <v>254</v>
      </c>
      <c r="E7" s="101" t="s">
        <v>255</v>
      </c>
    </row>
    <row r="8" spans="2:5" ht="16.5">
      <c r="B8" s="99" t="s">
        <v>256</v>
      </c>
      <c r="E8" s="101" t="s">
        <v>257</v>
      </c>
    </row>
    <row r="9" spans="2:5" ht="16.5">
      <c r="B9" s="99" t="s">
        <v>258</v>
      </c>
      <c r="E9" s="101" t="s">
        <v>259</v>
      </c>
    </row>
    <row r="10" spans="2:5" ht="33">
      <c r="B10" s="99" t="s">
        <v>260</v>
      </c>
      <c r="E10" s="101" t="s">
        <v>261</v>
      </c>
    </row>
    <row r="11" spans="2:5" ht="16.5">
      <c r="B11" s="99" t="s">
        <v>262</v>
      </c>
      <c r="E11" s="101" t="s">
        <v>263</v>
      </c>
    </row>
    <row r="12" spans="2:5" ht="16.5">
      <c r="B12" s="99" t="s">
        <v>264</v>
      </c>
      <c r="E12" s="101" t="s">
        <v>265</v>
      </c>
    </row>
    <row r="13" spans="2:5" ht="16.5">
      <c r="B13" s="99" t="s">
        <v>266</v>
      </c>
      <c r="E13" s="101" t="s">
        <v>267</v>
      </c>
    </row>
    <row r="14" spans="2:5" ht="16.5">
      <c r="B14" s="102" t="s">
        <v>268</v>
      </c>
      <c r="E14" s="101" t="s">
        <v>269</v>
      </c>
    </row>
    <row r="15" spans="2:5" ht="16.5">
      <c r="B15" s="102" t="s">
        <v>270</v>
      </c>
      <c r="E15" s="101" t="s">
        <v>271</v>
      </c>
    </row>
    <row r="16" spans="2:5" ht="16.5">
      <c r="B16" s="102" t="s">
        <v>272</v>
      </c>
      <c r="E16" s="101" t="s">
        <v>273</v>
      </c>
    </row>
    <row r="17" spans="2:5" ht="16.5">
      <c r="B17" s="102" t="s">
        <v>274</v>
      </c>
      <c r="E17" s="101" t="s">
        <v>275</v>
      </c>
    </row>
    <row r="18" spans="2:5" ht="16.5">
      <c r="B18" s="102" t="s">
        <v>276</v>
      </c>
      <c r="E18" s="101" t="s">
        <v>277</v>
      </c>
    </row>
    <row r="19" spans="2:5" ht="16.5">
      <c r="B19" s="102" t="s">
        <v>278</v>
      </c>
      <c r="E19" s="101" t="s">
        <v>279</v>
      </c>
    </row>
    <row r="20" spans="2:5" ht="16.5">
      <c r="B20" s="102" t="s">
        <v>280</v>
      </c>
      <c r="E20" s="101" t="s">
        <v>281</v>
      </c>
    </row>
    <row r="21" spans="2:5" ht="16.5">
      <c r="B21" s="103" t="s">
        <v>282</v>
      </c>
      <c r="E21" s="101" t="s">
        <v>283</v>
      </c>
    </row>
    <row r="22" spans="2:5" ht="16.5">
      <c r="B22" s="103" t="s">
        <v>284</v>
      </c>
      <c r="E22" s="101" t="s">
        <v>285</v>
      </c>
    </row>
    <row r="23" ht="16.5">
      <c r="E23" s="101" t="s">
        <v>286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AW1158"/>
  <sheetViews>
    <sheetView zoomScale="80" zoomScaleNormal="80" zoomScaleSheetLayoutView="30" zoomScalePageLayoutView="0" workbookViewId="0" topLeftCell="I67">
      <selection activeCell="AW128" sqref="AW128"/>
    </sheetView>
  </sheetViews>
  <sheetFormatPr defaultColWidth="11.421875" defaultRowHeight="15"/>
  <cols>
    <col min="1" max="1" width="6.7109375" style="28" customWidth="1"/>
    <col min="2" max="2" width="20.00390625" style="28" bestFit="1" customWidth="1"/>
    <col min="3" max="4" width="27.57421875" style="28" customWidth="1"/>
    <col min="5" max="8" width="21.140625" style="28" customWidth="1"/>
    <col min="9" max="9" width="26.421875" style="28" customWidth="1"/>
    <col min="10" max="10" width="6.421875" style="28" customWidth="1"/>
    <col min="11" max="11" width="44.421875" style="28" customWidth="1"/>
    <col min="12" max="13" width="11.421875" style="28" customWidth="1"/>
    <col min="14" max="14" width="17.421875" style="56" customWidth="1"/>
    <col min="15" max="15" width="17.140625" style="28" customWidth="1"/>
    <col min="16" max="16" width="8.8515625" style="28" customWidth="1"/>
    <col min="17" max="17" width="15.8515625" style="28" customWidth="1"/>
    <col min="18" max="18" width="35.7109375" style="28" customWidth="1"/>
    <col min="19" max="19" width="12.57421875" style="28" hidden="1" customWidth="1"/>
    <col min="20" max="20" width="0" style="28" hidden="1" customWidth="1"/>
    <col min="21" max="21" width="45.140625" style="1" hidden="1" customWidth="1"/>
    <col min="22" max="22" width="4.00390625" style="1" hidden="1" customWidth="1"/>
    <col min="23" max="23" width="5.140625" style="1" hidden="1" customWidth="1"/>
    <col min="24" max="24" width="11.8515625" style="61" hidden="1" customWidth="1"/>
    <col min="25" max="25" width="15.57421875" style="28" hidden="1" customWidth="1"/>
    <col min="26" max="26" width="16.57421875" style="28" hidden="1" customWidth="1"/>
    <col min="27" max="27" width="36.57421875" style="28" hidden="1" customWidth="1"/>
    <col min="28" max="34" width="29.140625" style="28" hidden="1" customWidth="1"/>
    <col min="35" max="35" width="16.8515625" style="28" hidden="1" customWidth="1"/>
    <col min="36" max="38" width="29.140625" style="28" hidden="1" customWidth="1"/>
    <col min="39" max="39" width="18.140625" style="28" hidden="1" customWidth="1"/>
    <col min="40" max="41" width="29.140625" style="28" hidden="1" customWidth="1"/>
    <col min="42" max="42" width="13.7109375" style="28" hidden="1" customWidth="1"/>
    <col min="43" max="43" width="11.421875" style="28" hidden="1" customWidth="1"/>
    <col min="44" max="44" width="18.8515625" style="28" hidden="1" customWidth="1"/>
    <col min="45" max="45" width="7.8515625" style="28" hidden="1" customWidth="1"/>
    <col min="46" max="46" width="25.00390625" style="28" customWidth="1"/>
    <col min="47" max="47" width="13.140625" style="28" customWidth="1"/>
    <col min="48" max="48" width="46.140625" style="28" customWidth="1"/>
    <col min="49" max="49" width="57.8515625" style="28" customWidth="1"/>
    <col min="50" max="16384" width="11.421875" style="28" customWidth="1"/>
  </cols>
  <sheetData>
    <row r="3" spans="1:49" s="95" customFormat="1" ht="16.5" customHeight="1">
      <c r="A3" s="243"/>
      <c r="B3" s="243"/>
      <c r="C3" s="160" t="s">
        <v>290</v>
      </c>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244" t="s">
        <v>305</v>
      </c>
      <c r="AW3" s="244"/>
    </row>
    <row r="4" spans="1:49" s="95" customFormat="1" ht="16.5">
      <c r="A4" s="243"/>
      <c r="B4" s="243"/>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245" t="s">
        <v>306</v>
      </c>
      <c r="AW4" s="245"/>
    </row>
    <row r="5" spans="1:49" s="95" customFormat="1" ht="16.5">
      <c r="A5" s="243"/>
      <c r="B5" s="243"/>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245" t="s">
        <v>288</v>
      </c>
      <c r="AW5" s="245"/>
    </row>
    <row r="6" spans="1:49" s="95" customFormat="1" ht="16.5">
      <c r="A6" s="243"/>
      <c r="B6" s="243"/>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246" t="s">
        <v>247</v>
      </c>
      <c r="AW6" s="246"/>
    </row>
    <row r="7" spans="1:49" s="95" customFormat="1" ht="16.5">
      <c r="A7" s="161"/>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3"/>
    </row>
    <row r="8" spans="1:49" s="95" customFormat="1" ht="16.5">
      <c r="A8" s="243" t="s">
        <v>0</v>
      </c>
      <c r="B8" s="243"/>
      <c r="C8" s="160" t="s">
        <v>368</v>
      </c>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s="95" customFormat="1" ht="16.5">
      <c r="A9" s="243" t="s">
        <v>287</v>
      </c>
      <c r="B9" s="243"/>
      <c r="C9" s="160" t="s">
        <v>382</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2:49" ht="15.75" thickBot="1">
      <c r="B10" s="190" t="s">
        <v>137</v>
      </c>
      <c r="C10" s="191"/>
      <c r="D10" s="191"/>
      <c r="E10" s="191"/>
      <c r="F10" s="191"/>
      <c r="G10" s="191"/>
      <c r="H10" s="192"/>
      <c r="I10" s="193" t="s">
        <v>87</v>
      </c>
      <c r="J10" s="194"/>
      <c r="K10" s="194"/>
      <c r="L10" s="195"/>
      <c r="M10" s="195"/>
      <c r="N10" s="194"/>
      <c r="O10" s="194"/>
      <c r="P10" s="147"/>
      <c r="Q10" s="147"/>
      <c r="R10" s="196" t="s">
        <v>88</v>
      </c>
      <c r="S10" s="197"/>
      <c r="T10" s="197"/>
      <c r="U10" s="198"/>
      <c r="V10" s="198"/>
      <c r="W10" s="198"/>
      <c r="X10" s="198"/>
      <c r="Y10" s="198"/>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250"/>
      <c r="AV10" s="148" t="s">
        <v>379</v>
      </c>
      <c r="AW10" s="148" t="s">
        <v>380</v>
      </c>
    </row>
    <row r="11" spans="1:49" ht="78.75" customHeight="1">
      <c r="A11" s="134"/>
      <c r="B11" s="251" t="s">
        <v>56</v>
      </c>
      <c r="C11" s="252"/>
      <c r="D11" s="252"/>
      <c r="E11" s="252"/>
      <c r="F11" s="252"/>
      <c r="G11" s="252"/>
      <c r="H11" s="253"/>
      <c r="I11" s="205" t="s">
        <v>5</v>
      </c>
      <c r="J11" s="206"/>
      <c r="K11" s="211" t="s">
        <v>7</v>
      </c>
      <c r="L11" s="183" t="s">
        <v>168</v>
      </c>
      <c r="M11" s="183" t="s">
        <v>169</v>
      </c>
      <c r="N11" s="214" t="s">
        <v>170</v>
      </c>
      <c r="O11" s="217" t="s">
        <v>7</v>
      </c>
      <c r="P11" s="218"/>
      <c r="Q11" s="239" t="s">
        <v>241</v>
      </c>
      <c r="R11" s="266" t="s">
        <v>9</v>
      </c>
      <c r="S11" s="169" t="s">
        <v>195</v>
      </c>
      <c r="T11" s="170"/>
      <c r="U11" s="173" t="s">
        <v>190</v>
      </c>
      <c r="V11" s="173"/>
      <c r="W11" s="173"/>
      <c r="X11" s="173" t="s">
        <v>154</v>
      </c>
      <c r="Y11" s="173"/>
      <c r="Z11" s="174" t="s">
        <v>226</v>
      </c>
      <c r="AA11" s="135" t="s">
        <v>224</v>
      </c>
      <c r="AB11" s="182" t="s">
        <v>229</v>
      </c>
      <c r="AC11" s="182" t="s">
        <v>230</v>
      </c>
      <c r="AD11" s="184" t="s">
        <v>212</v>
      </c>
      <c r="AE11" s="184" t="s">
        <v>236</v>
      </c>
      <c r="AF11" s="186" t="s">
        <v>231</v>
      </c>
      <c r="AG11" s="186" t="s">
        <v>232</v>
      </c>
      <c r="AH11" s="179" t="s">
        <v>237</v>
      </c>
      <c r="AI11" s="176" t="s">
        <v>234</v>
      </c>
      <c r="AJ11" s="176" t="s">
        <v>234</v>
      </c>
      <c r="AK11" s="176" t="s">
        <v>234</v>
      </c>
      <c r="AL11" s="179" t="s">
        <v>238</v>
      </c>
      <c r="AM11" s="176" t="s">
        <v>235</v>
      </c>
      <c r="AN11" s="176" t="s">
        <v>235</v>
      </c>
      <c r="AO11" s="176" t="s">
        <v>235</v>
      </c>
      <c r="AP11" s="182" t="s">
        <v>18</v>
      </c>
      <c r="AQ11" s="182" t="s">
        <v>240</v>
      </c>
      <c r="AR11" s="182" t="s">
        <v>18</v>
      </c>
      <c r="AS11" s="182" t="s">
        <v>19</v>
      </c>
      <c r="AT11" s="182" t="s">
        <v>20</v>
      </c>
      <c r="AU11" s="183" t="s">
        <v>21</v>
      </c>
      <c r="AV11" s="164" t="s">
        <v>377</v>
      </c>
      <c r="AW11" s="164" t="s">
        <v>378</v>
      </c>
    </row>
    <row r="12" spans="1:49" ht="15" customHeight="1">
      <c r="A12" s="134"/>
      <c r="B12" s="254"/>
      <c r="C12" s="255"/>
      <c r="D12" s="255"/>
      <c r="E12" s="255"/>
      <c r="F12" s="255"/>
      <c r="G12" s="255"/>
      <c r="H12" s="256"/>
      <c r="I12" s="207"/>
      <c r="J12" s="208"/>
      <c r="K12" s="212"/>
      <c r="L12" s="183"/>
      <c r="M12" s="183"/>
      <c r="N12" s="215"/>
      <c r="O12" s="219"/>
      <c r="P12" s="220"/>
      <c r="Q12" s="240"/>
      <c r="R12" s="267"/>
      <c r="S12" s="171"/>
      <c r="T12" s="172"/>
      <c r="U12" s="224" t="s">
        <v>192</v>
      </c>
      <c r="V12" s="225"/>
      <c r="W12" s="225"/>
      <c r="X12" s="226" t="s">
        <v>23</v>
      </c>
      <c r="Y12" s="228" t="s">
        <v>14</v>
      </c>
      <c r="Z12" s="175"/>
      <c r="AA12" s="229" t="s">
        <v>225</v>
      </c>
      <c r="AB12" s="183"/>
      <c r="AC12" s="183"/>
      <c r="AD12" s="185"/>
      <c r="AE12" s="185"/>
      <c r="AF12" s="187"/>
      <c r="AG12" s="187"/>
      <c r="AH12" s="180"/>
      <c r="AI12" s="177"/>
      <c r="AJ12" s="177"/>
      <c r="AK12" s="177"/>
      <c r="AL12" s="180"/>
      <c r="AM12" s="177" t="s">
        <v>233</v>
      </c>
      <c r="AN12" s="177" t="s">
        <v>233</v>
      </c>
      <c r="AO12" s="177" t="s">
        <v>233</v>
      </c>
      <c r="AP12" s="183"/>
      <c r="AQ12" s="183"/>
      <c r="AR12" s="183"/>
      <c r="AS12" s="183"/>
      <c r="AT12" s="183"/>
      <c r="AU12" s="183"/>
      <c r="AV12" s="165"/>
      <c r="AW12" s="165"/>
    </row>
    <row r="13" spans="1:49" s="81" customFormat="1" ht="61.5" customHeight="1">
      <c r="A13" s="136"/>
      <c r="B13" s="137" t="s">
        <v>82</v>
      </c>
      <c r="C13" s="137" t="s">
        <v>129</v>
      </c>
      <c r="D13" s="137" t="s">
        <v>131</v>
      </c>
      <c r="E13" s="137" t="s">
        <v>2</v>
      </c>
      <c r="F13" s="137" t="s">
        <v>3</v>
      </c>
      <c r="G13" s="137" t="s">
        <v>85</v>
      </c>
      <c r="H13" s="137" t="s">
        <v>86</v>
      </c>
      <c r="I13" s="209"/>
      <c r="J13" s="210"/>
      <c r="K13" s="213"/>
      <c r="L13" s="183"/>
      <c r="M13" s="183"/>
      <c r="N13" s="216"/>
      <c r="O13" s="221"/>
      <c r="P13" s="222"/>
      <c r="Q13" s="241"/>
      <c r="R13" s="267"/>
      <c r="S13" s="138" t="s">
        <v>11</v>
      </c>
      <c r="T13" s="139" t="s">
        <v>1</v>
      </c>
      <c r="U13" s="140" t="s">
        <v>191</v>
      </c>
      <c r="V13" s="117" t="s">
        <v>193</v>
      </c>
      <c r="W13" s="116" t="s">
        <v>169</v>
      </c>
      <c r="X13" s="227"/>
      <c r="Y13" s="174"/>
      <c r="Z13" s="175"/>
      <c r="AA13" s="230"/>
      <c r="AB13" s="183"/>
      <c r="AC13" s="183"/>
      <c r="AD13" s="182"/>
      <c r="AE13" s="182"/>
      <c r="AF13" s="188"/>
      <c r="AG13" s="188"/>
      <c r="AH13" s="181"/>
      <c r="AI13" s="178"/>
      <c r="AJ13" s="178"/>
      <c r="AK13" s="178"/>
      <c r="AL13" s="181"/>
      <c r="AM13" s="178" t="s">
        <v>233</v>
      </c>
      <c r="AN13" s="178" t="s">
        <v>233</v>
      </c>
      <c r="AO13" s="178" t="s">
        <v>233</v>
      </c>
      <c r="AP13" s="183"/>
      <c r="AQ13" s="183"/>
      <c r="AR13" s="183"/>
      <c r="AS13" s="183"/>
      <c r="AT13" s="183"/>
      <c r="AU13" s="183"/>
      <c r="AV13" s="165"/>
      <c r="AW13" s="165"/>
    </row>
    <row r="14" spans="1:49" s="81" customFormat="1" ht="29.25" customHeight="1">
      <c r="A14" s="232">
        <v>1</v>
      </c>
      <c r="B14" s="232" t="s">
        <v>83</v>
      </c>
      <c r="C14" s="232" t="s">
        <v>351</v>
      </c>
      <c r="D14" s="232" t="s">
        <v>352</v>
      </c>
      <c r="E14" s="232" t="s">
        <v>353</v>
      </c>
      <c r="F14" s="232" t="s">
        <v>26</v>
      </c>
      <c r="G14" s="231">
        <v>42006</v>
      </c>
      <c r="H14" s="232" t="s">
        <v>354</v>
      </c>
      <c r="I14" s="232" t="s">
        <v>211</v>
      </c>
      <c r="J14" s="232">
        <f>VLOOKUP(I14,'[3]Variables corrupcion'!$E$5:$F$9,2,FALSE)</f>
        <v>5</v>
      </c>
      <c r="K14" s="59" t="s">
        <v>171</v>
      </c>
      <c r="L14" s="115" t="s">
        <v>189</v>
      </c>
      <c r="M14" s="115"/>
      <c r="N14" s="232">
        <f>COUNTIF(L14:L32,"X")</f>
        <v>14</v>
      </c>
      <c r="O14" s="232" t="str">
        <f>IF(AND(N14&gt;=1,N14&lt;=5),"Moderado",IF(AND(N14&gt;=6,N14&lt;=11),"Mayor",IF(AND(N14&gt;=12,N14&lt;=19),"Catastrófico","-")))</f>
        <v>Catastrófico</v>
      </c>
      <c r="P14" s="232">
        <f>VLOOKUP(O14,'[3]Variables corrupcion'!$H$5:$I$7,2,FALSE)</f>
        <v>5</v>
      </c>
      <c r="Q14" s="232" t="str">
        <f>CONCATENATE(I14,"+",O14)</f>
        <v>Casi seguro - Se espera que el evento ocurra en la mayoría de las circunstancias  +Catastrófico</v>
      </c>
      <c r="R14" s="235" t="s">
        <v>389</v>
      </c>
      <c r="S14" s="235" t="s">
        <v>189</v>
      </c>
      <c r="T14" s="235"/>
      <c r="U14" s="235"/>
      <c r="V14" s="235"/>
      <c r="W14" s="235"/>
      <c r="X14" s="235"/>
      <c r="Y14" s="114"/>
      <c r="Z14" s="82"/>
      <c r="AA14" s="82"/>
      <c r="AB14" s="82"/>
      <c r="AC14" s="82"/>
      <c r="AD14" s="82"/>
      <c r="AE14" s="82"/>
      <c r="AF14" s="82"/>
      <c r="AG14" s="82"/>
      <c r="AH14" s="82"/>
      <c r="AI14" s="82"/>
      <c r="AJ14" s="82"/>
      <c r="AK14" s="82"/>
      <c r="AL14" s="82"/>
      <c r="AM14" s="82"/>
      <c r="AN14" s="82"/>
      <c r="AO14" s="82"/>
      <c r="AP14" s="114"/>
      <c r="AQ14" s="114"/>
      <c r="AR14" s="114"/>
      <c r="AS14" s="114"/>
      <c r="AT14" s="157" t="str">
        <f>CONCATENATE(AR15,"+",AS15)</f>
        <v>Probable-4+Moderado- 3</v>
      </c>
      <c r="AU14" s="157"/>
      <c r="AV14" s="157" t="s">
        <v>393</v>
      </c>
      <c r="AW14" s="249" t="s">
        <v>385</v>
      </c>
    </row>
    <row r="15" spans="1:49" ht="30" customHeight="1">
      <c r="A15" s="232"/>
      <c r="B15" s="232"/>
      <c r="C15" s="232"/>
      <c r="D15" s="232"/>
      <c r="E15" s="232"/>
      <c r="F15" s="232"/>
      <c r="G15" s="231"/>
      <c r="H15" s="232"/>
      <c r="I15" s="232"/>
      <c r="J15" s="232"/>
      <c r="K15" s="59" t="s">
        <v>172</v>
      </c>
      <c r="L15" s="115" t="s">
        <v>189</v>
      </c>
      <c r="M15" s="55"/>
      <c r="N15" s="232"/>
      <c r="O15" s="232"/>
      <c r="P15" s="232"/>
      <c r="Q15" s="232"/>
      <c r="R15" s="235"/>
      <c r="S15" s="235"/>
      <c r="T15" s="235"/>
      <c r="U15" s="47" t="s">
        <v>196</v>
      </c>
      <c r="V15" s="114" t="s">
        <v>189</v>
      </c>
      <c r="W15" s="47"/>
      <c r="X15" s="62">
        <f>IF(AND(V15="x"),15,"-")</f>
        <v>15</v>
      </c>
      <c r="Y15" s="235" t="s">
        <v>64</v>
      </c>
      <c r="Z15" s="234" t="str">
        <f>IF(AND(X31&gt;=96,X31&lt;=100),"Fuerte",IF(AND(X31&gt;=86,X31&lt;=95),"Moderado",IF(AND(X31&lt;=85,X31&gt;=0),"Débil","-")))</f>
        <v>Fuerte</v>
      </c>
      <c r="AA15" s="234" t="s">
        <v>217</v>
      </c>
      <c r="AB15" s="234" t="str">
        <f>CONCATENATE(Z15,AA15)</f>
        <v>FuerteFuerte</v>
      </c>
      <c r="AC15" s="234" t="str">
        <f>IF(AB15="FuerteFuerte","NO","SI")</f>
        <v>NO</v>
      </c>
      <c r="AD15" s="189">
        <f>(X31+X50)/2</f>
        <v>97.5</v>
      </c>
      <c r="AE15" s="189" t="str">
        <f>IF(AND(AD15=100),"Fuerte",IF(AND(AD15&gt;=50,AD15&lt;=99),"Moderado",IF(AND(AD15&lt;=49,AD15&gt;=0),"Débil","-")))</f>
        <v>Moderado</v>
      </c>
      <c r="AF15" s="189" t="s">
        <v>219</v>
      </c>
      <c r="AG15" s="189" t="s">
        <v>221</v>
      </c>
      <c r="AH15" s="189" t="str">
        <f>CONCATENATE(AE15,AF15)</f>
        <v>ModeradoDirectamente</v>
      </c>
      <c r="AI15" s="189">
        <f>IF(AND(AH15="FuerteDirectamente"),2,IF(AND(AH15="FuerteNo disminuye"),0,IF(AND(AH15="ModeradoDirectamente"),1,IF(AND(AH15="ModeradoNo disminuye"),0,FALSE))))</f>
        <v>1</v>
      </c>
      <c r="AJ15" s="189" t="b">
        <f>IF(AND(AE15="Fuerte"),IF(AND(AF15="Directamente"),2,IF(AND(AE15="Fuerte"),IF(AND(AF15="No disminuye"),0,FALSE))))</f>
        <v>0</v>
      </c>
      <c r="AK15" s="189" t="e">
        <f>#VALUE!</f>
        <v>#VALUE!</v>
      </c>
      <c r="AL15" s="189" t="str">
        <f>CONCATENATE(AE15,AG15)</f>
        <v>ModeradoIndirectamente</v>
      </c>
      <c r="AM15" s="189">
        <f>IF(AND(AL15="FuerteDirectamente"),2,IF(AND(AL15="FuerteIndirectamente"),1,IF(AND(AL15="FuerteNo Disminuye"),0,IF(AND(AL15="ModeradoDirectamente"),1,IF(AND(AL15="ModeradoIndirectamente"),0,IF(AND(AL15="ModeradoNo disminuye"),0,FALSE))))))</f>
        <v>0</v>
      </c>
      <c r="AN15" s="189" t="b">
        <f>IF(AND(AE15="Fuerte"),IF(AND(AG15="Directamente"),2,IF(AND(AE15="Fuerte"),IF(AND(AG15="Indirectamente"),1,IF(AND(AE15="Fuerte"),IF(AND(AG15="No disminuye"),0,FALSE))))))</f>
        <v>0</v>
      </c>
      <c r="AO15" s="189">
        <f>IF(AND(AE15="Moderado"),IF(AND(AG15="Directamente"),1,IF(AND(AE15="Moderado"),IF(AND(AG15="Indirectamente"),0,IF(AND(AE15="Moderado"),IF(AND(AG15="No disminuye"),0,FALSE))))))</f>
        <v>0</v>
      </c>
      <c r="AP15" s="189">
        <f>J14-AI15</f>
        <v>4</v>
      </c>
      <c r="AQ15" s="189">
        <f>P14-AM15</f>
        <v>5</v>
      </c>
      <c r="AR15" s="189" t="str">
        <f>IF(AND(AP15=1),"Rara Vez-1",IF(AND(AP15=2),"Improbable-2",IF(AND(AP15=3),"Posible-3",IF(AND(AP15=4),"Probable-4",IF(AND(AP15=5),"Casi Seguro -5",FALSE)))))</f>
        <v>Probable-4</v>
      </c>
      <c r="AS15" s="189" t="str">
        <f>IF(AND(AQ15&gt;=2),"Moderado- 3",IF(AND(AM15=3),"Moderado-3",IF(AND(AM15=4),"Mayor-4",IF(AND(AM15=5),"Catastrófico-5",FALSE))))</f>
        <v>Moderado- 3</v>
      </c>
      <c r="AT15" s="158"/>
      <c r="AU15" s="158"/>
      <c r="AV15" s="158"/>
      <c r="AW15" s="249"/>
    </row>
    <row r="16" spans="1:49" ht="30">
      <c r="A16" s="232"/>
      <c r="B16" s="232"/>
      <c r="C16" s="232"/>
      <c r="D16" s="232"/>
      <c r="E16" s="232"/>
      <c r="F16" s="232"/>
      <c r="G16" s="231"/>
      <c r="H16" s="232"/>
      <c r="I16" s="232"/>
      <c r="J16" s="232"/>
      <c r="K16" s="59" t="s">
        <v>173</v>
      </c>
      <c r="L16" s="115" t="s">
        <v>189</v>
      </c>
      <c r="M16" s="55"/>
      <c r="N16" s="232"/>
      <c r="O16" s="232"/>
      <c r="P16" s="232"/>
      <c r="Q16" s="232"/>
      <c r="R16" s="235"/>
      <c r="S16" s="235"/>
      <c r="T16" s="235"/>
      <c r="U16" s="47" t="s">
        <v>197</v>
      </c>
      <c r="V16" s="114" t="s">
        <v>189</v>
      </c>
      <c r="W16" s="47"/>
      <c r="X16" s="62">
        <f>IF(AND(V16="x"),15,"-")</f>
        <v>15</v>
      </c>
      <c r="Y16" s="235"/>
      <c r="Z16" s="234"/>
      <c r="AA16" s="234"/>
      <c r="AB16" s="234"/>
      <c r="AC16" s="234"/>
      <c r="AD16" s="189"/>
      <c r="AE16" s="189"/>
      <c r="AF16" s="189"/>
      <c r="AG16" s="189"/>
      <c r="AH16" s="189"/>
      <c r="AI16" s="189"/>
      <c r="AJ16" s="189"/>
      <c r="AK16" s="189"/>
      <c r="AL16" s="189"/>
      <c r="AM16" s="189"/>
      <c r="AN16" s="189"/>
      <c r="AO16" s="189"/>
      <c r="AP16" s="189"/>
      <c r="AQ16" s="189"/>
      <c r="AR16" s="189"/>
      <c r="AS16" s="189"/>
      <c r="AT16" s="158"/>
      <c r="AU16" s="158"/>
      <c r="AV16" s="158"/>
      <c r="AW16" s="249"/>
    </row>
    <row r="17" spans="1:49" ht="30">
      <c r="A17" s="232"/>
      <c r="B17" s="232"/>
      <c r="C17" s="232"/>
      <c r="D17" s="232"/>
      <c r="E17" s="232"/>
      <c r="F17" s="232"/>
      <c r="G17" s="231"/>
      <c r="H17" s="232"/>
      <c r="I17" s="232"/>
      <c r="J17" s="232"/>
      <c r="K17" s="59" t="s">
        <v>174</v>
      </c>
      <c r="L17" s="115" t="s">
        <v>189</v>
      </c>
      <c r="M17" s="55"/>
      <c r="N17" s="232"/>
      <c r="O17" s="232"/>
      <c r="P17" s="232"/>
      <c r="Q17" s="232"/>
      <c r="R17" s="235"/>
      <c r="S17" s="235"/>
      <c r="T17" s="235"/>
      <c r="U17" s="47" t="s">
        <v>198</v>
      </c>
      <c r="V17" s="114" t="s">
        <v>189</v>
      </c>
      <c r="W17" s="47"/>
      <c r="X17" s="62">
        <f>IF(AND(V17="x"),15,"-")</f>
        <v>15</v>
      </c>
      <c r="Y17" s="235"/>
      <c r="Z17" s="234"/>
      <c r="AA17" s="234"/>
      <c r="AB17" s="234"/>
      <c r="AC17" s="234"/>
      <c r="AD17" s="189"/>
      <c r="AE17" s="189"/>
      <c r="AF17" s="189"/>
      <c r="AG17" s="189"/>
      <c r="AH17" s="189"/>
      <c r="AI17" s="189"/>
      <c r="AJ17" s="189"/>
      <c r="AK17" s="189"/>
      <c r="AL17" s="189"/>
      <c r="AM17" s="189"/>
      <c r="AN17" s="189"/>
      <c r="AO17" s="189"/>
      <c r="AP17" s="189"/>
      <c r="AQ17" s="189"/>
      <c r="AR17" s="189"/>
      <c r="AS17" s="189"/>
      <c r="AT17" s="158"/>
      <c r="AU17" s="158"/>
      <c r="AV17" s="158"/>
      <c r="AW17" s="249"/>
    </row>
    <row r="18" spans="1:49" ht="30">
      <c r="A18" s="232"/>
      <c r="B18" s="232"/>
      <c r="C18" s="232"/>
      <c r="D18" s="232"/>
      <c r="E18" s="232"/>
      <c r="F18" s="232"/>
      <c r="G18" s="231"/>
      <c r="H18" s="232"/>
      <c r="I18" s="232"/>
      <c r="J18" s="232"/>
      <c r="K18" s="59" t="s">
        <v>178</v>
      </c>
      <c r="L18" s="115" t="s">
        <v>189</v>
      </c>
      <c r="M18" s="55"/>
      <c r="N18" s="232"/>
      <c r="O18" s="232"/>
      <c r="P18" s="232"/>
      <c r="Q18" s="232"/>
      <c r="R18" s="235"/>
      <c r="S18" s="235"/>
      <c r="T18" s="235"/>
      <c r="U18" s="47" t="s">
        <v>199</v>
      </c>
      <c r="V18" s="114" t="s">
        <v>189</v>
      </c>
      <c r="W18" s="47"/>
      <c r="X18" s="62">
        <f>IF(AND(V18="x"),15,"-")</f>
        <v>15</v>
      </c>
      <c r="Y18" s="235"/>
      <c r="Z18" s="234"/>
      <c r="AA18" s="234"/>
      <c r="AB18" s="234"/>
      <c r="AC18" s="234"/>
      <c r="AD18" s="189"/>
      <c r="AE18" s="189"/>
      <c r="AF18" s="189"/>
      <c r="AG18" s="189"/>
      <c r="AH18" s="189"/>
      <c r="AI18" s="189"/>
      <c r="AJ18" s="189"/>
      <c r="AK18" s="189"/>
      <c r="AL18" s="189"/>
      <c r="AM18" s="189"/>
      <c r="AN18" s="189"/>
      <c r="AO18" s="189"/>
      <c r="AP18" s="189"/>
      <c r="AQ18" s="189"/>
      <c r="AR18" s="189"/>
      <c r="AS18" s="189"/>
      <c r="AT18" s="158"/>
      <c r="AU18" s="158"/>
      <c r="AV18" s="158"/>
      <c r="AW18" s="249"/>
    </row>
    <row r="19" spans="1:49" ht="30">
      <c r="A19" s="232"/>
      <c r="B19" s="232"/>
      <c r="C19" s="232"/>
      <c r="D19" s="232"/>
      <c r="E19" s="232"/>
      <c r="F19" s="232"/>
      <c r="G19" s="231"/>
      <c r="H19" s="232"/>
      <c r="I19" s="232"/>
      <c r="J19" s="232"/>
      <c r="K19" s="59" t="s">
        <v>179</v>
      </c>
      <c r="L19" s="115" t="s">
        <v>189</v>
      </c>
      <c r="M19" s="55"/>
      <c r="N19" s="232"/>
      <c r="O19" s="232"/>
      <c r="P19" s="232"/>
      <c r="Q19" s="232"/>
      <c r="R19" s="235"/>
      <c r="S19" s="235"/>
      <c r="T19" s="235"/>
      <c r="U19" s="47" t="s">
        <v>386</v>
      </c>
      <c r="V19" s="114" t="s">
        <v>189</v>
      </c>
      <c r="W19" s="47"/>
      <c r="X19" s="62">
        <f>IF(AND(V19="x"),15,"-")</f>
        <v>15</v>
      </c>
      <c r="Y19" s="235"/>
      <c r="Z19" s="234"/>
      <c r="AA19" s="234"/>
      <c r="AB19" s="234"/>
      <c r="AC19" s="234"/>
      <c r="AD19" s="189"/>
      <c r="AE19" s="189"/>
      <c r="AF19" s="189"/>
      <c r="AG19" s="189"/>
      <c r="AH19" s="189"/>
      <c r="AI19" s="189"/>
      <c r="AJ19" s="189"/>
      <c r="AK19" s="189"/>
      <c r="AL19" s="189"/>
      <c r="AM19" s="189"/>
      <c r="AN19" s="189"/>
      <c r="AO19" s="189"/>
      <c r="AP19" s="189"/>
      <c r="AQ19" s="189"/>
      <c r="AR19" s="189"/>
      <c r="AS19" s="189"/>
      <c r="AT19" s="158"/>
      <c r="AU19" s="158"/>
      <c r="AV19" s="158"/>
      <c r="AW19" s="249"/>
    </row>
    <row r="20" spans="1:49" ht="30">
      <c r="A20" s="232"/>
      <c r="B20" s="232"/>
      <c r="C20" s="232"/>
      <c r="D20" s="232"/>
      <c r="E20" s="232"/>
      <c r="F20" s="232"/>
      <c r="G20" s="231"/>
      <c r="H20" s="232"/>
      <c r="I20" s="232"/>
      <c r="J20" s="232"/>
      <c r="K20" s="59" t="s">
        <v>175</v>
      </c>
      <c r="L20" s="115"/>
      <c r="M20" s="55" t="s">
        <v>189</v>
      </c>
      <c r="N20" s="232"/>
      <c r="O20" s="232"/>
      <c r="P20" s="232"/>
      <c r="Q20" s="232"/>
      <c r="R20" s="235"/>
      <c r="S20" s="235"/>
      <c r="T20" s="235"/>
      <c r="U20" s="235"/>
      <c r="V20" s="235"/>
      <c r="W20" s="235"/>
      <c r="X20" s="235"/>
      <c r="Y20" s="235"/>
      <c r="Z20" s="234"/>
      <c r="AA20" s="234"/>
      <c r="AB20" s="234"/>
      <c r="AC20" s="234"/>
      <c r="AD20" s="189"/>
      <c r="AE20" s="189"/>
      <c r="AF20" s="189"/>
      <c r="AG20" s="189"/>
      <c r="AH20" s="189"/>
      <c r="AI20" s="189"/>
      <c r="AJ20" s="189"/>
      <c r="AK20" s="189"/>
      <c r="AL20" s="189"/>
      <c r="AM20" s="189"/>
      <c r="AN20" s="189"/>
      <c r="AO20" s="189"/>
      <c r="AP20" s="189"/>
      <c r="AQ20" s="189"/>
      <c r="AR20" s="189"/>
      <c r="AS20" s="189"/>
      <c r="AT20" s="158"/>
      <c r="AU20" s="158"/>
      <c r="AV20" s="158"/>
      <c r="AW20" s="249"/>
    </row>
    <row r="21" spans="1:49" ht="45">
      <c r="A21" s="232"/>
      <c r="B21" s="232"/>
      <c r="C21" s="232"/>
      <c r="D21" s="232"/>
      <c r="E21" s="232"/>
      <c r="F21" s="232"/>
      <c r="G21" s="231"/>
      <c r="H21" s="232"/>
      <c r="I21" s="232"/>
      <c r="J21" s="232"/>
      <c r="K21" s="59" t="s">
        <v>176</v>
      </c>
      <c r="L21" s="115"/>
      <c r="M21" s="55" t="s">
        <v>189</v>
      </c>
      <c r="N21" s="232"/>
      <c r="O21" s="232"/>
      <c r="P21" s="232"/>
      <c r="Q21" s="232"/>
      <c r="R21" s="235"/>
      <c r="S21" s="235"/>
      <c r="T21" s="235"/>
      <c r="U21" s="183" t="s">
        <v>200</v>
      </c>
      <c r="V21" s="183"/>
      <c r="W21" s="183"/>
      <c r="X21" s="183"/>
      <c r="Y21" s="235"/>
      <c r="Z21" s="234"/>
      <c r="AA21" s="234"/>
      <c r="AB21" s="234"/>
      <c r="AC21" s="234"/>
      <c r="AD21" s="189"/>
      <c r="AE21" s="189"/>
      <c r="AF21" s="189"/>
      <c r="AG21" s="189"/>
      <c r="AH21" s="189"/>
      <c r="AI21" s="189"/>
      <c r="AJ21" s="189"/>
      <c r="AK21" s="189"/>
      <c r="AL21" s="189"/>
      <c r="AM21" s="189"/>
      <c r="AN21" s="189"/>
      <c r="AO21" s="189"/>
      <c r="AP21" s="189"/>
      <c r="AQ21" s="189"/>
      <c r="AR21" s="189"/>
      <c r="AS21" s="189"/>
      <c r="AT21" s="158"/>
      <c r="AU21" s="158"/>
      <c r="AV21" s="158"/>
      <c r="AW21" s="249"/>
    </row>
    <row r="22" spans="1:49" ht="15">
      <c r="A22" s="232"/>
      <c r="B22" s="232"/>
      <c r="C22" s="232"/>
      <c r="D22" s="232"/>
      <c r="E22" s="232"/>
      <c r="F22" s="232"/>
      <c r="G22" s="231"/>
      <c r="H22" s="232"/>
      <c r="I22" s="232"/>
      <c r="J22" s="232"/>
      <c r="K22" s="59" t="s">
        <v>177</v>
      </c>
      <c r="L22" s="115" t="s">
        <v>189</v>
      </c>
      <c r="M22" s="55"/>
      <c r="N22" s="232"/>
      <c r="O22" s="232"/>
      <c r="P22" s="232"/>
      <c r="Q22" s="232"/>
      <c r="R22" s="235"/>
      <c r="S22" s="235"/>
      <c r="T22" s="235"/>
      <c r="U22" s="47" t="s">
        <v>201</v>
      </c>
      <c r="V22" s="114" t="s">
        <v>189</v>
      </c>
      <c r="W22" s="47"/>
      <c r="X22" s="63">
        <f>IF(AND(V22="x"),15,"-")</f>
        <v>15</v>
      </c>
      <c r="Y22" s="235"/>
      <c r="Z22" s="234"/>
      <c r="AA22" s="234"/>
      <c r="AB22" s="234"/>
      <c r="AC22" s="234"/>
      <c r="AD22" s="189"/>
      <c r="AE22" s="189"/>
      <c r="AF22" s="189"/>
      <c r="AG22" s="189"/>
      <c r="AH22" s="189"/>
      <c r="AI22" s="189"/>
      <c r="AJ22" s="189"/>
      <c r="AK22" s="189"/>
      <c r="AL22" s="189"/>
      <c r="AM22" s="189"/>
      <c r="AN22" s="189"/>
      <c r="AO22" s="189"/>
      <c r="AP22" s="189"/>
      <c r="AQ22" s="189"/>
      <c r="AR22" s="189"/>
      <c r="AS22" s="189"/>
      <c r="AT22" s="158"/>
      <c r="AU22" s="158"/>
      <c r="AV22" s="158"/>
      <c r="AW22" s="249"/>
    </row>
    <row r="23" spans="1:49" ht="30">
      <c r="A23" s="232"/>
      <c r="B23" s="232"/>
      <c r="C23" s="232"/>
      <c r="D23" s="232"/>
      <c r="E23" s="232"/>
      <c r="F23" s="232"/>
      <c r="G23" s="231"/>
      <c r="H23" s="232"/>
      <c r="I23" s="232"/>
      <c r="J23" s="232"/>
      <c r="K23" s="59" t="s">
        <v>387</v>
      </c>
      <c r="L23" s="115" t="s">
        <v>189</v>
      </c>
      <c r="M23" s="55"/>
      <c r="N23" s="232"/>
      <c r="O23" s="232"/>
      <c r="P23" s="232"/>
      <c r="Q23" s="232"/>
      <c r="R23" s="235"/>
      <c r="S23" s="235"/>
      <c r="T23" s="235"/>
      <c r="U23" s="233" t="s">
        <v>202</v>
      </c>
      <c r="V23" s="235"/>
      <c r="W23" s="233" t="s">
        <v>189</v>
      </c>
      <c r="X23" s="237" t="str">
        <f>IF(AND(V23="x"),10,"-")</f>
        <v>-</v>
      </c>
      <c r="Y23" s="235"/>
      <c r="Z23" s="234"/>
      <c r="AA23" s="234"/>
      <c r="AB23" s="234"/>
      <c r="AC23" s="234"/>
      <c r="AD23" s="189"/>
      <c r="AE23" s="189"/>
      <c r="AF23" s="189"/>
      <c r="AG23" s="189"/>
      <c r="AH23" s="189"/>
      <c r="AI23" s="189"/>
      <c r="AJ23" s="189"/>
      <c r="AK23" s="189"/>
      <c r="AL23" s="189"/>
      <c r="AM23" s="189"/>
      <c r="AN23" s="189"/>
      <c r="AO23" s="189"/>
      <c r="AP23" s="189"/>
      <c r="AQ23" s="189"/>
      <c r="AR23" s="189"/>
      <c r="AS23" s="189"/>
      <c r="AT23" s="158"/>
      <c r="AU23" s="158"/>
      <c r="AV23" s="158"/>
      <c r="AW23" s="249"/>
    </row>
    <row r="24" spans="1:49" ht="15">
      <c r="A24" s="232"/>
      <c r="B24" s="232"/>
      <c r="C24" s="232"/>
      <c r="D24" s="232"/>
      <c r="E24" s="232"/>
      <c r="F24" s="232"/>
      <c r="G24" s="231"/>
      <c r="H24" s="232"/>
      <c r="I24" s="232"/>
      <c r="J24" s="232"/>
      <c r="K24" s="59" t="s">
        <v>180</v>
      </c>
      <c r="L24" s="115" t="s">
        <v>189</v>
      </c>
      <c r="M24" s="55"/>
      <c r="N24" s="232"/>
      <c r="O24" s="232"/>
      <c r="P24" s="232"/>
      <c r="Q24" s="232"/>
      <c r="R24" s="235"/>
      <c r="S24" s="235"/>
      <c r="T24" s="235"/>
      <c r="U24" s="233"/>
      <c r="V24" s="235"/>
      <c r="W24" s="233"/>
      <c r="X24" s="237"/>
      <c r="Y24" s="235"/>
      <c r="Z24" s="234"/>
      <c r="AA24" s="234"/>
      <c r="AB24" s="234"/>
      <c r="AC24" s="234"/>
      <c r="AD24" s="189"/>
      <c r="AE24" s="189"/>
      <c r="AF24" s="189"/>
      <c r="AG24" s="189"/>
      <c r="AH24" s="189"/>
      <c r="AI24" s="189"/>
      <c r="AJ24" s="189"/>
      <c r="AK24" s="189"/>
      <c r="AL24" s="189"/>
      <c r="AM24" s="189"/>
      <c r="AN24" s="189"/>
      <c r="AO24" s="189"/>
      <c r="AP24" s="189"/>
      <c r="AQ24" s="189"/>
      <c r="AR24" s="189"/>
      <c r="AS24" s="189"/>
      <c r="AT24" s="158"/>
      <c r="AU24" s="158"/>
      <c r="AV24" s="158"/>
      <c r="AW24" s="249"/>
    </row>
    <row r="25" spans="1:49" ht="15" customHeight="1">
      <c r="A25" s="232"/>
      <c r="B25" s="232"/>
      <c r="C25" s="232"/>
      <c r="D25" s="232"/>
      <c r="E25" s="232"/>
      <c r="F25" s="232"/>
      <c r="G25" s="231"/>
      <c r="H25" s="232"/>
      <c r="I25" s="232"/>
      <c r="J25" s="232"/>
      <c r="K25" s="59" t="s">
        <v>181</v>
      </c>
      <c r="L25" s="115" t="s">
        <v>189</v>
      </c>
      <c r="M25" s="55"/>
      <c r="N25" s="232"/>
      <c r="O25" s="232"/>
      <c r="P25" s="232"/>
      <c r="Q25" s="232"/>
      <c r="R25" s="235"/>
      <c r="S25" s="235"/>
      <c r="T25" s="235"/>
      <c r="U25" s="235"/>
      <c r="V25" s="235"/>
      <c r="W25" s="235"/>
      <c r="X25" s="235"/>
      <c r="Y25" s="235"/>
      <c r="Z25" s="234"/>
      <c r="AA25" s="234"/>
      <c r="AB25" s="234"/>
      <c r="AC25" s="234"/>
      <c r="AD25" s="189"/>
      <c r="AE25" s="189"/>
      <c r="AF25" s="189"/>
      <c r="AG25" s="189"/>
      <c r="AH25" s="189"/>
      <c r="AI25" s="189"/>
      <c r="AJ25" s="189"/>
      <c r="AK25" s="189"/>
      <c r="AL25" s="189"/>
      <c r="AM25" s="189"/>
      <c r="AN25" s="189"/>
      <c r="AO25" s="189"/>
      <c r="AP25" s="189"/>
      <c r="AQ25" s="189"/>
      <c r="AR25" s="189"/>
      <c r="AS25" s="189"/>
      <c r="AT25" s="158"/>
      <c r="AU25" s="158"/>
      <c r="AV25" s="158"/>
      <c r="AW25" s="249"/>
    </row>
    <row r="26" spans="1:49" ht="29.25" customHeight="1">
      <c r="A26" s="232"/>
      <c r="B26" s="232"/>
      <c r="C26" s="232"/>
      <c r="D26" s="232"/>
      <c r="E26" s="232"/>
      <c r="F26" s="232"/>
      <c r="G26" s="231"/>
      <c r="H26" s="232"/>
      <c r="I26" s="232"/>
      <c r="J26" s="232"/>
      <c r="K26" s="59" t="s">
        <v>182</v>
      </c>
      <c r="L26" s="115" t="s">
        <v>189</v>
      </c>
      <c r="M26" s="55"/>
      <c r="N26" s="232"/>
      <c r="O26" s="232"/>
      <c r="P26" s="232"/>
      <c r="Q26" s="232"/>
      <c r="R26" s="235"/>
      <c r="S26" s="235"/>
      <c r="T26" s="235"/>
      <c r="U26" s="183" t="s">
        <v>203</v>
      </c>
      <c r="V26" s="183"/>
      <c r="W26" s="183"/>
      <c r="X26" s="183"/>
      <c r="Y26" s="235"/>
      <c r="Z26" s="234"/>
      <c r="AA26" s="234"/>
      <c r="AB26" s="234"/>
      <c r="AC26" s="234"/>
      <c r="AD26" s="189"/>
      <c r="AE26" s="189"/>
      <c r="AF26" s="189"/>
      <c r="AG26" s="189"/>
      <c r="AH26" s="189"/>
      <c r="AI26" s="189"/>
      <c r="AJ26" s="189"/>
      <c r="AK26" s="189"/>
      <c r="AL26" s="189"/>
      <c r="AM26" s="189"/>
      <c r="AN26" s="189"/>
      <c r="AO26" s="189"/>
      <c r="AP26" s="189"/>
      <c r="AQ26" s="189"/>
      <c r="AR26" s="189"/>
      <c r="AS26" s="189"/>
      <c r="AT26" s="158"/>
      <c r="AU26" s="158"/>
      <c r="AV26" s="158"/>
      <c r="AW26" s="249"/>
    </row>
    <row r="27" spans="1:49" ht="15" customHeight="1">
      <c r="A27" s="232"/>
      <c r="B27" s="232"/>
      <c r="C27" s="232"/>
      <c r="D27" s="232"/>
      <c r="E27" s="232"/>
      <c r="F27" s="232"/>
      <c r="G27" s="231"/>
      <c r="H27" s="232"/>
      <c r="I27" s="232"/>
      <c r="J27" s="232"/>
      <c r="K27" s="59" t="s">
        <v>183</v>
      </c>
      <c r="L27" s="115" t="s">
        <v>189</v>
      </c>
      <c r="M27" s="55"/>
      <c r="N27" s="232"/>
      <c r="O27" s="232"/>
      <c r="P27" s="232"/>
      <c r="Q27" s="232"/>
      <c r="R27" s="235"/>
      <c r="S27" s="235"/>
      <c r="T27" s="235"/>
      <c r="U27" s="233" t="s">
        <v>204</v>
      </c>
      <c r="V27" s="235" t="s">
        <v>189</v>
      </c>
      <c r="W27" s="235"/>
      <c r="X27" s="237">
        <f>IF(AND(V27="X"),10,"-")</f>
        <v>10</v>
      </c>
      <c r="Y27" s="235"/>
      <c r="Z27" s="234"/>
      <c r="AA27" s="234"/>
      <c r="AB27" s="234"/>
      <c r="AC27" s="234"/>
      <c r="AD27" s="189"/>
      <c r="AE27" s="189"/>
      <c r="AF27" s="189"/>
      <c r="AG27" s="189"/>
      <c r="AH27" s="189"/>
      <c r="AI27" s="189"/>
      <c r="AJ27" s="189"/>
      <c r="AK27" s="189"/>
      <c r="AL27" s="189"/>
      <c r="AM27" s="189"/>
      <c r="AN27" s="189"/>
      <c r="AO27" s="189"/>
      <c r="AP27" s="189"/>
      <c r="AQ27" s="189"/>
      <c r="AR27" s="189"/>
      <c r="AS27" s="189"/>
      <c r="AT27" s="158"/>
      <c r="AU27" s="158"/>
      <c r="AV27" s="158"/>
      <c r="AW27" s="249"/>
    </row>
    <row r="28" spans="1:49" ht="15">
      <c r="A28" s="232"/>
      <c r="B28" s="232"/>
      <c r="C28" s="232"/>
      <c r="D28" s="232"/>
      <c r="E28" s="232"/>
      <c r="F28" s="232"/>
      <c r="G28" s="231"/>
      <c r="H28" s="232"/>
      <c r="I28" s="232"/>
      <c r="J28" s="232"/>
      <c r="K28" s="59" t="s">
        <v>184</v>
      </c>
      <c r="L28" s="115" t="s">
        <v>189</v>
      </c>
      <c r="M28" s="55"/>
      <c r="N28" s="232"/>
      <c r="O28" s="232"/>
      <c r="P28" s="232"/>
      <c r="Q28" s="232"/>
      <c r="R28" s="235"/>
      <c r="S28" s="235"/>
      <c r="T28" s="235"/>
      <c r="U28" s="233"/>
      <c r="V28" s="235"/>
      <c r="W28" s="235"/>
      <c r="X28" s="237"/>
      <c r="Y28" s="235"/>
      <c r="Z28" s="234"/>
      <c r="AA28" s="234"/>
      <c r="AB28" s="234"/>
      <c r="AC28" s="234"/>
      <c r="AD28" s="189"/>
      <c r="AE28" s="189"/>
      <c r="AF28" s="189"/>
      <c r="AG28" s="189"/>
      <c r="AH28" s="189"/>
      <c r="AI28" s="189"/>
      <c r="AJ28" s="189"/>
      <c r="AK28" s="189"/>
      <c r="AL28" s="189"/>
      <c r="AM28" s="189"/>
      <c r="AN28" s="189"/>
      <c r="AO28" s="189"/>
      <c r="AP28" s="189"/>
      <c r="AQ28" s="189"/>
      <c r="AR28" s="189"/>
      <c r="AS28" s="189"/>
      <c r="AT28" s="158"/>
      <c r="AU28" s="158"/>
      <c r="AV28" s="158"/>
      <c r="AW28" s="249"/>
    </row>
    <row r="29" spans="1:49" ht="30">
      <c r="A29" s="232"/>
      <c r="B29" s="232"/>
      <c r="C29" s="232"/>
      <c r="D29" s="232"/>
      <c r="E29" s="232"/>
      <c r="F29" s="232"/>
      <c r="G29" s="231"/>
      <c r="H29" s="232"/>
      <c r="I29" s="232"/>
      <c r="J29" s="232"/>
      <c r="K29" s="59" t="s">
        <v>185</v>
      </c>
      <c r="L29" s="115"/>
      <c r="M29" s="55" t="s">
        <v>189</v>
      </c>
      <c r="N29" s="232"/>
      <c r="O29" s="232"/>
      <c r="P29" s="232"/>
      <c r="Q29" s="232"/>
      <c r="R29" s="235"/>
      <c r="S29" s="235"/>
      <c r="T29" s="235"/>
      <c r="U29" s="233" t="s">
        <v>205</v>
      </c>
      <c r="V29" s="235"/>
      <c r="W29" s="235" t="s">
        <v>189</v>
      </c>
      <c r="X29" s="237" t="str">
        <f>IF(AND(V29="x"),5,"-")</f>
        <v>-</v>
      </c>
      <c r="Y29" s="235"/>
      <c r="Z29" s="234"/>
      <c r="AA29" s="234"/>
      <c r="AB29" s="234"/>
      <c r="AC29" s="234"/>
      <c r="AD29" s="189"/>
      <c r="AE29" s="189"/>
      <c r="AF29" s="189"/>
      <c r="AG29" s="189"/>
      <c r="AH29" s="189"/>
      <c r="AI29" s="189"/>
      <c r="AJ29" s="189"/>
      <c r="AK29" s="189"/>
      <c r="AL29" s="189"/>
      <c r="AM29" s="189"/>
      <c r="AN29" s="189"/>
      <c r="AO29" s="189"/>
      <c r="AP29" s="189"/>
      <c r="AQ29" s="189"/>
      <c r="AR29" s="189"/>
      <c r="AS29" s="189"/>
      <c r="AT29" s="158"/>
      <c r="AU29" s="158"/>
      <c r="AV29" s="158"/>
      <c r="AW29" s="249"/>
    </row>
    <row r="30" spans="1:49" ht="15">
      <c r="A30" s="232"/>
      <c r="B30" s="232"/>
      <c r="C30" s="232"/>
      <c r="D30" s="232"/>
      <c r="E30" s="232"/>
      <c r="F30" s="232"/>
      <c r="G30" s="231"/>
      <c r="H30" s="232"/>
      <c r="I30" s="232"/>
      <c r="J30" s="232"/>
      <c r="K30" s="59" t="s">
        <v>186</v>
      </c>
      <c r="L30" s="115"/>
      <c r="M30" s="55" t="s">
        <v>189</v>
      </c>
      <c r="N30" s="232"/>
      <c r="O30" s="232"/>
      <c r="P30" s="232"/>
      <c r="Q30" s="232"/>
      <c r="R30" s="235"/>
      <c r="S30" s="235"/>
      <c r="T30" s="235"/>
      <c r="U30" s="233"/>
      <c r="V30" s="235"/>
      <c r="W30" s="235"/>
      <c r="X30" s="237"/>
      <c r="Y30" s="235"/>
      <c r="Z30" s="234"/>
      <c r="AA30" s="234"/>
      <c r="AB30" s="234"/>
      <c r="AC30" s="234"/>
      <c r="AD30" s="189"/>
      <c r="AE30" s="189"/>
      <c r="AF30" s="189"/>
      <c r="AG30" s="189"/>
      <c r="AH30" s="189"/>
      <c r="AI30" s="189"/>
      <c r="AJ30" s="189"/>
      <c r="AK30" s="189"/>
      <c r="AL30" s="189"/>
      <c r="AM30" s="189"/>
      <c r="AN30" s="189"/>
      <c r="AO30" s="189"/>
      <c r="AP30" s="189"/>
      <c r="AQ30" s="189"/>
      <c r="AR30" s="189"/>
      <c r="AS30" s="189"/>
      <c r="AT30" s="158"/>
      <c r="AU30" s="158"/>
      <c r="AV30" s="158"/>
      <c r="AW30" s="249"/>
    </row>
    <row r="31" spans="1:49" ht="30" customHeight="1">
      <c r="A31" s="232"/>
      <c r="B31" s="232"/>
      <c r="C31" s="232"/>
      <c r="D31" s="232"/>
      <c r="E31" s="232"/>
      <c r="F31" s="232"/>
      <c r="G31" s="231"/>
      <c r="H31" s="232"/>
      <c r="I31" s="232"/>
      <c r="J31" s="232"/>
      <c r="K31" s="59" t="s">
        <v>187</v>
      </c>
      <c r="L31" s="115" t="s">
        <v>189</v>
      </c>
      <c r="M31" s="55"/>
      <c r="N31" s="232"/>
      <c r="O31" s="232"/>
      <c r="P31" s="232"/>
      <c r="Q31" s="232"/>
      <c r="R31" s="235"/>
      <c r="S31" s="235"/>
      <c r="T31" s="235"/>
      <c r="U31" s="183" t="s">
        <v>194</v>
      </c>
      <c r="V31" s="183"/>
      <c r="W31" s="183"/>
      <c r="X31" s="238">
        <f>SUM(X15:X19)+SUM(X22:X24)+SUM(X27:X30)</f>
        <v>100</v>
      </c>
      <c r="Y31" s="235"/>
      <c r="Z31" s="234"/>
      <c r="AA31" s="234"/>
      <c r="AB31" s="234"/>
      <c r="AC31" s="234"/>
      <c r="AD31" s="189"/>
      <c r="AE31" s="189"/>
      <c r="AF31" s="189"/>
      <c r="AG31" s="189"/>
      <c r="AH31" s="189"/>
      <c r="AI31" s="189"/>
      <c r="AJ31" s="189"/>
      <c r="AK31" s="189"/>
      <c r="AL31" s="189"/>
      <c r="AM31" s="189"/>
      <c r="AN31" s="189"/>
      <c r="AO31" s="189"/>
      <c r="AP31" s="189"/>
      <c r="AQ31" s="189"/>
      <c r="AR31" s="189"/>
      <c r="AS31" s="189"/>
      <c r="AT31" s="158"/>
      <c r="AU31" s="158"/>
      <c r="AV31" s="158"/>
      <c r="AW31" s="249"/>
    </row>
    <row r="32" spans="1:49" ht="15">
      <c r="A32" s="232"/>
      <c r="B32" s="232"/>
      <c r="C32" s="232"/>
      <c r="D32" s="232"/>
      <c r="E32" s="232"/>
      <c r="F32" s="232"/>
      <c r="G32" s="231"/>
      <c r="H32" s="232"/>
      <c r="I32" s="232"/>
      <c r="J32" s="232"/>
      <c r="K32" s="59" t="s">
        <v>188</v>
      </c>
      <c r="L32" s="115"/>
      <c r="M32" s="55" t="s">
        <v>189</v>
      </c>
      <c r="N32" s="232"/>
      <c r="O32" s="232"/>
      <c r="P32" s="232"/>
      <c r="Q32" s="232"/>
      <c r="R32" s="235"/>
      <c r="S32" s="235"/>
      <c r="T32" s="235"/>
      <c r="U32" s="183"/>
      <c r="V32" s="183"/>
      <c r="W32" s="183"/>
      <c r="X32" s="183"/>
      <c r="Y32" s="235"/>
      <c r="Z32" s="234"/>
      <c r="AA32" s="234"/>
      <c r="AB32" s="234"/>
      <c r="AC32" s="234"/>
      <c r="AD32" s="189"/>
      <c r="AE32" s="189"/>
      <c r="AF32" s="189"/>
      <c r="AG32" s="189"/>
      <c r="AH32" s="189"/>
      <c r="AI32" s="189"/>
      <c r="AJ32" s="189"/>
      <c r="AK32" s="189"/>
      <c r="AL32" s="189"/>
      <c r="AM32" s="189"/>
      <c r="AN32" s="189"/>
      <c r="AO32" s="189"/>
      <c r="AP32" s="189"/>
      <c r="AQ32" s="189"/>
      <c r="AR32" s="189"/>
      <c r="AS32" s="189"/>
      <c r="AT32" s="158"/>
      <c r="AU32" s="158"/>
      <c r="AV32" s="158"/>
      <c r="AW32" s="249"/>
    </row>
    <row r="33" spans="1:49" ht="15" customHeight="1">
      <c r="A33" s="232"/>
      <c r="B33" s="232"/>
      <c r="C33" s="232"/>
      <c r="D33" s="232"/>
      <c r="E33" s="232"/>
      <c r="F33" s="232"/>
      <c r="G33" s="231"/>
      <c r="H33" s="232"/>
      <c r="I33" s="232"/>
      <c r="J33" s="232"/>
      <c r="K33" s="268"/>
      <c r="L33" s="268"/>
      <c r="M33" s="268"/>
      <c r="N33" s="232"/>
      <c r="O33" s="232"/>
      <c r="P33" s="232"/>
      <c r="Q33" s="232"/>
      <c r="R33" s="235" t="s">
        <v>390</v>
      </c>
      <c r="S33" s="235" t="s">
        <v>189</v>
      </c>
      <c r="T33" s="235"/>
      <c r="U33" s="235"/>
      <c r="V33" s="235"/>
      <c r="W33" s="235"/>
      <c r="X33" s="235"/>
      <c r="Y33" s="114"/>
      <c r="Z33" s="55"/>
      <c r="AA33" s="55"/>
      <c r="AB33" s="55"/>
      <c r="AC33" s="55"/>
      <c r="AD33" s="189"/>
      <c r="AE33" s="189"/>
      <c r="AF33" s="189"/>
      <c r="AG33" s="189"/>
      <c r="AH33" s="189"/>
      <c r="AI33" s="189"/>
      <c r="AJ33" s="189"/>
      <c r="AK33" s="189"/>
      <c r="AL33" s="189"/>
      <c r="AM33" s="189"/>
      <c r="AN33" s="189"/>
      <c r="AO33" s="189"/>
      <c r="AP33" s="189"/>
      <c r="AQ33" s="189"/>
      <c r="AR33" s="189"/>
      <c r="AS33" s="189"/>
      <c r="AT33" s="158"/>
      <c r="AU33" s="158"/>
      <c r="AV33" s="158"/>
      <c r="AW33" s="249"/>
    </row>
    <row r="34" spans="1:49" ht="15">
      <c r="A34" s="232"/>
      <c r="B34" s="232"/>
      <c r="C34" s="232"/>
      <c r="D34" s="232"/>
      <c r="E34" s="232"/>
      <c r="F34" s="232"/>
      <c r="G34" s="231"/>
      <c r="H34" s="232"/>
      <c r="I34" s="232"/>
      <c r="J34" s="232"/>
      <c r="K34" s="268"/>
      <c r="L34" s="268"/>
      <c r="M34" s="268"/>
      <c r="N34" s="232"/>
      <c r="O34" s="232"/>
      <c r="P34" s="232"/>
      <c r="Q34" s="232"/>
      <c r="R34" s="235"/>
      <c r="S34" s="235"/>
      <c r="T34" s="235"/>
      <c r="U34" s="47" t="s">
        <v>196</v>
      </c>
      <c r="V34" s="114" t="s">
        <v>189</v>
      </c>
      <c r="W34" s="47"/>
      <c r="X34" s="62">
        <f>IF(AND(V34="x"),15,"-")</f>
        <v>15</v>
      </c>
      <c r="Y34" s="235" t="s">
        <v>64</v>
      </c>
      <c r="Z34" s="234" t="str">
        <f>IF(AND(X50&gt;=96,X50&lt;=100),"Fuerte",IF(AND(X50&gt;=86,X50&lt;=95),"Moderado",IF(AND(X50&lt;=85,X50&gt;=0),"Débil","-")))</f>
        <v>Moderado</v>
      </c>
      <c r="AA34" s="234" t="s">
        <v>217</v>
      </c>
      <c r="AB34" s="234" t="str">
        <f>CONCATENATE(Z34,AA34)</f>
        <v>ModeradoFuerte</v>
      </c>
      <c r="AC34" s="234" t="str">
        <f>IF(AB34="FuerteFuerte","NO","SI")</f>
        <v>SI</v>
      </c>
      <c r="AD34" s="189"/>
      <c r="AE34" s="189"/>
      <c r="AF34" s="189"/>
      <c r="AG34" s="189"/>
      <c r="AH34" s="189"/>
      <c r="AI34" s="189"/>
      <c r="AJ34" s="189"/>
      <c r="AK34" s="189"/>
      <c r="AL34" s="189"/>
      <c r="AM34" s="189"/>
      <c r="AN34" s="189"/>
      <c r="AO34" s="189"/>
      <c r="AP34" s="189"/>
      <c r="AQ34" s="189"/>
      <c r="AR34" s="189"/>
      <c r="AS34" s="189"/>
      <c r="AT34" s="158"/>
      <c r="AU34" s="158"/>
      <c r="AV34" s="158"/>
      <c r="AW34" s="249"/>
    </row>
    <row r="35" spans="1:49" ht="30">
      <c r="A35" s="232"/>
      <c r="B35" s="232"/>
      <c r="C35" s="232"/>
      <c r="D35" s="232"/>
      <c r="E35" s="232"/>
      <c r="F35" s="232"/>
      <c r="G35" s="231"/>
      <c r="H35" s="232"/>
      <c r="I35" s="232"/>
      <c r="J35" s="232"/>
      <c r="K35" s="268"/>
      <c r="L35" s="268"/>
      <c r="M35" s="268"/>
      <c r="N35" s="232"/>
      <c r="O35" s="232"/>
      <c r="P35" s="232"/>
      <c r="Q35" s="232"/>
      <c r="R35" s="235"/>
      <c r="S35" s="235"/>
      <c r="T35" s="235"/>
      <c r="U35" s="47" t="s">
        <v>197</v>
      </c>
      <c r="V35" s="114" t="s">
        <v>189</v>
      </c>
      <c r="W35" s="47"/>
      <c r="X35" s="62">
        <f>IF(AND(V35="x"),15,"-")</f>
        <v>15</v>
      </c>
      <c r="Y35" s="235"/>
      <c r="Z35" s="234"/>
      <c r="AA35" s="234"/>
      <c r="AB35" s="234"/>
      <c r="AC35" s="234"/>
      <c r="AD35" s="189"/>
      <c r="AE35" s="189"/>
      <c r="AF35" s="189"/>
      <c r="AG35" s="189"/>
      <c r="AH35" s="189"/>
      <c r="AI35" s="189"/>
      <c r="AJ35" s="189"/>
      <c r="AK35" s="189"/>
      <c r="AL35" s="189"/>
      <c r="AM35" s="189"/>
      <c r="AN35" s="189"/>
      <c r="AO35" s="189"/>
      <c r="AP35" s="189"/>
      <c r="AQ35" s="189"/>
      <c r="AR35" s="189"/>
      <c r="AS35" s="189"/>
      <c r="AT35" s="158"/>
      <c r="AU35" s="158"/>
      <c r="AV35" s="158"/>
      <c r="AW35" s="249"/>
    </row>
    <row r="36" spans="1:49" ht="8.25" customHeight="1">
      <c r="A36" s="232"/>
      <c r="B36" s="232"/>
      <c r="C36" s="232"/>
      <c r="D36" s="232"/>
      <c r="E36" s="232"/>
      <c r="F36" s="232"/>
      <c r="G36" s="231"/>
      <c r="H36" s="232"/>
      <c r="I36" s="232"/>
      <c r="J36" s="232"/>
      <c r="K36" s="268"/>
      <c r="L36" s="268"/>
      <c r="M36" s="268"/>
      <c r="N36" s="232"/>
      <c r="O36" s="232"/>
      <c r="P36" s="232"/>
      <c r="Q36" s="232"/>
      <c r="R36" s="235"/>
      <c r="S36" s="235"/>
      <c r="T36" s="235"/>
      <c r="U36" s="47" t="s">
        <v>198</v>
      </c>
      <c r="V36" s="114" t="s">
        <v>189</v>
      </c>
      <c r="W36" s="47"/>
      <c r="X36" s="62">
        <f>IF(AND(V36="x"),15,"-")</f>
        <v>15</v>
      </c>
      <c r="Y36" s="235"/>
      <c r="Z36" s="234"/>
      <c r="AA36" s="234"/>
      <c r="AB36" s="234"/>
      <c r="AC36" s="234"/>
      <c r="AD36" s="189"/>
      <c r="AE36" s="189"/>
      <c r="AF36" s="189"/>
      <c r="AG36" s="189"/>
      <c r="AH36" s="189"/>
      <c r="AI36" s="189"/>
      <c r="AJ36" s="189"/>
      <c r="AK36" s="189"/>
      <c r="AL36" s="189"/>
      <c r="AM36" s="189"/>
      <c r="AN36" s="189"/>
      <c r="AO36" s="189"/>
      <c r="AP36" s="189"/>
      <c r="AQ36" s="189"/>
      <c r="AR36" s="189"/>
      <c r="AS36" s="189"/>
      <c r="AT36" s="158"/>
      <c r="AU36" s="158"/>
      <c r="AV36" s="158"/>
      <c r="AW36" s="249"/>
    </row>
    <row r="37" spans="1:49" ht="5.25" customHeight="1">
      <c r="A37" s="232"/>
      <c r="B37" s="232"/>
      <c r="C37" s="232"/>
      <c r="D37" s="232"/>
      <c r="E37" s="232"/>
      <c r="F37" s="232"/>
      <c r="G37" s="231"/>
      <c r="H37" s="232"/>
      <c r="I37" s="232"/>
      <c r="J37" s="232"/>
      <c r="K37" s="268"/>
      <c r="L37" s="268"/>
      <c r="M37" s="268"/>
      <c r="N37" s="232"/>
      <c r="O37" s="232"/>
      <c r="P37" s="232"/>
      <c r="Q37" s="232"/>
      <c r="R37" s="235"/>
      <c r="S37" s="235"/>
      <c r="T37" s="235"/>
      <c r="U37" s="47" t="s">
        <v>199</v>
      </c>
      <c r="V37" s="114" t="s">
        <v>189</v>
      </c>
      <c r="W37" s="47"/>
      <c r="X37" s="62">
        <f>IF(AND(V37="x"),15,"-")</f>
        <v>15</v>
      </c>
      <c r="Y37" s="235"/>
      <c r="Z37" s="234"/>
      <c r="AA37" s="234"/>
      <c r="AB37" s="234"/>
      <c r="AC37" s="234"/>
      <c r="AD37" s="189"/>
      <c r="AE37" s="189"/>
      <c r="AF37" s="189"/>
      <c r="AG37" s="189"/>
      <c r="AH37" s="189"/>
      <c r="AI37" s="189"/>
      <c r="AJ37" s="189"/>
      <c r="AK37" s="189"/>
      <c r="AL37" s="189"/>
      <c r="AM37" s="189"/>
      <c r="AN37" s="189"/>
      <c r="AO37" s="189"/>
      <c r="AP37" s="189"/>
      <c r="AQ37" s="189"/>
      <c r="AR37" s="189"/>
      <c r="AS37" s="189"/>
      <c r="AT37" s="158"/>
      <c r="AU37" s="158"/>
      <c r="AV37" s="158"/>
      <c r="AW37" s="249"/>
    </row>
    <row r="38" spans="1:49" ht="8.25" customHeight="1" hidden="1">
      <c r="A38" s="232"/>
      <c r="B38" s="232"/>
      <c r="C38" s="232"/>
      <c r="D38" s="232"/>
      <c r="E38" s="232"/>
      <c r="F38" s="232"/>
      <c r="G38" s="231"/>
      <c r="H38" s="232"/>
      <c r="I38" s="232"/>
      <c r="J38" s="232"/>
      <c r="K38" s="268"/>
      <c r="L38" s="268"/>
      <c r="M38" s="268"/>
      <c r="N38" s="232"/>
      <c r="O38" s="232"/>
      <c r="P38" s="232"/>
      <c r="Q38" s="232"/>
      <c r="R38" s="235"/>
      <c r="S38" s="235"/>
      <c r="T38" s="235"/>
      <c r="U38" s="47" t="s">
        <v>386</v>
      </c>
      <c r="V38" s="114" t="s">
        <v>189</v>
      </c>
      <c r="W38" s="47"/>
      <c r="X38" s="62">
        <f>IF(AND(V38="x"),15,"-")</f>
        <v>15</v>
      </c>
      <c r="Y38" s="235"/>
      <c r="Z38" s="234"/>
      <c r="AA38" s="234"/>
      <c r="AB38" s="234"/>
      <c r="AC38" s="234"/>
      <c r="AD38" s="189"/>
      <c r="AE38" s="189"/>
      <c r="AF38" s="189"/>
      <c r="AG38" s="189"/>
      <c r="AH38" s="189"/>
      <c r="AI38" s="189"/>
      <c r="AJ38" s="189"/>
      <c r="AK38" s="189"/>
      <c r="AL38" s="189"/>
      <c r="AM38" s="189"/>
      <c r="AN38" s="189"/>
      <c r="AO38" s="189"/>
      <c r="AP38" s="189"/>
      <c r="AQ38" s="189"/>
      <c r="AR38" s="189"/>
      <c r="AS38" s="189"/>
      <c r="AT38" s="158"/>
      <c r="AU38" s="158"/>
      <c r="AV38" s="158"/>
      <c r="AW38" s="249"/>
    </row>
    <row r="39" spans="1:49" ht="15" hidden="1">
      <c r="A39" s="232"/>
      <c r="B39" s="232"/>
      <c r="C39" s="232"/>
      <c r="D39" s="232"/>
      <c r="E39" s="232"/>
      <c r="F39" s="232"/>
      <c r="G39" s="231"/>
      <c r="H39" s="232"/>
      <c r="I39" s="232"/>
      <c r="J39" s="232"/>
      <c r="K39" s="268"/>
      <c r="L39" s="268"/>
      <c r="M39" s="268"/>
      <c r="N39" s="232"/>
      <c r="O39" s="232"/>
      <c r="P39" s="232"/>
      <c r="Q39" s="232"/>
      <c r="R39" s="235"/>
      <c r="S39" s="235"/>
      <c r="T39" s="235"/>
      <c r="U39" s="235"/>
      <c r="V39" s="235"/>
      <c r="W39" s="235"/>
      <c r="X39" s="235"/>
      <c r="Y39" s="235"/>
      <c r="Z39" s="234"/>
      <c r="AA39" s="234"/>
      <c r="AB39" s="234"/>
      <c r="AC39" s="234"/>
      <c r="AD39" s="189"/>
      <c r="AE39" s="189"/>
      <c r="AF39" s="189"/>
      <c r="AG39" s="189"/>
      <c r="AH39" s="189"/>
      <c r="AI39" s="189"/>
      <c r="AJ39" s="189"/>
      <c r="AK39" s="189"/>
      <c r="AL39" s="189"/>
      <c r="AM39" s="189"/>
      <c r="AN39" s="189"/>
      <c r="AO39" s="189"/>
      <c r="AP39" s="189"/>
      <c r="AQ39" s="189"/>
      <c r="AR39" s="189"/>
      <c r="AS39" s="189"/>
      <c r="AT39" s="158"/>
      <c r="AU39" s="158"/>
      <c r="AV39" s="158"/>
      <c r="AW39" s="249"/>
    </row>
    <row r="40" spans="1:49" ht="7.5" customHeight="1" hidden="1">
      <c r="A40" s="232"/>
      <c r="B40" s="232"/>
      <c r="C40" s="232"/>
      <c r="D40" s="232"/>
      <c r="E40" s="232"/>
      <c r="F40" s="232"/>
      <c r="G40" s="231"/>
      <c r="H40" s="232"/>
      <c r="I40" s="232"/>
      <c r="J40" s="232"/>
      <c r="K40" s="268"/>
      <c r="L40" s="268"/>
      <c r="M40" s="268"/>
      <c r="N40" s="232"/>
      <c r="O40" s="232"/>
      <c r="P40" s="232"/>
      <c r="Q40" s="232"/>
      <c r="R40" s="235"/>
      <c r="S40" s="235"/>
      <c r="T40" s="235"/>
      <c r="U40" s="183" t="s">
        <v>200</v>
      </c>
      <c r="V40" s="183"/>
      <c r="W40" s="183"/>
      <c r="X40" s="183"/>
      <c r="Y40" s="235"/>
      <c r="Z40" s="234"/>
      <c r="AA40" s="234"/>
      <c r="AB40" s="234"/>
      <c r="AC40" s="234"/>
      <c r="AD40" s="189"/>
      <c r="AE40" s="189"/>
      <c r="AF40" s="189"/>
      <c r="AG40" s="189"/>
      <c r="AH40" s="189"/>
      <c r="AI40" s="189"/>
      <c r="AJ40" s="189"/>
      <c r="AK40" s="189"/>
      <c r="AL40" s="189"/>
      <c r="AM40" s="189"/>
      <c r="AN40" s="189"/>
      <c r="AO40" s="189"/>
      <c r="AP40" s="189"/>
      <c r="AQ40" s="189"/>
      <c r="AR40" s="189"/>
      <c r="AS40" s="189"/>
      <c r="AT40" s="158"/>
      <c r="AU40" s="158"/>
      <c r="AV40" s="158"/>
      <c r="AW40" s="249"/>
    </row>
    <row r="41" spans="1:49" ht="15" hidden="1">
      <c r="A41" s="232"/>
      <c r="B41" s="232"/>
      <c r="C41" s="232"/>
      <c r="D41" s="232"/>
      <c r="E41" s="232"/>
      <c r="F41" s="232"/>
      <c r="G41" s="231"/>
      <c r="H41" s="232"/>
      <c r="I41" s="232"/>
      <c r="J41" s="232"/>
      <c r="K41" s="268"/>
      <c r="L41" s="268"/>
      <c r="M41" s="268"/>
      <c r="N41" s="232"/>
      <c r="O41" s="232"/>
      <c r="P41" s="232"/>
      <c r="Q41" s="232"/>
      <c r="R41" s="235"/>
      <c r="S41" s="235"/>
      <c r="T41" s="235"/>
      <c r="U41" s="47" t="s">
        <v>201</v>
      </c>
      <c r="V41" s="114"/>
      <c r="W41" s="47" t="s">
        <v>189</v>
      </c>
      <c r="X41" s="63" t="str">
        <f>IF(AND(V41="x"),15,"-")</f>
        <v>-</v>
      </c>
      <c r="Y41" s="235"/>
      <c r="Z41" s="234"/>
      <c r="AA41" s="234"/>
      <c r="AB41" s="234"/>
      <c r="AC41" s="234"/>
      <c r="AD41" s="189"/>
      <c r="AE41" s="189"/>
      <c r="AF41" s="189"/>
      <c r="AG41" s="189"/>
      <c r="AH41" s="189"/>
      <c r="AI41" s="189"/>
      <c r="AJ41" s="189"/>
      <c r="AK41" s="189"/>
      <c r="AL41" s="189"/>
      <c r="AM41" s="189"/>
      <c r="AN41" s="189"/>
      <c r="AO41" s="189"/>
      <c r="AP41" s="189"/>
      <c r="AQ41" s="189"/>
      <c r="AR41" s="189"/>
      <c r="AS41" s="189"/>
      <c r="AT41" s="158"/>
      <c r="AU41" s="158"/>
      <c r="AV41" s="158"/>
      <c r="AW41" s="249"/>
    </row>
    <row r="42" spans="1:49" ht="15" hidden="1">
      <c r="A42" s="232"/>
      <c r="B42" s="232"/>
      <c r="C42" s="232"/>
      <c r="D42" s="232"/>
      <c r="E42" s="232"/>
      <c r="F42" s="232"/>
      <c r="G42" s="231"/>
      <c r="H42" s="232"/>
      <c r="I42" s="232"/>
      <c r="J42" s="232"/>
      <c r="K42" s="268"/>
      <c r="L42" s="268"/>
      <c r="M42" s="268"/>
      <c r="N42" s="232"/>
      <c r="O42" s="232"/>
      <c r="P42" s="232"/>
      <c r="Q42" s="232"/>
      <c r="R42" s="235"/>
      <c r="S42" s="235"/>
      <c r="T42" s="235"/>
      <c r="U42" s="233" t="s">
        <v>202</v>
      </c>
      <c r="V42" s="235" t="s">
        <v>189</v>
      </c>
      <c r="W42" s="233"/>
      <c r="X42" s="237">
        <f>IF(AND(V42="x"),10,"-")</f>
        <v>10</v>
      </c>
      <c r="Y42" s="235"/>
      <c r="Z42" s="234"/>
      <c r="AA42" s="234"/>
      <c r="AB42" s="234"/>
      <c r="AC42" s="234"/>
      <c r="AD42" s="189"/>
      <c r="AE42" s="189"/>
      <c r="AF42" s="189"/>
      <c r="AG42" s="189"/>
      <c r="AH42" s="189"/>
      <c r="AI42" s="189"/>
      <c r="AJ42" s="189"/>
      <c r="AK42" s="189"/>
      <c r="AL42" s="189"/>
      <c r="AM42" s="189"/>
      <c r="AN42" s="189"/>
      <c r="AO42" s="189"/>
      <c r="AP42" s="189"/>
      <c r="AQ42" s="189"/>
      <c r="AR42" s="189"/>
      <c r="AS42" s="189"/>
      <c r="AT42" s="158"/>
      <c r="AU42" s="158"/>
      <c r="AV42" s="158"/>
      <c r="AW42" s="249"/>
    </row>
    <row r="43" spans="1:49" ht="15" hidden="1">
      <c r="A43" s="232"/>
      <c r="B43" s="232"/>
      <c r="C43" s="232"/>
      <c r="D43" s="232"/>
      <c r="E43" s="232"/>
      <c r="F43" s="232"/>
      <c r="G43" s="231"/>
      <c r="H43" s="232"/>
      <c r="I43" s="232"/>
      <c r="J43" s="232"/>
      <c r="K43" s="268"/>
      <c r="L43" s="268"/>
      <c r="M43" s="268"/>
      <c r="N43" s="232"/>
      <c r="O43" s="232"/>
      <c r="P43" s="232"/>
      <c r="Q43" s="232"/>
      <c r="R43" s="235"/>
      <c r="S43" s="235"/>
      <c r="T43" s="235"/>
      <c r="U43" s="233"/>
      <c r="V43" s="235"/>
      <c r="W43" s="233"/>
      <c r="X43" s="237"/>
      <c r="Y43" s="235"/>
      <c r="Z43" s="234"/>
      <c r="AA43" s="234"/>
      <c r="AB43" s="234"/>
      <c r="AC43" s="234"/>
      <c r="AD43" s="189"/>
      <c r="AE43" s="189"/>
      <c r="AF43" s="189"/>
      <c r="AG43" s="189"/>
      <c r="AH43" s="189"/>
      <c r="AI43" s="189"/>
      <c r="AJ43" s="189"/>
      <c r="AK43" s="189"/>
      <c r="AL43" s="189"/>
      <c r="AM43" s="189"/>
      <c r="AN43" s="189"/>
      <c r="AO43" s="189"/>
      <c r="AP43" s="189"/>
      <c r="AQ43" s="189"/>
      <c r="AR43" s="189"/>
      <c r="AS43" s="189"/>
      <c r="AT43" s="158"/>
      <c r="AU43" s="158"/>
      <c r="AV43" s="158"/>
      <c r="AW43" s="249"/>
    </row>
    <row r="44" spans="1:49" ht="15" hidden="1">
      <c r="A44" s="232"/>
      <c r="B44" s="232"/>
      <c r="C44" s="232"/>
      <c r="D44" s="232"/>
      <c r="E44" s="232"/>
      <c r="F44" s="232"/>
      <c r="G44" s="231"/>
      <c r="H44" s="232"/>
      <c r="I44" s="232"/>
      <c r="J44" s="232"/>
      <c r="K44" s="268"/>
      <c r="L44" s="268"/>
      <c r="M44" s="268"/>
      <c r="N44" s="232"/>
      <c r="O44" s="232"/>
      <c r="P44" s="232"/>
      <c r="Q44" s="232"/>
      <c r="R44" s="235"/>
      <c r="S44" s="235"/>
      <c r="T44" s="235"/>
      <c r="U44" s="235"/>
      <c r="V44" s="235"/>
      <c r="W44" s="235"/>
      <c r="X44" s="235"/>
      <c r="Y44" s="235"/>
      <c r="Z44" s="234"/>
      <c r="AA44" s="234"/>
      <c r="AB44" s="234"/>
      <c r="AC44" s="234"/>
      <c r="AD44" s="189"/>
      <c r="AE44" s="189"/>
      <c r="AF44" s="189"/>
      <c r="AG44" s="189"/>
      <c r="AH44" s="189"/>
      <c r="AI44" s="189"/>
      <c r="AJ44" s="189"/>
      <c r="AK44" s="189"/>
      <c r="AL44" s="189"/>
      <c r="AM44" s="189"/>
      <c r="AN44" s="189"/>
      <c r="AO44" s="189"/>
      <c r="AP44" s="189"/>
      <c r="AQ44" s="189"/>
      <c r="AR44" s="189"/>
      <c r="AS44" s="189"/>
      <c r="AT44" s="158"/>
      <c r="AU44" s="158"/>
      <c r="AV44" s="158"/>
      <c r="AW44" s="249"/>
    </row>
    <row r="45" spans="1:49" ht="15" hidden="1">
      <c r="A45" s="232"/>
      <c r="B45" s="232"/>
      <c r="C45" s="232"/>
      <c r="D45" s="232"/>
      <c r="E45" s="232"/>
      <c r="F45" s="232"/>
      <c r="G45" s="231"/>
      <c r="H45" s="232"/>
      <c r="I45" s="232"/>
      <c r="J45" s="232"/>
      <c r="K45" s="268"/>
      <c r="L45" s="268"/>
      <c r="M45" s="268"/>
      <c r="N45" s="232"/>
      <c r="O45" s="232"/>
      <c r="P45" s="232"/>
      <c r="Q45" s="232"/>
      <c r="R45" s="235"/>
      <c r="S45" s="235"/>
      <c r="T45" s="235"/>
      <c r="U45" s="183" t="s">
        <v>203</v>
      </c>
      <c r="V45" s="183"/>
      <c r="W45" s="183"/>
      <c r="X45" s="183"/>
      <c r="Y45" s="235"/>
      <c r="Z45" s="234"/>
      <c r="AA45" s="234"/>
      <c r="AB45" s="234"/>
      <c r="AC45" s="234"/>
      <c r="AD45" s="189"/>
      <c r="AE45" s="189"/>
      <c r="AF45" s="189"/>
      <c r="AG45" s="189"/>
      <c r="AH45" s="189"/>
      <c r="AI45" s="189"/>
      <c r="AJ45" s="189"/>
      <c r="AK45" s="189"/>
      <c r="AL45" s="189"/>
      <c r="AM45" s="189"/>
      <c r="AN45" s="189"/>
      <c r="AO45" s="189"/>
      <c r="AP45" s="189"/>
      <c r="AQ45" s="189"/>
      <c r="AR45" s="189"/>
      <c r="AS45" s="189"/>
      <c r="AT45" s="158"/>
      <c r="AU45" s="158"/>
      <c r="AV45" s="158"/>
      <c r="AW45" s="249"/>
    </row>
    <row r="46" spans="1:49" ht="15" hidden="1">
      <c r="A46" s="232"/>
      <c r="B46" s="232"/>
      <c r="C46" s="232"/>
      <c r="D46" s="232"/>
      <c r="E46" s="232"/>
      <c r="F46" s="232"/>
      <c r="G46" s="231"/>
      <c r="H46" s="232"/>
      <c r="I46" s="232"/>
      <c r="J46" s="232"/>
      <c r="K46" s="268"/>
      <c r="L46" s="268"/>
      <c r="M46" s="268"/>
      <c r="N46" s="232"/>
      <c r="O46" s="232"/>
      <c r="P46" s="232"/>
      <c r="Q46" s="232"/>
      <c r="R46" s="235"/>
      <c r="S46" s="235"/>
      <c r="T46" s="235"/>
      <c r="U46" s="233" t="s">
        <v>204</v>
      </c>
      <c r="V46" s="235" t="s">
        <v>189</v>
      </c>
      <c r="W46" s="235"/>
      <c r="X46" s="237">
        <f>IF(AND(V46="X"),10,"-")</f>
        <v>10</v>
      </c>
      <c r="Y46" s="235"/>
      <c r="Z46" s="234"/>
      <c r="AA46" s="234"/>
      <c r="AB46" s="234"/>
      <c r="AC46" s="234"/>
      <c r="AD46" s="189"/>
      <c r="AE46" s="189"/>
      <c r="AF46" s="189"/>
      <c r="AG46" s="189"/>
      <c r="AH46" s="189"/>
      <c r="AI46" s="189"/>
      <c r="AJ46" s="189"/>
      <c r="AK46" s="189"/>
      <c r="AL46" s="189"/>
      <c r="AM46" s="189"/>
      <c r="AN46" s="189"/>
      <c r="AO46" s="189"/>
      <c r="AP46" s="189"/>
      <c r="AQ46" s="189"/>
      <c r="AR46" s="189"/>
      <c r="AS46" s="189"/>
      <c r="AT46" s="158"/>
      <c r="AU46" s="158"/>
      <c r="AV46" s="158"/>
      <c r="AW46" s="249"/>
    </row>
    <row r="47" spans="1:49" ht="3" customHeight="1">
      <c r="A47" s="232"/>
      <c r="B47" s="232"/>
      <c r="C47" s="232"/>
      <c r="D47" s="232"/>
      <c r="E47" s="232"/>
      <c r="F47" s="232"/>
      <c r="G47" s="231"/>
      <c r="H47" s="232"/>
      <c r="I47" s="232"/>
      <c r="J47" s="232"/>
      <c r="K47" s="268"/>
      <c r="L47" s="268"/>
      <c r="M47" s="268"/>
      <c r="N47" s="232"/>
      <c r="O47" s="232"/>
      <c r="P47" s="232"/>
      <c r="Q47" s="232"/>
      <c r="R47" s="235"/>
      <c r="S47" s="235"/>
      <c r="T47" s="235"/>
      <c r="U47" s="233"/>
      <c r="V47" s="235"/>
      <c r="W47" s="235"/>
      <c r="X47" s="237"/>
      <c r="Y47" s="235"/>
      <c r="Z47" s="234"/>
      <c r="AA47" s="234"/>
      <c r="AB47" s="234"/>
      <c r="AC47" s="234"/>
      <c r="AD47" s="189"/>
      <c r="AE47" s="189"/>
      <c r="AF47" s="189"/>
      <c r="AG47" s="189"/>
      <c r="AH47" s="189"/>
      <c r="AI47" s="189"/>
      <c r="AJ47" s="189"/>
      <c r="AK47" s="189"/>
      <c r="AL47" s="189"/>
      <c r="AM47" s="189"/>
      <c r="AN47" s="189"/>
      <c r="AO47" s="189"/>
      <c r="AP47" s="189"/>
      <c r="AQ47" s="189"/>
      <c r="AR47" s="189"/>
      <c r="AS47" s="189"/>
      <c r="AT47" s="158"/>
      <c r="AU47" s="158"/>
      <c r="AV47" s="158"/>
      <c r="AW47" s="249"/>
    </row>
    <row r="48" spans="1:49" ht="15" hidden="1">
      <c r="A48" s="232"/>
      <c r="B48" s="232"/>
      <c r="C48" s="232"/>
      <c r="D48" s="232"/>
      <c r="E48" s="232"/>
      <c r="F48" s="232"/>
      <c r="G48" s="231"/>
      <c r="H48" s="232"/>
      <c r="I48" s="232"/>
      <c r="J48" s="232"/>
      <c r="K48" s="268"/>
      <c r="L48" s="268"/>
      <c r="M48" s="268"/>
      <c r="N48" s="232"/>
      <c r="O48" s="232"/>
      <c r="P48" s="232"/>
      <c r="Q48" s="232"/>
      <c r="R48" s="235"/>
      <c r="S48" s="235"/>
      <c r="T48" s="235"/>
      <c r="U48" s="233" t="s">
        <v>205</v>
      </c>
      <c r="V48" s="235"/>
      <c r="W48" s="235" t="s">
        <v>189</v>
      </c>
      <c r="X48" s="237" t="str">
        <f>IF(AND(V48="x"),5,"-")</f>
        <v>-</v>
      </c>
      <c r="Y48" s="235"/>
      <c r="Z48" s="234"/>
      <c r="AA48" s="234"/>
      <c r="AB48" s="234"/>
      <c r="AC48" s="234"/>
      <c r="AD48" s="189"/>
      <c r="AE48" s="189"/>
      <c r="AF48" s="189"/>
      <c r="AG48" s="189"/>
      <c r="AH48" s="189"/>
      <c r="AI48" s="189"/>
      <c r="AJ48" s="189"/>
      <c r="AK48" s="189"/>
      <c r="AL48" s="189"/>
      <c r="AM48" s="189"/>
      <c r="AN48" s="189"/>
      <c r="AO48" s="189"/>
      <c r="AP48" s="189"/>
      <c r="AQ48" s="189"/>
      <c r="AR48" s="189"/>
      <c r="AS48" s="189"/>
      <c r="AT48" s="158"/>
      <c r="AU48" s="158"/>
      <c r="AV48" s="158"/>
      <c r="AW48" s="249"/>
    </row>
    <row r="49" spans="1:49" ht="15" hidden="1">
      <c r="A49" s="232"/>
      <c r="B49" s="232"/>
      <c r="C49" s="232"/>
      <c r="D49" s="232"/>
      <c r="E49" s="232"/>
      <c r="F49" s="232"/>
      <c r="G49" s="231"/>
      <c r="H49" s="232"/>
      <c r="I49" s="232"/>
      <c r="J49" s="232"/>
      <c r="K49" s="268"/>
      <c r="L49" s="268"/>
      <c r="M49" s="268"/>
      <c r="N49" s="232"/>
      <c r="O49" s="232"/>
      <c r="P49" s="232"/>
      <c r="Q49" s="232"/>
      <c r="R49" s="235"/>
      <c r="S49" s="235"/>
      <c r="T49" s="235"/>
      <c r="U49" s="233"/>
      <c r="V49" s="235"/>
      <c r="W49" s="235"/>
      <c r="X49" s="237"/>
      <c r="Y49" s="235"/>
      <c r="Z49" s="234"/>
      <c r="AA49" s="234"/>
      <c r="AB49" s="234"/>
      <c r="AC49" s="234"/>
      <c r="AD49" s="189"/>
      <c r="AE49" s="189"/>
      <c r="AF49" s="189"/>
      <c r="AG49" s="189"/>
      <c r="AH49" s="189"/>
      <c r="AI49" s="189"/>
      <c r="AJ49" s="189"/>
      <c r="AK49" s="189"/>
      <c r="AL49" s="189"/>
      <c r="AM49" s="189"/>
      <c r="AN49" s="189"/>
      <c r="AO49" s="189"/>
      <c r="AP49" s="189"/>
      <c r="AQ49" s="189"/>
      <c r="AR49" s="189"/>
      <c r="AS49" s="189"/>
      <c r="AT49" s="158"/>
      <c r="AU49" s="158"/>
      <c r="AV49" s="158"/>
      <c r="AW49" s="249"/>
    </row>
    <row r="50" spans="1:49" ht="15" hidden="1">
      <c r="A50" s="232"/>
      <c r="B50" s="232"/>
      <c r="C50" s="232"/>
      <c r="D50" s="232"/>
      <c r="E50" s="232"/>
      <c r="F50" s="232"/>
      <c r="G50" s="231"/>
      <c r="H50" s="232"/>
      <c r="I50" s="232"/>
      <c r="J50" s="232"/>
      <c r="K50" s="268"/>
      <c r="L50" s="268"/>
      <c r="M50" s="268"/>
      <c r="N50" s="232"/>
      <c r="O50" s="232"/>
      <c r="P50" s="232"/>
      <c r="Q50" s="232"/>
      <c r="R50" s="235"/>
      <c r="S50" s="235"/>
      <c r="T50" s="235"/>
      <c r="U50" s="183" t="s">
        <v>206</v>
      </c>
      <c r="V50" s="183"/>
      <c r="W50" s="183"/>
      <c r="X50" s="238">
        <f>SUM(X34:X38)+SUM(X41:X43)+SUM(X46:X49)</f>
        <v>95</v>
      </c>
      <c r="Y50" s="235"/>
      <c r="Z50" s="234"/>
      <c r="AA50" s="234"/>
      <c r="AB50" s="234"/>
      <c r="AC50" s="234"/>
      <c r="AD50" s="189"/>
      <c r="AE50" s="189"/>
      <c r="AF50" s="189"/>
      <c r="AG50" s="189"/>
      <c r="AH50" s="189"/>
      <c r="AI50" s="189"/>
      <c r="AJ50" s="189"/>
      <c r="AK50" s="189"/>
      <c r="AL50" s="189"/>
      <c r="AM50" s="189"/>
      <c r="AN50" s="189"/>
      <c r="AO50" s="189"/>
      <c r="AP50" s="189"/>
      <c r="AQ50" s="189"/>
      <c r="AR50" s="189"/>
      <c r="AS50" s="189"/>
      <c r="AT50" s="158"/>
      <c r="AU50" s="158"/>
      <c r="AV50" s="158"/>
      <c r="AW50" s="249"/>
    </row>
    <row r="51" spans="1:49" ht="15" hidden="1">
      <c r="A51" s="232"/>
      <c r="B51" s="232"/>
      <c r="C51" s="232"/>
      <c r="D51" s="232"/>
      <c r="E51" s="232"/>
      <c r="F51" s="232"/>
      <c r="G51" s="231"/>
      <c r="H51" s="232"/>
      <c r="I51" s="232"/>
      <c r="J51" s="232"/>
      <c r="K51" s="268"/>
      <c r="L51" s="268"/>
      <c r="M51" s="268"/>
      <c r="N51" s="232"/>
      <c r="O51" s="232"/>
      <c r="P51" s="232"/>
      <c r="Q51" s="232"/>
      <c r="R51" s="235"/>
      <c r="S51" s="235"/>
      <c r="T51" s="235"/>
      <c r="U51" s="183"/>
      <c r="V51" s="183"/>
      <c r="W51" s="183"/>
      <c r="X51" s="183"/>
      <c r="Y51" s="235"/>
      <c r="Z51" s="234"/>
      <c r="AA51" s="234"/>
      <c r="AB51" s="234"/>
      <c r="AC51" s="234"/>
      <c r="AD51" s="189"/>
      <c r="AE51" s="189"/>
      <c r="AF51" s="189"/>
      <c r="AG51" s="189"/>
      <c r="AH51" s="189"/>
      <c r="AI51" s="189"/>
      <c r="AJ51" s="189"/>
      <c r="AK51" s="189"/>
      <c r="AL51" s="189"/>
      <c r="AM51" s="189"/>
      <c r="AN51" s="189"/>
      <c r="AO51" s="189"/>
      <c r="AP51" s="189"/>
      <c r="AQ51" s="189"/>
      <c r="AR51" s="189"/>
      <c r="AS51" s="189"/>
      <c r="AT51" s="159"/>
      <c r="AU51" s="159"/>
      <c r="AV51" s="159"/>
      <c r="AW51" s="249"/>
    </row>
    <row r="52" spans="1:49" s="81" customFormat="1" ht="15.75" customHeight="1">
      <c r="A52" s="232">
        <v>1</v>
      </c>
      <c r="B52" s="232" t="s">
        <v>83</v>
      </c>
      <c r="C52" s="232" t="s">
        <v>355</v>
      </c>
      <c r="D52" s="232" t="s">
        <v>356</v>
      </c>
      <c r="E52" s="232" t="s">
        <v>357</v>
      </c>
      <c r="F52" s="232" t="s">
        <v>26</v>
      </c>
      <c r="G52" s="232">
        <v>42006</v>
      </c>
      <c r="H52" s="232" t="s">
        <v>354</v>
      </c>
      <c r="I52" s="232" t="s">
        <v>211</v>
      </c>
      <c r="J52" s="232">
        <f>VLOOKUP(I52,'[3]Variables corrupcion'!$E$5:$F$9,2,FALSE)</f>
        <v>5</v>
      </c>
      <c r="K52" s="59" t="s">
        <v>171</v>
      </c>
      <c r="L52" s="141" t="s">
        <v>189</v>
      </c>
      <c r="M52" s="141"/>
      <c r="N52" s="232">
        <f>COUNTIF(L52:L70,"X")</f>
        <v>14</v>
      </c>
      <c r="O52" s="232" t="str">
        <f>IF(AND(N52&gt;=1,N52&lt;=5),"Moderado",IF(AND(N52&gt;=6,N52&lt;=11),"Mayor",IF(AND(N52&gt;=12,N52&lt;=19),"Catastrófico","-")))</f>
        <v>Catastrófico</v>
      </c>
      <c r="P52" s="232">
        <f>VLOOKUP(O52,'[3]Variables corrupcion'!$H$5:$I$7,2,FALSE)</f>
        <v>5</v>
      </c>
      <c r="Q52" s="232" t="str">
        <f>CONCATENATE(I52,"+",O52)</f>
        <v>Casi seguro - Se espera que el evento ocurra en la mayoría de las circunstancias  +Catastrófico</v>
      </c>
      <c r="R52" s="235" t="s">
        <v>370</v>
      </c>
      <c r="S52" s="235" t="s">
        <v>189</v>
      </c>
      <c r="T52" s="235"/>
      <c r="U52" s="235"/>
      <c r="V52" s="235"/>
      <c r="W52" s="235"/>
      <c r="X52" s="235"/>
      <c r="Y52" s="114"/>
      <c r="Z52" s="82"/>
      <c r="AA52" s="82"/>
      <c r="AB52" s="82"/>
      <c r="AC52" s="82"/>
      <c r="AD52" s="82"/>
      <c r="AE52" s="82"/>
      <c r="AF52" s="82"/>
      <c r="AG52" s="82"/>
      <c r="AH52" s="82"/>
      <c r="AI52" s="82"/>
      <c r="AJ52" s="82"/>
      <c r="AK52" s="82"/>
      <c r="AL52" s="82"/>
      <c r="AM52" s="82"/>
      <c r="AN52" s="82"/>
      <c r="AO52" s="82"/>
      <c r="AP52" s="114"/>
      <c r="AQ52" s="114"/>
      <c r="AR52" s="114"/>
      <c r="AS52" s="114"/>
      <c r="AT52" s="247" t="str">
        <f>CONCATENATE(AR53,"+",AS53)</f>
        <v>Probable-4+Moderado- 3</v>
      </c>
      <c r="AU52" s="157"/>
      <c r="AV52" s="157" t="s">
        <v>425</v>
      </c>
      <c r="AW52" s="249" t="s">
        <v>435</v>
      </c>
    </row>
    <row r="53" spans="1:49" ht="15" customHeight="1">
      <c r="A53" s="232"/>
      <c r="B53" s="232"/>
      <c r="C53" s="232"/>
      <c r="D53" s="232"/>
      <c r="E53" s="232"/>
      <c r="F53" s="232"/>
      <c r="G53" s="232"/>
      <c r="H53" s="232"/>
      <c r="I53" s="232"/>
      <c r="J53" s="232"/>
      <c r="K53" s="59" t="s">
        <v>172</v>
      </c>
      <c r="L53" s="141" t="s">
        <v>189</v>
      </c>
      <c r="M53" s="55"/>
      <c r="N53" s="232"/>
      <c r="O53" s="232"/>
      <c r="P53" s="232"/>
      <c r="Q53" s="232"/>
      <c r="R53" s="235"/>
      <c r="S53" s="235"/>
      <c r="T53" s="235"/>
      <c r="U53" s="47" t="s">
        <v>196</v>
      </c>
      <c r="V53" s="114" t="s">
        <v>189</v>
      </c>
      <c r="W53" s="47"/>
      <c r="X53" s="62">
        <f>IF(AND(V53="x"),15,"-")</f>
        <v>15</v>
      </c>
      <c r="Y53" s="235" t="s">
        <v>64</v>
      </c>
      <c r="Z53" s="234" t="str">
        <f>IF(AND(X69&gt;=96,X69&lt;=100),"Fuerte",IF(AND(X69&gt;=86,X69&lt;=95),"Moderado",IF(AND(X69&lt;=85,X69&gt;=0),"Débil","-")))</f>
        <v>Fuerte</v>
      </c>
      <c r="AA53" s="234" t="s">
        <v>35</v>
      </c>
      <c r="AB53" s="234" t="str">
        <f>CONCATENATE(Z53,AA53)</f>
        <v>FuerteModerado</v>
      </c>
      <c r="AC53" s="234" t="str">
        <f>IF(AB53="FuerteFuerte","NO","SI")</f>
        <v>SI</v>
      </c>
      <c r="AD53" s="189">
        <f>(X69+X88+X107+X126)/4</f>
        <v>98.75</v>
      </c>
      <c r="AE53" s="189" t="str">
        <f>IF(AND(AD53=100),"Fuerte",IF(AND(AD53&gt;=50,AD53&lt;=99),"Moderado",IF(AND(AD53&lt;=49,AD53&gt;=0),"Débil","-")))</f>
        <v>Moderado</v>
      </c>
      <c r="AF53" s="269" t="s">
        <v>219</v>
      </c>
      <c r="AG53" s="269" t="s">
        <v>221</v>
      </c>
      <c r="AH53" s="269" t="str">
        <f>CONCATENATE(AE53,AF53)</f>
        <v>ModeradoDirectamente</v>
      </c>
      <c r="AI53" s="269">
        <f>IF(AND(AH53="FuerteDirectamente"),2,IF(AND(AH53="FuerteNo disminuye"),0,IF(AND(AH53="ModeradoDirectamente"),1,IF(AND(AH53="ModeradoNo disminuye"),0,FALSE))))</f>
        <v>1</v>
      </c>
      <c r="AJ53" s="269" t="b">
        <f>IF(AND(AE53="Fuerte"),IF(AND(AF53="Directamente"),2,IF(AND(AE53="Fuerte"),IF(AND(AF53="No disminuye"),0,FALSE))))</f>
        <v>0</v>
      </c>
      <c r="AK53" s="269" t="e">
        <f>#VALUE!</f>
        <v>#VALUE!</v>
      </c>
      <c r="AL53" s="269" t="str">
        <f>CONCATENATE(AE53,AG53)</f>
        <v>ModeradoIndirectamente</v>
      </c>
      <c r="AM53" s="269">
        <f>IF(AND(AL53="FuerteDirectamente"),2,IF(AND(AL53="FuerteIndirectamente"),1,IF(AND(AL53="FuerteNo Disminuye"),0,IF(AND(AL53="ModeradoDirectamente"),1,IF(AND(AL53="ModeradoIndirectamente"),0,IF(AND(AL53="ModeradoNo disminuye"),0,FALSE))))))</f>
        <v>0</v>
      </c>
      <c r="AN53" s="269" t="b">
        <f>IF(AND(AE53="Fuerte"),IF(AND(AG53="Directamente"),2,IF(AND(AE53="Fuerte"),IF(AND(AG53="Indirectamente"),1,IF(AND(AE53="Fuerte"),IF(AND(AG53="No disminuye"),0,FALSE))))))</f>
        <v>0</v>
      </c>
      <c r="AO53" s="269">
        <f>IF(AND(AE53="Moderado"),IF(AND(AG53="Directamente"),1,IF(AND(AE53="Moderado"),IF(AND(AG53="Indirectamente"),0,IF(AND(AE53="Moderado"),IF(AND(AG53="No disminuye"),0,FALSE))))))</f>
        <v>0</v>
      </c>
      <c r="AP53" s="269">
        <f>J52-AI53</f>
        <v>4</v>
      </c>
      <c r="AQ53" s="269">
        <f>P52-AM53</f>
        <v>5</v>
      </c>
      <c r="AR53" s="269" t="str">
        <f>IF(AND(AP53=1),"Rara Vez-1",IF(AND(AP53=2),"Improbable-2",IF(AND(AP53=3),"Posible-3",IF(AND(AP53=4),"Probable-4",IF(AND(AP53=5),"Casi Seguro -5",FALSE)))))</f>
        <v>Probable-4</v>
      </c>
      <c r="AS53" s="269" t="str">
        <f>IF(AND(AQ53&gt;=2),"Moderado- 3",IF(AND(AM53=3),"Moderado-3",IF(AND(AM53=4),"Mayor-4",IF(AND(AM53=5),"Catastrófico-5",FALSE))))</f>
        <v>Moderado- 3</v>
      </c>
      <c r="AT53" s="248"/>
      <c r="AU53" s="158"/>
      <c r="AV53" s="158"/>
      <c r="AW53" s="249"/>
    </row>
    <row r="54" spans="1:49" ht="30">
      <c r="A54" s="232"/>
      <c r="B54" s="232"/>
      <c r="C54" s="232"/>
      <c r="D54" s="232"/>
      <c r="E54" s="232"/>
      <c r="F54" s="232"/>
      <c r="G54" s="232"/>
      <c r="H54" s="232"/>
      <c r="I54" s="232"/>
      <c r="J54" s="232"/>
      <c r="K54" s="59" t="s">
        <v>173</v>
      </c>
      <c r="L54" s="141" t="s">
        <v>189</v>
      </c>
      <c r="M54" s="55"/>
      <c r="N54" s="232"/>
      <c r="O54" s="232"/>
      <c r="P54" s="232"/>
      <c r="Q54" s="232"/>
      <c r="R54" s="235"/>
      <c r="S54" s="235"/>
      <c r="T54" s="235"/>
      <c r="U54" s="47" t="s">
        <v>197</v>
      </c>
      <c r="V54" s="114" t="s">
        <v>189</v>
      </c>
      <c r="W54" s="47"/>
      <c r="X54" s="62">
        <f>IF(AND(V54="x"),15,"-")</f>
        <v>15</v>
      </c>
      <c r="Y54" s="235"/>
      <c r="Z54" s="234"/>
      <c r="AA54" s="234"/>
      <c r="AB54" s="234"/>
      <c r="AC54" s="234"/>
      <c r="AD54" s="189"/>
      <c r="AE54" s="189"/>
      <c r="AF54" s="270"/>
      <c r="AG54" s="270"/>
      <c r="AH54" s="270"/>
      <c r="AI54" s="270"/>
      <c r="AJ54" s="270"/>
      <c r="AK54" s="270"/>
      <c r="AL54" s="270"/>
      <c r="AM54" s="270"/>
      <c r="AN54" s="270"/>
      <c r="AO54" s="270"/>
      <c r="AP54" s="270"/>
      <c r="AQ54" s="270"/>
      <c r="AR54" s="270"/>
      <c r="AS54" s="270"/>
      <c r="AT54" s="248"/>
      <c r="AU54" s="158"/>
      <c r="AV54" s="158"/>
      <c r="AW54" s="249"/>
    </row>
    <row r="55" spans="1:49" ht="15" customHeight="1">
      <c r="A55" s="232"/>
      <c r="B55" s="232"/>
      <c r="C55" s="232"/>
      <c r="D55" s="232"/>
      <c r="E55" s="232"/>
      <c r="F55" s="232"/>
      <c r="G55" s="232"/>
      <c r="H55" s="232"/>
      <c r="I55" s="232"/>
      <c r="J55" s="232"/>
      <c r="K55" s="59" t="s">
        <v>174</v>
      </c>
      <c r="L55" s="141" t="s">
        <v>189</v>
      </c>
      <c r="M55" s="55"/>
      <c r="N55" s="232"/>
      <c r="O55" s="232"/>
      <c r="P55" s="232"/>
      <c r="Q55" s="232"/>
      <c r="R55" s="235"/>
      <c r="S55" s="235"/>
      <c r="T55" s="235"/>
      <c r="U55" s="47" t="s">
        <v>198</v>
      </c>
      <c r="V55" s="114" t="s">
        <v>189</v>
      </c>
      <c r="W55" s="47"/>
      <c r="X55" s="62">
        <f>IF(AND(V55="x"),15,"-")</f>
        <v>15</v>
      </c>
      <c r="Y55" s="235"/>
      <c r="Z55" s="234"/>
      <c r="AA55" s="234"/>
      <c r="AB55" s="234"/>
      <c r="AC55" s="234"/>
      <c r="AD55" s="189"/>
      <c r="AE55" s="189"/>
      <c r="AF55" s="270"/>
      <c r="AG55" s="270"/>
      <c r="AH55" s="270"/>
      <c r="AI55" s="270"/>
      <c r="AJ55" s="270"/>
      <c r="AK55" s="270"/>
      <c r="AL55" s="270"/>
      <c r="AM55" s="270"/>
      <c r="AN55" s="270"/>
      <c r="AO55" s="270"/>
      <c r="AP55" s="270"/>
      <c r="AQ55" s="270"/>
      <c r="AR55" s="270"/>
      <c r="AS55" s="270"/>
      <c r="AT55" s="248"/>
      <c r="AU55" s="158"/>
      <c r="AV55" s="158"/>
      <c r="AW55" s="249"/>
    </row>
    <row r="56" spans="1:49" ht="15" customHeight="1">
      <c r="A56" s="232"/>
      <c r="B56" s="232"/>
      <c r="C56" s="232"/>
      <c r="D56" s="232"/>
      <c r="E56" s="232"/>
      <c r="F56" s="232"/>
      <c r="G56" s="232"/>
      <c r="H56" s="232"/>
      <c r="I56" s="232"/>
      <c r="J56" s="232"/>
      <c r="K56" s="59" t="s">
        <v>178</v>
      </c>
      <c r="L56" s="141" t="s">
        <v>189</v>
      </c>
      <c r="M56" s="55"/>
      <c r="N56" s="232"/>
      <c r="O56" s="232"/>
      <c r="P56" s="232"/>
      <c r="Q56" s="232"/>
      <c r="R56" s="235"/>
      <c r="S56" s="235"/>
      <c r="T56" s="235"/>
      <c r="U56" s="47" t="s">
        <v>199</v>
      </c>
      <c r="V56" s="114" t="s">
        <v>189</v>
      </c>
      <c r="W56" s="47"/>
      <c r="X56" s="62">
        <f>IF(AND(V56="x"),15,"-")</f>
        <v>15</v>
      </c>
      <c r="Y56" s="235"/>
      <c r="Z56" s="234"/>
      <c r="AA56" s="234"/>
      <c r="AB56" s="234"/>
      <c r="AC56" s="234"/>
      <c r="AD56" s="189"/>
      <c r="AE56" s="189"/>
      <c r="AF56" s="270"/>
      <c r="AG56" s="270"/>
      <c r="AH56" s="270"/>
      <c r="AI56" s="270"/>
      <c r="AJ56" s="270"/>
      <c r="AK56" s="270"/>
      <c r="AL56" s="270"/>
      <c r="AM56" s="270"/>
      <c r="AN56" s="270"/>
      <c r="AO56" s="270"/>
      <c r="AP56" s="270"/>
      <c r="AQ56" s="270"/>
      <c r="AR56" s="270"/>
      <c r="AS56" s="270"/>
      <c r="AT56" s="248"/>
      <c r="AU56" s="158"/>
      <c r="AV56" s="158"/>
      <c r="AW56" s="249"/>
    </row>
    <row r="57" spans="1:49" ht="30">
      <c r="A57" s="232"/>
      <c r="B57" s="232"/>
      <c r="C57" s="232"/>
      <c r="D57" s="232"/>
      <c r="E57" s="232"/>
      <c r="F57" s="232"/>
      <c r="G57" s="232"/>
      <c r="H57" s="232"/>
      <c r="I57" s="232"/>
      <c r="J57" s="232"/>
      <c r="K57" s="59" t="s">
        <v>179</v>
      </c>
      <c r="L57" s="141" t="s">
        <v>189</v>
      </c>
      <c r="M57" s="55"/>
      <c r="N57" s="232"/>
      <c r="O57" s="232"/>
      <c r="P57" s="232"/>
      <c r="Q57" s="232"/>
      <c r="R57" s="235"/>
      <c r="S57" s="235"/>
      <c r="T57" s="235"/>
      <c r="U57" s="47" t="s">
        <v>386</v>
      </c>
      <c r="V57" s="114" t="s">
        <v>189</v>
      </c>
      <c r="W57" s="47"/>
      <c r="X57" s="62">
        <f>IF(AND(V57="x"),15,"-")</f>
        <v>15</v>
      </c>
      <c r="Y57" s="235"/>
      <c r="Z57" s="234"/>
      <c r="AA57" s="234"/>
      <c r="AB57" s="234"/>
      <c r="AC57" s="234"/>
      <c r="AD57" s="189"/>
      <c r="AE57" s="189"/>
      <c r="AF57" s="270"/>
      <c r="AG57" s="270"/>
      <c r="AH57" s="270"/>
      <c r="AI57" s="270"/>
      <c r="AJ57" s="270"/>
      <c r="AK57" s="270"/>
      <c r="AL57" s="270"/>
      <c r="AM57" s="270"/>
      <c r="AN57" s="270"/>
      <c r="AO57" s="270"/>
      <c r="AP57" s="270"/>
      <c r="AQ57" s="270"/>
      <c r="AR57" s="270"/>
      <c r="AS57" s="270"/>
      <c r="AT57" s="248"/>
      <c r="AU57" s="158"/>
      <c r="AV57" s="158"/>
      <c r="AW57" s="249"/>
    </row>
    <row r="58" spans="1:49" ht="15" customHeight="1">
      <c r="A58" s="232"/>
      <c r="B58" s="232"/>
      <c r="C58" s="232"/>
      <c r="D58" s="232"/>
      <c r="E58" s="232"/>
      <c r="F58" s="232"/>
      <c r="G58" s="232"/>
      <c r="H58" s="232"/>
      <c r="I58" s="232"/>
      <c r="J58" s="232"/>
      <c r="K58" s="59" t="s">
        <v>175</v>
      </c>
      <c r="L58" s="141"/>
      <c r="M58" s="55" t="s">
        <v>189</v>
      </c>
      <c r="N58" s="232"/>
      <c r="O58" s="232"/>
      <c r="P58" s="232"/>
      <c r="Q58" s="232"/>
      <c r="R58" s="235"/>
      <c r="S58" s="235"/>
      <c r="T58" s="235"/>
      <c r="U58" s="235"/>
      <c r="V58" s="235"/>
      <c r="W58" s="235"/>
      <c r="X58" s="235"/>
      <c r="Y58" s="235"/>
      <c r="Z58" s="234"/>
      <c r="AA58" s="234"/>
      <c r="AB58" s="234"/>
      <c r="AC58" s="234"/>
      <c r="AD58" s="189"/>
      <c r="AE58" s="189"/>
      <c r="AF58" s="270"/>
      <c r="AG58" s="270"/>
      <c r="AH58" s="270"/>
      <c r="AI58" s="270"/>
      <c r="AJ58" s="270"/>
      <c r="AK58" s="270"/>
      <c r="AL58" s="270"/>
      <c r="AM58" s="270"/>
      <c r="AN58" s="270"/>
      <c r="AO58" s="270"/>
      <c r="AP58" s="270"/>
      <c r="AQ58" s="270"/>
      <c r="AR58" s="270"/>
      <c r="AS58" s="270"/>
      <c r="AT58" s="248"/>
      <c r="AU58" s="158"/>
      <c r="AV58" s="158"/>
      <c r="AW58" s="249"/>
    </row>
    <row r="59" spans="1:49" ht="15" customHeight="1">
      <c r="A59" s="232"/>
      <c r="B59" s="232"/>
      <c r="C59" s="232"/>
      <c r="D59" s="232"/>
      <c r="E59" s="232"/>
      <c r="F59" s="232"/>
      <c r="G59" s="232"/>
      <c r="H59" s="232"/>
      <c r="I59" s="232"/>
      <c r="J59" s="232"/>
      <c r="K59" s="59" t="s">
        <v>176</v>
      </c>
      <c r="L59" s="141"/>
      <c r="M59" s="55" t="s">
        <v>189</v>
      </c>
      <c r="N59" s="232"/>
      <c r="O59" s="232"/>
      <c r="P59" s="232"/>
      <c r="Q59" s="232"/>
      <c r="R59" s="235"/>
      <c r="S59" s="235"/>
      <c r="T59" s="235"/>
      <c r="U59" s="183" t="s">
        <v>200</v>
      </c>
      <c r="V59" s="183"/>
      <c r="W59" s="183"/>
      <c r="X59" s="183"/>
      <c r="Y59" s="235"/>
      <c r="Z59" s="234"/>
      <c r="AA59" s="234"/>
      <c r="AB59" s="234"/>
      <c r="AC59" s="234"/>
      <c r="AD59" s="189"/>
      <c r="AE59" s="189"/>
      <c r="AF59" s="270"/>
      <c r="AG59" s="270"/>
      <c r="AH59" s="270"/>
      <c r="AI59" s="270"/>
      <c r="AJ59" s="270"/>
      <c r="AK59" s="270"/>
      <c r="AL59" s="270"/>
      <c r="AM59" s="270"/>
      <c r="AN59" s="270"/>
      <c r="AO59" s="270"/>
      <c r="AP59" s="270"/>
      <c r="AQ59" s="270"/>
      <c r="AR59" s="270"/>
      <c r="AS59" s="270"/>
      <c r="AT59" s="248"/>
      <c r="AU59" s="158"/>
      <c r="AV59" s="158"/>
      <c r="AW59" s="249"/>
    </row>
    <row r="60" spans="1:49" ht="15">
      <c r="A60" s="232"/>
      <c r="B60" s="232"/>
      <c r="C60" s="232"/>
      <c r="D60" s="232"/>
      <c r="E60" s="232"/>
      <c r="F60" s="232"/>
      <c r="G60" s="232"/>
      <c r="H60" s="232"/>
      <c r="I60" s="232"/>
      <c r="J60" s="232"/>
      <c r="K60" s="59" t="s">
        <v>177</v>
      </c>
      <c r="L60" s="141" t="s">
        <v>189</v>
      </c>
      <c r="M60" s="55"/>
      <c r="N60" s="232"/>
      <c r="O60" s="232"/>
      <c r="P60" s="232"/>
      <c r="Q60" s="232"/>
      <c r="R60" s="235"/>
      <c r="S60" s="235"/>
      <c r="T60" s="235"/>
      <c r="U60" s="47" t="s">
        <v>201</v>
      </c>
      <c r="V60" s="114" t="s">
        <v>189</v>
      </c>
      <c r="W60" s="47"/>
      <c r="X60" s="63">
        <f>IF(AND(V60="x"),15,"-")</f>
        <v>15</v>
      </c>
      <c r="Y60" s="235"/>
      <c r="Z60" s="234"/>
      <c r="AA60" s="234"/>
      <c r="AB60" s="234"/>
      <c r="AC60" s="234"/>
      <c r="AD60" s="189"/>
      <c r="AE60" s="189"/>
      <c r="AF60" s="270"/>
      <c r="AG60" s="270"/>
      <c r="AH60" s="270"/>
      <c r="AI60" s="270"/>
      <c r="AJ60" s="270"/>
      <c r="AK60" s="270"/>
      <c r="AL60" s="270"/>
      <c r="AM60" s="270"/>
      <c r="AN60" s="270"/>
      <c r="AO60" s="270"/>
      <c r="AP60" s="270"/>
      <c r="AQ60" s="270"/>
      <c r="AR60" s="270"/>
      <c r="AS60" s="270"/>
      <c r="AT60" s="248"/>
      <c r="AU60" s="158"/>
      <c r="AV60" s="158"/>
      <c r="AW60" s="249"/>
    </row>
    <row r="61" spans="1:49" ht="15" customHeight="1">
      <c r="A61" s="232"/>
      <c r="B61" s="232"/>
      <c r="C61" s="232"/>
      <c r="D61" s="232"/>
      <c r="E61" s="232"/>
      <c r="F61" s="232"/>
      <c r="G61" s="232"/>
      <c r="H61" s="232"/>
      <c r="I61" s="232"/>
      <c r="J61" s="232"/>
      <c r="K61" s="59" t="s">
        <v>387</v>
      </c>
      <c r="L61" s="141" t="s">
        <v>189</v>
      </c>
      <c r="M61" s="55"/>
      <c r="N61" s="232"/>
      <c r="O61" s="232"/>
      <c r="P61" s="232"/>
      <c r="Q61" s="232"/>
      <c r="R61" s="235"/>
      <c r="S61" s="235"/>
      <c r="T61" s="235"/>
      <c r="U61" s="233" t="s">
        <v>202</v>
      </c>
      <c r="V61" s="235"/>
      <c r="W61" s="235" t="s">
        <v>189</v>
      </c>
      <c r="X61" s="237" t="str">
        <f>IF(AND(V61="x"),10,"-")</f>
        <v>-</v>
      </c>
      <c r="Y61" s="235"/>
      <c r="Z61" s="234"/>
      <c r="AA61" s="234"/>
      <c r="AB61" s="234"/>
      <c r="AC61" s="234"/>
      <c r="AD61" s="189"/>
      <c r="AE61" s="189"/>
      <c r="AF61" s="270"/>
      <c r="AG61" s="270"/>
      <c r="AH61" s="270"/>
      <c r="AI61" s="270"/>
      <c r="AJ61" s="270"/>
      <c r="AK61" s="270"/>
      <c r="AL61" s="270"/>
      <c r="AM61" s="270"/>
      <c r="AN61" s="270"/>
      <c r="AO61" s="270"/>
      <c r="AP61" s="270"/>
      <c r="AQ61" s="270"/>
      <c r="AR61" s="270"/>
      <c r="AS61" s="270"/>
      <c r="AT61" s="248"/>
      <c r="AU61" s="158"/>
      <c r="AV61" s="158"/>
      <c r="AW61" s="249"/>
    </row>
    <row r="62" spans="1:49" ht="15">
      <c r="A62" s="232"/>
      <c r="B62" s="232"/>
      <c r="C62" s="232"/>
      <c r="D62" s="232"/>
      <c r="E62" s="232"/>
      <c r="F62" s="232"/>
      <c r="G62" s="232"/>
      <c r="H62" s="232"/>
      <c r="I62" s="232"/>
      <c r="J62" s="232"/>
      <c r="K62" s="59" t="s">
        <v>180</v>
      </c>
      <c r="L62" s="141" t="s">
        <v>189</v>
      </c>
      <c r="M62" s="55"/>
      <c r="N62" s="232"/>
      <c r="O62" s="232"/>
      <c r="P62" s="232"/>
      <c r="Q62" s="232"/>
      <c r="R62" s="235"/>
      <c r="S62" s="235"/>
      <c r="T62" s="235"/>
      <c r="U62" s="233"/>
      <c r="V62" s="235"/>
      <c r="W62" s="235"/>
      <c r="X62" s="237"/>
      <c r="Y62" s="235"/>
      <c r="Z62" s="234"/>
      <c r="AA62" s="234"/>
      <c r="AB62" s="234"/>
      <c r="AC62" s="234"/>
      <c r="AD62" s="189"/>
      <c r="AE62" s="189"/>
      <c r="AF62" s="270"/>
      <c r="AG62" s="270"/>
      <c r="AH62" s="270"/>
      <c r="AI62" s="270"/>
      <c r="AJ62" s="270"/>
      <c r="AK62" s="270"/>
      <c r="AL62" s="270"/>
      <c r="AM62" s="270"/>
      <c r="AN62" s="270"/>
      <c r="AO62" s="270"/>
      <c r="AP62" s="270"/>
      <c r="AQ62" s="270"/>
      <c r="AR62" s="270"/>
      <c r="AS62" s="270"/>
      <c r="AT62" s="248"/>
      <c r="AU62" s="158"/>
      <c r="AV62" s="158"/>
      <c r="AW62" s="249"/>
    </row>
    <row r="63" spans="1:49" ht="15" customHeight="1">
      <c r="A63" s="232"/>
      <c r="B63" s="232"/>
      <c r="C63" s="232"/>
      <c r="D63" s="232"/>
      <c r="E63" s="232"/>
      <c r="F63" s="232"/>
      <c r="G63" s="232"/>
      <c r="H63" s="232"/>
      <c r="I63" s="232"/>
      <c r="J63" s="232"/>
      <c r="K63" s="59" t="s">
        <v>181</v>
      </c>
      <c r="L63" s="141" t="s">
        <v>189</v>
      </c>
      <c r="M63" s="55"/>
      <c r="N63" s="232"/>
      <c r="O63" s="232"/>
      <c r="P63" s="232"/>
      <c r="Q63" s="232"/>
      <c r="R63" s="235"/>
      <c r="S63" s="235"/>
      <c r="T63" s="235"/>
      <c r="U63" s="235"/>
      <c r="V63" s="235"/>
      <c r="W63" s="235"/>
      <c r="X63" s="235"/>
      <c r="Y63" s="235"/>
      <c r="Z63" s="234"/>
      <c r="AA63" s="234"/>
      <c r="AB63" s="234"/>
      <c r="AC63" s="234"/>
      <c r="AD63" s="189"/>
      <c r="AE63" s="189"/>
      <c r="AF63" s="270"/>
      <c r="AG63" s="270"/>
      <c r="AH63" s="270"/>
      <c r="AI63" s="270"/>
      <c r="AJ63" s="270"/>
      <c r="AK63" s="270"/>
      <c r="AL63" s="270"/>
      <c r="AM63" s="270"/>
      <c r="AN63" s="270"/>
      <c r="AO63" s="270"/>
      <c r="AP63" s="270"/>
      <c r="AQ63" s="270"/>
      <c r="AR63" s="270"/>
      <c r="AS63" s="270"/>
      <c r="AT63" s="248"/>
      <c r="AU63" s="158"/>
      <c r="AV63" s="158"/>
      <c r="AW63" s="249"/>
    </row>
    <row r="64" spans="1:49" ht="29.25" customHeight="1">
      <c r="A64" s="232"/>
      <c r="B64" s="232"/>
      <c r="C64" s="232"/>
      <c r="D64" s="232"/>
      <c r="E64" s="232"/>
      <c r="F64" s="232"/>
      <c r="G64" s="232"/>
      <c r="H64" s="232"/>
      <c r="I64" s="232"/>
      <c r="J64" s="232"/>
      <c r="K64" s="59" t="s">
        <v>182</v>
      </c>
      <c r="L64" s="141" t="s">
        <v>189</v>
      </c>
      <c r="M64" s="55"/>
      <c r="N64" s="232"/>
      <c r="O64" s="232"/>
      <c r="P64" s="232"/>
      <c r="Q64" s="232"/>
      <c r="R64" s="235"/>
      <c r="S64" s="235"/>
      <c r="T64" s="235"/>
      <c r="U64" s="183" t="s">
        <v>203</v>
      </c>
      <c r="V64" s="183"/>
      <c r="W64" s="183"/>
      <c r="X64" s="183"/>
      <c r="Y64" s="235"/>
      <c r="Z64" s="234"/>
      <c r="AA64" s="234"/>
      <c r="AB64" s="234"/>
      <c r="AC64" s="234"/>
      <c r="AD64" s="189"/>
      <c r="AE64" s="189"/>
      <c r="AF64" s="270"/>
      <c r="AG64" s="270"/>
      <c r="AH64" s="270"/>
      <c r="AI64" s="270"/>
      <c r="AJ64" s="270"/>
      <c r="AK64" s="270"/>
      <c r="AL64" s="270"/>
      <c r="AM64" s="270"/>
      <c r="AN64" s="270"/>
      <c r="AO64" s="270"/>
      <c r="AP64" s="270"/>
      <c r="AQ64" s="270"/>
      <c r="AR64" s="270"/>
      <c r="AS64" s="270"/>
      <c r="AT64" s="248"/>
      <c r="AU64" s="158"/>
      <c r="AV64" s="158"/>
      <c r="AW64" s="249"/>
    </row>
    <row r="65" spans="1:49" ht="15" customHeight="1">
      <c r="A65" s="232"/>
      <c r="B65" s="232"/>
      <c r="C65" s="232"/>
      <c r="D65" s="232"/>
      <c r="E65" s="232"/>
      <c r="F65" s="232"/>
      <c r="G65" s="232"/>
      <c r="H65" s="232"/>
      <c r="I65" s="232"/>
      <c r="J65" s="232"/>
      <c r="K65" s="59" t="s">
        <v>183</v>
      </c>
      <c r="L65" s="141" t="s">
        <v>189</v>
      </c>
      <c r="M65" s="55"/>
      <c r="N65" s="232"/>
      <c r="O65" s="232"/>
      <c r="P65" s="232"/>
      <c r="Q65" s="232"/>
      <c r="R65" s="235"/>
      <c r="S65" s="235"/>
      <c r="T65" s="235"/>
      <c r="U65" s="233" t="s">
        <v>204</v>
      </c>
      <c r="V65" s="235" t="s">
        <v>189</v>
      </c>
      <c r="W65" s="235"/>
      <c r="X65" s="237">
        <f>IF(AND(V65="X"),10,"-")</f>
        <v>10</v>
      </c>
      <c r="Y65" s="235"/>
      <c r="Z65" s="234"/>
      <c r="AA65" s="234"/>
      <c r="AB65" s="234"/>
      <c r="AC65" s="234"/>
      <c r="AD65" s="189"/>
      <c r="AE65" s="189"/>
      <c r="AF65" s="270"/>
      <c r="AG65" s="270"/>
      <c r="AH65" s="270"/>
      <c r="AI65" s="270"/>
      <c r="AJ65" s="270"/>
      <c r="AK65" s="270"/>
      <c r="AL65" s="270"/>
      <c r="AM65" s="270"/>
      <c r="AN65" s="270"/>
      <c r="AO65" s="270"/>
      <c r="AP65" s="270"/>
      <c r="AQ65" s="270"/>
      <c r="AR65" s="270"/>
      <c r="AS65" s="270"/>
      <c r="AT65" s="248"/>
      <c r="AU65" s="158"/>
      <c r="AV65" s="158"/>
      <c r="AW65" s="249"/>
    </row>
    <row r="66" spans="1:49" ht="15">
      <c r="A66" s="232"/>
      <c r="B66" s="232"/>
      <c r="C66" s="232"/>
      <c r="D66" s="232"/>
      <c r="E66" s="232"/>
      <c r="F66" s="232"/>
      <c r="G66" s="232"/>
      <c r="H66" s="232"/>
      <c r="I66" s="232"/>
      <c r="J66" s="232"/>
      <c r="K66" s="59" t="s">
        <v>184</v>
      </c>
      <c r="L66" s="141" t="s">
        <v>189</v>
      </c>
      <c r="M66" s="55"/>
      <c r="N66" s="232"/>
      <c r="O66" s="232"/>
      <c r="P66" s="232"/>
      <c r="Q66" s="232"/>
      <c r="R66" s="235"/>
      <c r="S66" s="235"/>
      <c r="T66" s="235"/>
      <c r="U66" s="233"/>
      <c r="V66" s="235"/>
      <c r="W66" s="235"/>
      <c r="X66" s="237"/>
      <c r="Y66" s="235"/>
      <c r="Z66" s="234"/>
      <c r="AA66" s="234"/>
      <c r="AB66" s="234"/>
      <c r="AC66" s="234"/>
      <c r="AD66" s="189"/>
      <c r="AE66" s="189"/>
      <c r="AF66" s="270"/>
      <c r="AG66" s="270"/>
      <c r="AH66" s="270"/>
      <c r="AI66" s="270"/>
      <c r="AJ66" s="270"/>
      <c r="AK66" s="270"/>
      <c r="AL66" s="270"/>
      <c r="AM66" s="270"/>
      <c r="AN66" s="270"/>
      <c r="AO66" s="270"/>
      <c r="AP66" s="270"/>
      <c r="AQ66" s="270"/>
      <c r="AR66" s="270"/>
      <c r="AS66" s="270"/>
      <c r="AT66" s="248"/>
      <c r="AU66" s="158"/>
      <c r="AV66" s="158"/>
      <c r="AW66" s="249"/>
    </row>
    <row r="67" spans="1:49" ht="15" customHeight="1">
      <c r="A67" s="232"/>
      <c r="B67" s="232"/>
      <c r="C67" s="232"/>
      <c r="D67" s="232"/>
      <c r="E67" s="232"/>
      <c r="F67" s="232"/>
      <c r="G67" s="232"/>
      <c r="H67" s="232"/>
      <c r="I67" s="232"/>
      <c r="J67" s="232"/>
      <c r="K67" s="59" t="s">
        <v>185</v>
      </c>
      <c r="L67" s="141"/>
      <c r="M67" s="55" t="s">
        <v>189</v>
      </c>
      <c r="N67" s="232"/>
      <c r="O67" s="232"/>
      <c r="P67" s="232"/>
      <c r="Q67" s="232"/>
      <c r="R67" s="235"/>
      <c r="S67" s="235"/>
      <c r="T67" s="235"/>
      <c r="U67" s="233" t="s">
        <v>205</v>
      </c>
      <c r="V67" s="235"/>
      <c r="W67" s="235" t="s">
        <v>189</v>
      </c>
      <c r="X67" s="237" t="str">
        <f>IF(AND(V67="x"),5,"-")</f>
        <v>-</v>
      </c>
      <c r="Y67" s="235"/>
      <c r="Z67" s="234"/>
      <c r="AA67" s="234"/>
      <c r="AB67" s="234"/>
      <c r="AC67" s="234"/>
      <c r="AD67" s="189"/>
      <c r="AE67" s="189"/>
      <c r="AF67" s="270"/>
      <c r="AG67" s="270"/>
      <c r="AH67" s="270"/>
      <c r="AI67" s="270"/>
      <c r="AJ67" s="270"/>
      <c r="AK67" s="270"/>
      <c r="AL67" s="270"/>
      <c r="AM67" s="270"/>
      <c r="AN67" s="270"/>
      <c r="AO67" s="270"/>
      <c r="AP67" s="270"/>
      <c r="AQ67" s="270"/>
      <c r="AR67" s="270"/>
      <c r="AS67" s="270"/>
      <c r="AT67" s="248"/>
      <c r="AU67" s="158"/>
      <c r="AV67" s="158"/>
      <c r="AW67" s="249"/>
    </row>
    <row r="68" spans="1:49" ht="15">
      <c r="A68" s="232"/>
      <c r="B68" s="232"/>
      <c r="C68" s="232"/>
      <c r="D68" s="232"/>
      <c r="E68" s="232"/>
      <c r="F68" s="232"/>
      <c r="G68" s="232"/>
      <c r="H68" s="232"/>
      <c r="I68" s="232"/>
      <c r="J68" s="232"/>
      <c r="K68" s="59" t="s">
        <v>186</v>
      </c>
      <c r="L68" s="141"/>
      <c r="M68" s="55" t="s">
        <v>189</v>
      </c>
      <c r="N68" s="232"/>
      <c r="O68" s="232"/>
      <c r="P68" s="232"/>
      <c r="Q68" s="232"/>
      <c r="R68" s="235"/>
      <c r="S68" s="235"/>
      <c r="T68" s="235"/>
      <c r="U68" s="233"/>
      <c r="V68" s="235"/>
      <c r="W68" s="235"/>
      <c r="X68" s="237"/>
      <c r="Y68" s="235"/>
      <c r="Z68" s="234"/>
      <c r="AA68" s="234"/>
      <c r="AB68" s="234"/>
      <c r="AC68" s="234"/>
      <c r="AD68" s="189"/>
      <c r="AE68" s="189"/>
      <c r="AF68" s="270"/>
      <c r="AG68" s="270"/>
      <c r="AH68" s="270"/>
      <c r="AI68" s="270"/>
      <c r="AJ68" s="270"/>
      <c r="AK68" s="270"/>
      <c r="AL68" s="270"/>
      <c r="AM68" s="270"/>
      <c r="AN68" s="270"/>
      <c r="AO68" s="270"/>
      <c r="AP68" s="270"/>
      <c r="AQ68" s="270"/>
      <c r="AR68" s="270"/>
      <c r="AS68" s="270"/>
      <c r="AT68" s="248"/>
      <c r="AU68" s="158"/>
      <c r="AV68" s="158"/>
      <c r="AW68" s="249"/>
    </row>
    <row r="69" spans="1:49" ht="30" customHeight="1">
      <c r="A69" s="232"/>
      <c r="B69" s="232"/>
      <c r="C69" s="232"/>
      <c r="D69" s="232"/>
      <c r="E69" s="232"/>
      <c r="F69" s="232"/>
      <c r="G69" s="232"/>
      <c r="H69" s="232"/>
      <c r="I69" s="232"/>
      <c r="J69" s="232"/>
      <c r="K69" s="59" t="s">
        <v>187</v>
      </c>
      <c r="L69" s="141" t="s">
        <v>189</v>
      </c>
      <c r="M69" s="55"/>
      <c r="N69" s="232"/>
      <c r="O69" s="232"/>
      <c r="P69" s="232"/>
      <c r="Q69" s="232"/>
      <c r="R69" s="235"/>
      <c r="S69" s="235"/>
      <c r="T69" s="235"/>
      <c r="U69" s="183" t="s">
        <v>194</v>
      </c>
      <c r="V69" s="183"/>
      <c r="W69" s="183"/>
      <c r="X69" s="238">
        <f>SUM(X53:X57)+SUM(X60:X62)+SUM(X65:X68)</f>
        <v>100</v>
      </c>
      <c r="Y69" s="235"/>
      <c r="Z69" s="234"/>
      <c r="AA69" s="234"/>
      <c r="AB69" s="234"/>
      <c r="AC69" s="234"/>
      <c r="AD69" s="189"/>
      <c r="AE69" s="189"/>
      <c r="AF69" s="270"/>
      <c r="AG69" s="270"/>
      <c r="AH69" s="270"/>
      <c r="AI69" s="270"/>
      <c r="AJ69" s="270"/>
      <c r="AK69" s="270"/>
      <c r="AL69" s="270"/>
      <c r="AM69" s="270"/>
      <c r="AN69" s="270"/>
      <c r="AO69" s="270"/>
      <c r="AP69" s="270"/>
      <c r="AQ69" s="270"/>
      <c r="AR69" s="270"/>
      <c r="AS69" s="270"/>
      <c r="AT69" s="248"/>
      <c r="AU69" s="158"/>
      <c r="AV69" s="158"/>
      <c r="AW69" s="249"/>
    </row>
    <row r="70" spans="1:49" ht="15">
      <c r="A70" s="232"/>
      <c r="B70" s="232"/>
      <c r="C70" s="232"/>
      <c r="D70" s="232"/>
      <c r="E70" s="232"/>
      <c r="F70" s="232"/>
      <c r="G70" s="232"/>
      <c r="H70" s="232"/>
      <c r="I70" s="232"/>
      <c r="J70" s="232"/>
      <c r="K70" s="59" t="s">
        <v>188</v>
      </c>
      <c r="L70" s="141"/>
      <c r="M70" s="55" t="s">
        <v>189</v>
      </c>
      <c r="N70" s="232"/>
      <c r="O70" s="232"/>
      <c r="P70" s="232"/>
      <c r="Q70" s="232"/>
      <c r="R70" s="235"/>
      <c r="S70" s="235"/>
      <c r="T70" s="235"/>
      <c r="U70" s="183"/>
      <c r="V70" s="183"/>
      <c r="W70" s="183"/>
      <c r="X70" s="183"/>
      <c r="Y70" s="235"/>
      <c r="Z70" s="234"/>
      <c r="AA70" s="234"/>
      <c r="AB70" s="234"/>
      <c r="AC70" s="234"/>
      <c r="AD70" s="189"/>
      <c r="AE70" s="189"/>
      <c r="AF70" s="270"/>
      <c r="AG70" s="270"/>
      <c r="AH70" s="270"/>
      <c r="AI70" s="270"/>
      <c r="AJ70" s="270"/>
      <c r="AK70" s="270"/>
      <c r="AL70" s="270"/>
      <c r="AM70" s="270"/>
      <c r="AN70" s="270"/>
      <c r="AO70" s="270"/>
      <c r="AP70" s="270"/>
      <c r="AQ70" s="270"/>
      <c r="AR70" s="270"/>
      <c r="AS70" s="270"/>
      <c r="AT70" s="248"/>
      <c r="AU70" s="158"/>
      <c r="AV70" s="158"/>
      <c r="AW70" s="249"/>
    </row>
    <row r="71" spans="1:49" ht="15">
      <c r="A71" s="232"/>
      <c r="B71" s="232"/>
      <c r="C71" s="232"/>
      <c r="D71" s="232"/>
      <c r="E71" s="232"/>
      <c r="F71" s="232"/>
      <c r="G71" s="232"/>
      <c r="H71" s="232"/>
      <c r="I71" s="232"/>
      <c r="J71" s="232"/>
      <c r="K71" s="257"/>
      <c r="L71" s="258"/>
      <c r="M71" s="259"/>
      <c r="N71" s="232"/>
      <c r="O71" s="232"/>
      <c r="P71" s="232"/>
      <c r="Q71" s="232"/>
      <c r="R71" s="235" t="s">
        <v>389</v>
      </c>
      <c r="S71" s="235" t="s">
        <v>189</v>
      </c>
      <c r="T71" s="235"/>
      <c r="U71" s="235"/>
      <c r="V71" s="235"/>
      <c r="W71" s="235"/>
      <c r="X71" s="235"/>
      <c r="Y71" s="114"/>
      <c r="Z71" s="55"/>
      <c r="AA71" s="55"/>
      <c r="AB71" s="55"/>
      <c r="AC71" s="55"/>
      <c r="AD71" s="189"/>
      <c r="AE71" s="189"/>
      <c r="AF71" s="270"/>
      <c r="AG71" s="270"/>
      <c r="AH71" s="270"/>
      <c r="AI71" s="270"/>
      <c r="AJ71" s="270"/>
      <c r="AK71" s="270"/>
      <c r="AL71" s="270"/>
      <c r="AM71" s="270"/>
      <c r="AN71" s="270"/>
      <c r="AO71" s="270"/>
      <c r="AP71" s="270"/>
      <c r="AQ71" s="270"/>
      <c r="AR71" s="270"/>
      <c r="AS71" s="270"/>
      <c r="AT71" s="248"/>
      <c r="AU71" s="158"/>
      <c r="AV71" s="158"/>
      <c r="AW71" s="249"/>
    </row>
    <row r="72" spans="1:49" ht="15">
      <c r="A72" s="232"/>
      <c r="B72" s="232"/>
      <c r="C72" s="232"/>
      <c r="D72" s="232"/>
      <c r="E72" s="232"/>
      <c r="F72" s="232"/>
      <c r="G72" s="232"/>
      <c r="H72" s="232"/>
      <c r="I72" s="232"/>
      <c r="J72" s="232"/>
      <c r="K72" s="260"/>
      <c r="L72" s="261"/>
      <c r="M72" s="262"/>
      <c r="N72" s="232"/>
      <c r="O72" s="232"/>
      <c r="P72" s="232"/>
      <c r="Q72" s="232"/>
      <c r="R72" s="235"/>
      <c r="S72" s="235"/>
      <c r="T72" s="235"/>
      <c r="U72" s="47" t="s">
        <v>196</v>
      </c>
      <c r="V72" s="114" t="s">
        <v>189</v>
      </c>
      <c r="W72" s="47"/>
      <c r="X72" s="62">
        <f>IF(AND(V72="x"),15,"-")</f>
        <v>15</v>
      </c>
      <c r="Y72" s="235" t="s">
        <v>64</v>
      </c>
      <c r="Z72" s="234" t="str">
        <f>IF(AND(X88&gt;=96,X88&lt;=100),"Fuerte",IF(AND(X88&gt;=86,X88&lt;=95),"Moderado",IF(AND(X88&lt;=85,X88&gt;=0),"Débil","-")))</f>
        <v>Fuerte</v>
      </c>
      <c r="AA72" s="234" t="s">
        <v>217</v>
      </c>
      <c r="AB72" s="234" t="str">
        <f>CONCATENATE(Z72,AA72)</f>
        <v>FuerteFuerte</v>
      </c>
      <c r="AC72" s="234" t="str">
        <f>IF(AB72="FuerteFuerte","NO","SI")</f>
        <v>NO</v>
      </c>
      <c r="AD72" s="189"/>
      <c r="AE72" s="189"/>
      <c r="AF72" s="270"/>
      <c r="AG72" s="270"/>
      <c r="AH72" s="270"/>
      <c r="AI72" s="270"/>
      <c r="AJ72" s="270"/>
      <c r="AK72" s="270"/>
      <c r="AL72" s="270"/>
      <c r="AM72" s="270"/>
      <c r="AN72" s="270"/>
      <c r="AO72" s="270"/>
      <c r="AP72" s="270"/>
      <c r="AQ72" s="270"/>
      <c r="AR72" s="270"/>
      <c r="AS72" s="270"/>
      <c r="AT72" s="248"/>
      <c r="AU72" s="158"/>
      <c r="AV72" s="158"/>
      <c r="AW72" s="249"/>
    </row>
    <row r="73" spans="1:49" ht="30">
      <c r="A73" s="232"/>
      <c r="B73" s="232"/>
      <c r="C73" s="232"/>
      <c r="D73" s="232"/>
      <c r="E73" s="232"/>
      <c r="F73" s="232"/>
      <c r="G73" s="232"/>
      <c r="H73" s="232"/>
      <c r="I73" s="232"/>
      <c r="J73" s="232"/>
      <c r="K73" s="260"/>
      <c r="L73" s="261"/>
      <c r="M73" s="262"/>
      <c r="N73" s="232"/>
      <c r="O73" s="232"/>
      <c r="P73" s="232"/>
      <c r="Q73" s="232"/>
      <c r="R73" s="235"/>
      <c r="S73" s="235"/>
      <c r="T73" s="235"/>
      <c r="U73" s="47" t="s">
        <v>197</v>
      </c>
      <c r="V73" s="114" t="s">
        <v>189</v>
      </c>
      <c r="W73" s="47"/>
      <c r="X73" s="62">
        <f>IF(AND(V73="x"),15,"-")</f>
        <v>15</v>
      </c>
      <c r="Y73" s="235"/>
      <c r="Z73" s="234"/>
      <c r="AA73" s="234"/>
      <c r="AB73" s="234"/>
      <c r="AC73" s="234"/>
      <c r="AD73" s="189"/>
      <c r="AE73" s="189"/>
      <c r="AF73" s="270"/>
      <c r="AG73" s="270"/>
      <c r="AH73" s="270"/>
      <c r="AI73" s="270"/>
      <c r="AJ73" s="270"/>
      <c r="AK73" s="270"/>
      <c r="AL73" s="270"/>
      <c r="AM73" s="270"/>
      <c r="AN73" s="270"/>
      <c r="AO73" s="270"/>
      <c r="AP73" s="270"/>
      <c r="AQ73" s="270"/>
      <c r="AR73" s="270"/>
      <c r="AS73" s="270"/>
      <c r="AT73" s="248"/>
      <c r="AU73" s="158"/>
      <c r="AV73" s="158"/>
      <c r="AW73" s="249"/>
    </row>
    <row r="74" spans="1:49" ht="15">
      <c r="A74" s="232"/>
      <c r="B74" s="232"/>
      <c r="C74" s="232"/>
      <c r="D74" s="232"/>
      <c r="E74" s="232"/>
      <c r="F74" s="232"/>
      <c r="G74" s="232"/>
      <c r="H74" s="232"/>
      <c r="I74" s="232"/>
      <c r="J74" s="232"/>
      <c r="K74" s="260"/>
      <c r="L74" s="261"/>
      <c r="M74" s="262"/>
      <c r="N74" s="232"/>
      <c r="O74" s="232"/>
      <c r="P74" s="232"/>
      <c r="Q74" s="232"/>
      <c r="R74" s="235"/>
      <c r="S74" s="235"/>
      <c r="T74" s="235"/>
      <c r="U74" s="47" t="s">
        <v>198</v>
      </c>
      <c r="V74" s="114" t="s">
        <v>189</v>
      </c>
      <c r="W74" s="47"/>
      <c r="X74" s="62">
        <f>IF(AND(V74="x"),15,"-")</f>
        <v>15</v>
      </c>
      <c r="Y74" s="235"/>
      <c r="Z74" s="234"/>
      <c r="AA74" s="234"/>
      <c r="AB74" s="234"/>
      <c r="AC74" s="234"/>
      <c r="AD74" s="189"/>
      <c r="AE74" s="189"/>
      <c r="AF74" s="270"/>
      <c r="AG74" s="270"/>
      <c r="AH74" s="270"/>
      <c r="AI74" s="270"/>
      <c r="AJ74" s="270"/>
      <c r="AK74" s="270"/>
      <c r="AL74" s="270"/>
      <c r="AM74" s="270"/>
      <c r="AN74" s="270"/>
      <c r="AO74" s="270"/>
      <c r="AP74" s="270"/>
      <c r="AQ74" s="270"/>
      <c r="AR74" s="270"/>
      <c r="AS74" s="270"/>
      <c r="AT74" s="248"/>
      <c r="AU74" s="158"/>
      <c r="AV74" s="158"/>
      <c r="AW74" s="249"/>
    </row>
    <row r="75" spans="1:49" ht="15">
      <c r="A75" s="232"/>
      <c r="B75" s="232"/>
      <c r="C75" s="232"/>
      <c r="D75" s="232"/>
      <c r="E75" s="232"/>
      <c r="F75" s="232"/>
      <c r="G75" s="232"/>
      <c r="H75" s="232"/>
      <c r="I75" s="232"/>
      <c r="J75" s="232"/>
      <c r="K75" s="260"/>
      <c r="L75" s="261"/>
      <c r="M75" s="262"/>
      <c r="N75" s="232"/>
      <c r="O75" s="232"/>
      <c r="P75" s="232"/>
      <c r="Q75" s="232"/>
      <c r="R75" s="235"/>
      <c r="S75" s="235"/>
      <c r="T75" s="235"/>
      <c r="U75" s="47" t="s">
        <v>199</v>
      </c>
      <c r="V75" s="114" t="s">
        <v>189</v>
      </c>
      <c r="W75" s="47"/>
      <c r="X75" s="62">
        <f>IF(AND(V75="x"),15,"-")</f>
        <v>15</v>
      </c>
      <c r="Y75" s="235"/>
      <c r="Z75" s="234"/>
      <c r="AA75" s="234"/>
      <c r="AB75" s="234"/>
      <c r="AC75" s="234"/>
      <c r="AD75" s="189"/>
      <c r="AE75" s="189"/>
      <c r="AF75" s="270"/>
      <c r="AG75" s="270"/>
      <c r="AH75" s="270"/>
      <c r="AI75" s="270"/>
      <c r="AJ75" s="270"/>
      <c r="AK75" s="270"/>
      <c r="AL75" s="270"/>
      <c r="AM75" s="270"/>
      <c r="AN75" s="270"/>
      <c r="AO75" s="270"/>
      <c r="AP75" s="270"/>
      <c r="AQ75" s="270"/>
      <c r="AR75" s="270"/>
      <c r="AS75" s="270"/>
      <c r="AT75" s="248"/>
      <c r="AU75" s="158"/>
      <c r="AV75" s="158"/>
      <c r="AW75" s="249"/>
    </row>
    <row r="76" spans="1:49" ht="30">
      <c r="A76" s="232"/>
      <c r="B76" s="232"/>
      <c r="C76" s="232"/>
      <c r="D76" s="232"/>
      <c r="E76" s="232"/>
      <c r="F76" s="232"/>
      <c r="G76" s="232"/>
      <c r="H76" s="232"/>
      <c r="I76" s="232"/>
      <c r="J76" s="232"/>
      <c r="K76" s="260"/>
      <c r="L76" s="261"/>
      <c r="M76" s="262"/>
      <c r="N76" s="232"/>
      <c r="O76" s="232"/>
      <c r="P76" s="232"/>
      <c r="Q76" s="232"/>
      <c r="R76" s="235"/>
      <c r="S76" s="235"/>
      <c r="T76" s="235"/>
      <c r="U76" s="47" t="s">
        <v>386</v>
      </c>
      <c r="V76" s="114" t="s">
        <v>189</v>
      </c>
      <c r="W76" s="47"/>
      <c r="X76" s="62">
        <f>IF(AND(V76="x"),15,"-")</f>
        <v>15</v>
      </c>
      <c r="Y76" s="235"/>
      <c r="Z76" s="234"/>
      <c r="AA76" s="234"/>
      <c r="AB76" s="234"/>
      <c r="AC76" s="234"/>
      <c r="AD76" s="189"/>
      <c r="AE76" s="189"/>
      <c r="AF76" s="270"/>
      <c r="AG76" s="270"/>
      <c r="AH76" s="270"/>
      <c r="AI76" s="270"/>
      <c r="AJ76" s="270"/>
      <c r="AK76" s="270"/>
      <c r="AL76" s="270"/>
      <c r="AM76" s="270"/>
      <c r="AN76" s="270"/>
      <c r="AO76" s="270"/>
      <c r="AP76" s="270"/>
      <c r="AQ76" s="270"/>
      <c r="AR76" s="270"/>
      <c r="AS76" s="270"/>
      <c r="AT76" s="248"/>
      <c r="AU76" s="158"/>
      <c r="AV76" s="158"/>
      <c r="AW76" s="249"/>
    </row>
    <row r="77" spans="1:49" ht="15">
      <c r="A77" s="232"/>
      <c r="B77" s="232"/>
      <c r="C77" s="232"/>
      <c r="D77" s="232"/>
      <c r="E77" s="232"/>
      <c r="F77" s="232"/>
      <c r="G77" s="232"/>
      <c r="H77" s="232"/>
      <c r="I77" s="232"/>
      <c r="J77" s="232"/>
      <c r="K77" s="260"/>
      <c r="L77" s="261"/>
      <c r="M77" s="262"/>
      <c r="N77" s="232"/>
      <c r="O77" s="232"/>
      <c r="P77" s="232"/>
      <c r="Q77" s="232"/>
      <c r="R77" s="235"/>
      <c r="S77" s="235"/>
      <c r="T77" s="235"/>
      <c r="U77" s="235"/>
      <c r="V77" s="235"/>
      <c r="W77" s="235"/>
      <c r="X77" s="235"/>
      <c r="Y77" s="235"/>
      <c r="Z77" s="234"/>
      <c r="AA77" s="234"/>
      <c r="AB77" s="234"/>
      <c r="AC77" s="234"/>
      <c r="AD77" s="189"/>
      <c r="AE77" s="189"/>
      <c r="AF77" s="270"/>
      <c r="AG77" s="270"/>
      <c r="AH77" s="270"/>
      <c r="AI77" s="270"/>
      <c r="AJ77" s="270"/>
      <c r="AK77" s="270"/>
      <c r="AL77" s="270"/>
      <c r="AM77" s="270"/>
      <c r="AN77" s="270"/>
      <c r="AO77" s="270"/>
      <c r="AP77" s="270"/>
      <c r="AQ77" s="270"/>
      <c r="AR77" s="270"/>
      <c r="AS77" s="270"/>
      <c r="AT77" s="248"/>
      <c r="AU77" s="158"/>
      <c r="AV77" s="158"/>
      <c r="AW77" s="249"/>
    </row>
    <row r="78" spans="1:49" ht="15">
      <c r="A78" s="232"/>
      <c r="B78" s="232"/>
      <c r="C78" s="232"/>
      <c r="D78" s="232"/>
      <c r="E78" s="232"/>
      <c r="F78" s="232"/>
      <c r="G78" s="232"/>
      <c r="H78" s="232"/>
      <c r="I78" s="232"/>
      <c r="J78" s="232"/>
      <c r="K78" s="260"/>
      <c r="L78" s="261"/>
      <c r="M78" s="262"/>
      <c r="N78" s="232"/>
      <c r="O78" s="232"/>
      <c r="P78" s="232"/>
      <c r="Q78" s="232"/>
      <c r="R78" s="235"/>
      <c r="S78" s="235"/>
      <c r="T78" s="235"/>
      <c r="U78" s="183" t="s">
        <v>200</v>
      </c>
      <c r="V78" s="183"/>
      <c r="W78" s="183"/>
      <c r="X78" s="183"/>
      <c r="Y78" s="235"/>
      <c r="Z78" s="234"/>
      <c r="AA78" s="234"/>
      <c r="AB78" s="234"/>
      <c r="AC78" s="234"/>
      <c r="AD78" s="189"/>
      <c r="AE78" s="189"/>
      <c r="AF78" s="270"/>
      <c r="AG78" s="270"/>
      <c r="AH78" s="270"/>
      <c r="AI78" s="270"/>
      <c r="AJ78" s="270"/>
      <c r="AK78" s="270"/>
      <c r="AL78" s="270"/>
      <c r="AM78" s="270"/>
      <c r="AN78" s="270"/>
      <c r="AO78" s="270"/>
      <c r="AP78" s="270"/>
      <c r="AQ78" s="270"/>
      <c r="AR78" s="270"/>
      <c r="AS78" s="270"/>
      <c r="AT78" s="248"/>
      <c r="AU78" s="158"/>
      <c r="AV78" s="158"/>
      <c r="AW78" s="249"/>
    </row>
    <row r="79" spans="1:49" ht="15">
      <c r="A79" s="232"/>
      <c r="B79" s="232"/>
      <c r="C79" s="232"/>
      <c r="D79" s="232"/>
      <c r="E79" s="232"/>
      <c r="F79" s="232"/>
      <c r="G79" s="232"/>
      <c r="H79" s="232"/>
      <c r="I79" s="232"/>
      <c r="J79" s="232"/>
      <c r="K79" s="260"/>
      <c r="L79" s="261"/>
      <c r="M79" s="262"/>
      <c r="N79" s="232"/>
      <c r="O79" s="232"/>
      <c r="P79" s="232"/>
      <c r="Q79" s="232"/>
      <c r="R79" s="235"/>
      <c r="S79" s="235"/>
      <c r="T79" s="235"/>
      <c r="U79" s="47" t="s">
        <v>201</v>
      </c>
      <c r="V79" s="114" t="s">
        <v>189</v>
      </c>
      <c r="W79" s="47"/>
      <c r="X79" s="63">
        <f>IF(AND(V79="x"),15,"-")</f>
        <v>15</v>
      </c>
      <c r="Y79" s="235"/>
      <c r="Z79" s="234"/>
      <c r="AA79" s="234"/>
      <c r="AB79" s="234"/>
      <c r="AC79" s="234"/>
      <c r="AD79" s="189"/>
      <c r="AE79" s="189"/>
      <c r="AF79" s="270"/>
      <c r="AG79" s="270"/>
      <c r="AH79" s="270"/>
      <c r="AI79" s="270"/>
      <c r="AJ79" s="270"/>
      <c r="AK79" s="270"/>
      <c r="AL79" s="270"/>
      <c r="AM79" s="270"/>
      <c r="AN79" s="270"/>
      <c r="AO79" s="270"/>
      <c r="AP79" s="270"/>
      <c r="AQ79" s="270"/>
      <c r="AR79" s="270"/>
      <c r="AS79" s="270"/>
      <c r="AT79" s="248"/>
      <c r="AU79" s="158"/>
      <c r="AV79" s="158"/>
      <c r="AW79" s="249"/>
    </row>
    <row r="80" spans="1:49" ht="15">
      <c r="A80" s="232"/>
      <c r="B80" s="232"/>
      <c r="C80" s="232"/>
      <c r="D80" s="232"/>
      <c r="E80" s="232"/>
      <c r="F80" s="232"/>
      <c r="G80" s="232"/>
      <c r="H80" s="232"/>
      <c r="I80" s="232"/>
      <c r="J80" s="232"/>
      <c r="K80" s="260"/>
      <c r="L80" s="261"/>
      <c r="M80" s="262"/>
      <c r="N80" s="232"/>
      <c r="O80" s="232"/>
      <c r="P80" s="232"/>
      <c r="Q80" s="232"/>
      <c r="R80" s="235"/>
      <c r="S80" s="235"/>
      <c r="T80" s="235"/>
      <c r="U80" s="233" t="s">
        <v>202</v>
      </c>
      <c r="V80" s="235"/>
      <c r="W80" s="233" t="s">
        <v>189</v>
      </c>
      <c r="X80" s="237" t="str">
        <f>IF(AND(V80="x"),10,"-")</f>
        <v>-</v>
      </c>
      <c r="Y80" s="235"/>
      <c r="Z80" s="234"/>
      <c r="AA80" s="234"/>
      <c r="AB80" s="234"/>
      <c r="AC80" s="234"/>
      <c r="AD80" s="189"/>
      <c r="AE80" s="189"/>
      <c r="AF80" s="270"/>
      <c r="AG80" s="270"/>
      <c r="AH80" s="270"/>
      <c r="AI80" s="270"/>
      <c r="AJ80" s="270"/>
      <c r="AK80" s="270"/>
      <c r="AL80" s="270"/>
      <c r="AM80" s="270"/>
      <c r="AN80" s="270"/>
      <c r="AO80" s="270"/>
      <c r="AP80" s="270"/>
      <c r="AQ80" s="270"/>
      <c r="AR80" s="270"/>
      <c r="AS80" s="270"/>
      <c r="AT80" s="248"/>
      <c r="AU80" s="158"/>
      <c r="AV80" s="158"/>
      <c r="AW80" s="249"/>
    </row>
    <row r="81" spans="1:49" ht="15">
      <c r="A81" s="232"/>
      <c r="B81" s="232"/>
      <c r="C81" s="232"/>
      <c r="D81" s="232"/>
      <c r="E81" s="232"/>
      <c r="F81" s="232"/>
      <c r="G81" s="232"/>
      <c r="H81" s="232"/>
      <c r="I81" s="232"/>
      <c r="J81" s="232"/>
      <c r="K81" s="260"/>
      <c r="L81" s="261"/>
      <c r="M81" s="262"/>
      <c r="N81" s="232"/>
      <c r="O81" s="232"/>
      <c r="P81" s="232"/>
      <c r="Q81" s="232"/>
      <c r="R81" s="235"/>
      <c r="S81" s="235"/>
      <c r="T81" s="235"/>
      <c r="U81" s="233"/>
      <c r="V81" s="235"/>
      <c r="W81" s="233"/>
      <c r="X81" s="237"/>
      <c r="Y81" s="235"/>
      <c r="Z81" s="234"/>
      <c r="AA81" s="234"/>
      <c r="AB81" s="234"/>
      <c r="AC81" s="234"/>
      <c r="AD81" s="189"/>
      <c r="AE81" s="189"/>
      <c r="AF81" s="270"/>
      <c r="AG81" s="270"/>
      <c r="AH81" s="270"/>
      <c r="AI81" s="270"/>
      <c r="AJ81" s="270"/>
      <c r="AK81" s="270"/>
      <c r="AL81" s="270"/>
      <c r="AM81" s="270"/>
      <c r="AN81" s="270"/>
      <c r="AO81" s="270"/>
      <c r="AP81" s="270"/>
      <c r="AQ81" s="270"/>
      <c r="AR81" s="270"/>
      <c r="AS81" s="270"/>
      <c r="AT81" s="248"/>
      <c r="AU81" s="158"/>
      <c r="AV81" s="158"/>
      <c r="AW81" s="249"/>
    </row>
    <row r="82" spans="1:49" ht="15">
      <c r="A82" s="232"/>
      <c r="B82" s="232"/>
      <c r="C82" s="232"/>
      <c r="D82" s="232"/>
      <c r="E82" s="232"/>
      <c r="F82" s="232"/>
      <c r="G82" s="232"/>
      <c r="H82" s="232"/>
      <c r="I82" s="232"/>
      <c r="J82" s="232"/>
      <c r="K82" s="260"/>
      <c r="L82" s="261"/>
      <c r="M82" s="262"/>
      <c r="N82" s="232"/>
      <c r="O82" s="232"/>
      <c r="P82" s="232"/>
      <c r="Q82" s="232"/>
      <c r="R82" s="235"/>
      <c r="S82" s="235"/>
      <c r="T82" s="235"/>
      <c r="U82" s="235"/>
      <c r="V82" s="235"/>
      <c r="W82" s="235"/>
      <c r="X82" s="235"/>
      <c r="Y82" s="235"/>
      <c r="Z82" s="234"/>
      <c r="AA82" s="234"/>
      <c r="AB82" s="234"/>
      <c r="AC82" s="234"/>
      <c r="AD82" s="189"/>
      <c r="AE82" s="189"/>
      <c r="AF82" s="270"/>
      <c r="AG82" s="270"/>
      <c r="AH82" s="270"/>
      <c r="AI82" s="270"/>
      <c r="AJ82" s="270"/>
      <c r="AK82" s="270"/>
      <c r="AL82" s="270"/>
      <c r="AM82" s="270"/>
      <c r="AN82" s="270"/>
      <c r="AO82" s="270"/>
      <c r="AP82" s="270"/>
      <c r="AQ82" s="270"/>
      <c r="AR82" s="270"/>
      <c r="AS82" s="270"/>
      <c r="AT82" s="248"/>
      <c r="AU82" s="158"/>
      <c r="AV82" s="158"/>
      <c r="AW82" s="249"/>
    </row>
    <row r="83" spans="1:49" ht="15">
      <c r="A83" s="232"/>
      <c r="B83" s="232"/>
      <c r="C83" s="232"/>
      <c r="D83" s="232"/>
      <c r="E83" s="232"/>
      <c r="F83" s="232"/>
      <c r="G83" s="232"/>
      <c r="H83" s="232"/>
      <c r="I83" s="232"/>
      <c r="J83" s="232"/>
      <c r="K83" s="260"/>
      <c r="L83" s="261"/>
      <c r="M83" s="262"/>
      <c r="N83" s="232"/>
      <c r="O83" s="232"/>
      <c r="P83" s="232"/>
      <c r="Q83" s="232"/>
      <c r="R83" s="235"/>
      <c r="S83" s="235"/>
      <c r="T83" s="235"/>
      <c r="U83" s="183" t="s">
        <v>203</v>
      </c>
      <c r="V83" s="183"/>
      <c r="W83" s="183"/>
      <c r="X83" s="183"/>
      <c r="Y83" s="235"/>
      <c r="Z83" s="234"/>
      <c r="AA83" s="234"/>
      <c r="AB83" s="234"/>
      <c r="AC83" s="234"/>
      <c r="AD83" s="189"/>
      <c r="AE83" s="189"/>
      <c r="AF83" s="270"/>
      <c r="AG83" s="270"/>
      <c r="AH83" s="270"/>
      <c r="AI83" s="270"/>
      <c r="AJ83" s="270"/>
      <c r="AK83" s="270"/>
      <c r="AL83" s="270"/>
      <c r="AM83" s="270"/>
      <c r="AN83" s="270"/>
      <c r="AO83" s="270"/>
      <c r="AP83" s="270"/>
      <c r="AQ83" s="270"/>
      <c r="AR83" s="270"/>
      <c r="AS83" s="270"/>
      <c r="AT83" s="248"/>
      <c r="AU83" s="158"/>
      <c r="AV83" s="158"/>
      <c r="AW83" s="249"/>
    </row>
    <row r="84" spans="1:49" ht="15">
      <c r="A84" s="232"/>
      <c r="B84" s="232"/>
      <c r="C84" s="232"/>
      <c r="D84" s="232"/>
      <c r="E84" s="232"/>
      <c r="F84" s="232"/>
      <c r="G84" s="232"/>
      <c r="H84" s="232"/>
      <c r="I84" s="232"/>
      <c r="J84" s="232"/>
      <c r="K84" s="260"/>
      <c r="L84" s="261"/>
      <c r="M84" s="262"/>
      <c r="N84" s="232"/>
      <c r="O84" s="232"/>
      <c r="P84" s="232"/>
      <c r="Q84" s="232"/>
      <c r="R84" s="235"/>
      <c r="S84" s="235"/>
      <c r="T84" s="235"/>
      <c r="U84" s="233" t="s">
        <v>204</v>
      </c>
      <c r="V84" s="235" t="s">
        <v>189</v>
      </c>
      <c r="W84" s="235"/>
      <c r="X84" s="237">
        <f>IF(AND(V84="X"),10,"-")</f>
        <v>10</v>
      </c>
      <c r="Y84" s="235"/>
      <c r="Z84" s="234"/>
      <c r="AA84" s="234"/>
      <c r="AB84" s="234"/>
      <c r="AC84" s="234"/>
      <c r="AD84" s="189"/>
      <c r="AE84" s="189"/>
      <c r="AF84" s="270"/>
      <c r="AG84" s="270"/>
      <c r="AH84" s="270"/>
      <c r="AI84" s="270"/>
      <c r="AJ84" s="270"/>
      <c r="AK84" s="270"/>
      <c r="AL84" s="270"/>
      <c r="AM84" s="270"/>
      <c r="AN84" s="270"/>
      <c r="AO84" s="270"/>
      <c r="AP84" s="270"/>
      <c r="AQ84" s="270"/>
      <c r="AR84" s="270"/>
      <c r="AS84" s="270"/>
      <c r="AT84" s="248"/>
      <c r="AU84" s="158"/>
      <c r="AV84" s="158"/>
      <c r="AW84" s="249"/>
    </row>
    <row r="85" spans="1:49" ht="15">
      <c r="A85" s="232"/>
      <c r="B85" s="232"/>
      <c r="C85" s="232"/>
      <c r="D85" s="232"/>
      <c r="E85" s="232"/>
      <c r="F85" s="232"/>
      <c r="G85" s="232"/>
      <c r="H85" s="232"/>
      <c r="I85" s="232"/>
      <c r="J85" s="232"/>
      <c r="K85" s="260"/>
      <c r="L85" s="261"/>
      <c r="M85" s="262"/>
      <c r="N85" s="232"/>
      <c r="O85" s="232"/>
      <c r="P85" s="232"/>
      <c r="Q85" s="232"/>
      <c r="R85" s="235"/>
      <c r="S85" s="235"/>
      <c r="T85" s="235"/>
      <c r="U85" s="233"/>
      <c r="V85" s="235"/>
      <c r="W85" s="235"/>
      <c r="X85" s="237"/>
      <c r="Y85" s="235"/>
      <c r="Z85" s="234"/>
      <c r="AA85" s="234"/>
      <c r="AB85" s="234"/>
      <c r="AC85" s="234"/>
      <c r="AD85" s="189"/>
      <c r="AE85" s="189"/>
      <c r="AF85" s="270"/>
      <c r="AG85" s="270"/>
      <c r="AH85" s="270"/>
      <c r="AI85" s="270"/>
      <c r="AJ85" s="270"/>
      <c r="AK85" s="270"/>
      <c r="AL85" s="270"/>
      <c r="AM85" s="270"/>
      <c r="AN85" s="270"/>
      <c r="AO85" s="270"/>
      <c r="AP85" s="270"/>
      <c r="AQ85" s="270"/>
      <c r="AR85" s="270"/>
      <c r="AS85" s="270"/>
      <c r="AT85" s="248"/>
      <c r="AU85" s="158"/>
      <c r="AV85" s="158"/>
      <c r="AW85" s="249"/>
    </row>
    <row r="86" spans="1:49" ht="15">
      <c r="A86" s="232"/>
      <c r="B86" s="232"/>
      <c r="C86" s="232"/>
      <c r="D86" s="232"/>
      <c r="E86" s="232"/>
      <c r="F86" s="232"/>
      <c r="G86" s="232"/>
      <c r="H86" s="232"/>
      <c r="I86" s="232"/>
      <c r="J86" s="232"/>
      <c r="K86" s="260"/>
      <c r="L86" s="261"/>
      <c r="M86" s="262"/>
      <c r="N86" s="232"/>
      <c r="O86" s="232"/>
      <c r="P86" s="232"/>
      <c r="Q86" s="232"/>
      <c r="R86" s="235"/>
      <c r="S86" s="235"/>
      <c r="T86" s="235"/>
      <c r="U86" s="233" t="s">
        <v>205</v>
      </c>
      <c r="V86" s="235"/>
      <c r="W86" s="235" t="s">
        <v>189</v>
      </c>
      <c r="X86" s="237" t="str">
        <f>IF(AND(V86="x"),5,"-")</f>
        <v>-</v>
      </c>
      <c r="Y86" s="235"/>
      <c r="Z86" s="234"/>
      <c r="AA86" s="234"/>
      <c r="AB86" s="234"/>
      <c r="AC86" s="234"/>
      <c r="AD86" s="189"/>
      <c r="AE86" s="189"/>
      <c r="AF86" s="270"/>
      <c r="AG86" s="270"/>
      <c r="AH86" s="270"/>
      <c r="AI86" s="270"/>
      <c r="AJ86" s="270"/>
      <c r="AK86" s="270"/>
      <c r="AL86" s="270"/>
      <c r="AM86" s="270"/>
      <c r="AN86" s="270"/>
      <c r="AO86" s="270"/>
      <c r="AP86" s="270"/>
      <c r="AQ86" s="270"/>
      <c r="AR86" s="270"/>
      <c r="AS86" s="270"/>
      <c r="AT86" s="248"/>
      <c r="AU86" s="158"/>
      <c r="AV86" s="158"/>
      <c r="AW86" s="249"/>
    </row>
    <row r="87" spans="1:49" ht="15">
      <c r="A87" s="232"/>
      <c r="B87" s="232"/>
      <c r="C87" s="232"/>
      <c r="D87" s="232"/>
      <c r="E87" s="232"/>
      <c r="F87" s="232"/>
      <c r="G87" s="232"/>
      <c r="H87" s="232"/>
      <c r="I87" s="232"/>
      <c r="J87" s="232"/>
      <c r="K87" s="260"/>
      <c r="L87" s="261"/>
      <c r="M87" s="262"/>
      <c r="N87" s="232"/>
      <c r="O87" s="232"/>
      <c r="P87" s="232"/>
      <c r="Q87" s="232"/>
      <c r="R87" s="235"/>
      <c r="S87" s="235"/>
      <c r="T87" s="235"/>
      <c r="U87" s="233"/>
      <c r="V87" s="235"/>
      <c r="W87" s="235"/>
      <c r="X87" s="237"/>
      <c r="Y87" s="235"/>
      <c r="Z87" s="234"/>
      <c r="AA87" s="234"/>
      <c r="AB87" s="234"/>
      <c r="AC87" s="234"/>
      <c r="AD87" s="189"/>
      <c r="AE87" s="189"/>
      <c r="AF87" s="270"/>
      <c r="AG87" s="270"/>
      <c r="AH87" s="270"/>
      <c r="AI87" s="270"/>
      <c r="AJ87" s="270"/>
      <c r="AK87" s="270"/>
      <c r="AL87" s="270"/>
      <c r="AM87" s="270"/>
      <c r="AN87" s="270"/>
      <c r="AO87" s="270"/>
      <c r="AP87" s="270"/>
      <c r="AQ87" s="270"/>
      <c r="AR87" s="270"/>
      <c r="AS87" s="270"/>
      <c r="AT87" s="248"/>
      <c r="AU87" s="158"/>
      <c r="AV87" s="158"/>
      <c r="AW87" s="249"/>
    </row>
    <row r="88" spans="1:49" ht="15">
      <c r="A88" s="232"/>
      <c r="B88" s="232"/>
      <c r="C88" s="232"/>
      <c r="D88" s="232"/>
      <c r="E88" s="232"/>
      <c r="F88" s="232"/>
      <c r="G88" s="232"/>
      <c r="H88" s="232"/>
      <c r="I88" s="232"/>
      <c r="J88" s="232"/>
      <c r="K88" s="260"/>
      <c r="L88" s="261"/>
      <c r="M88" s="262"/>
      <c r="N88" s="232"/>
      <c r="O88" s="232"/>
      <c r="P88" s="232"/>
      <c r="Q88" s="232"/>
      <c r="R88" s="235"/>
      <c r="S88" s="235"/>
      <c r="T88" s="235"/>
      <c r="U88" s="183" t="s">
        <v>206</v>
      </c>
      <c r="V88" s="183"/>
      <c r="W88" s="183"/>
      <c r="X88" s="238">
        <f>SUM(X72:X76)+SUM(X79:X81)+SUM(X84:X87)</f>
        <v>100</v>
      </c>
      <c r="Y88" s="235"/>
      <c r="Z88" s="234"/>
      <c r="AA88" s="234"/>
      <c r="AB88" s="234"/>
      <c r="AC88" s="234"/>
      <c r="AD88" s="189"/>
      <c r="AE88" s="189"/>
      <c r="AF88" s="270"/>
      <c r="AG88" s="270"/>
      <c r="AH88" s="270"/>
      <c r="AI88" s="270"/>
      <c r="AJ88" s="270"/>
      <c r="AK88" s="270"/>
      <c r="AL88" s="270"/>
      <c r="AM88" s="270"/>
      <c r="AN88" s="270"/>
      <c r="AO88" s="270"/>
      <c r="AP88" s="270"/>
      <c r="AQ88" s="270"/>
      <c r="AR88" s="270"/>
      <c r="AS88" s="270"/>
      <c r="AT88" s="248"/>
      <c r="AU88" s="158"/>
      <c r="AV88" s="158"/>
      <c r="AW88" s="249"/>
    </row>
    <row r="89" spans="1:49" ht="15">
      <c r="A89" s="232"/>
      <c r="B89" s="232"/>
      <c r="C89" s="232"/>
      <c r="D89" s="232"/>
      <c r="E89" s="232"/>
      <c r="F89" s="232"/>
      <c r="G89" s="232"/>
      <c r="H89" s="232"/>
      <c r="I89" s="232"/>
      <c r="J89" s="232"/>
      <c r="K89" s="260"/>
      <c r="L89" s="261"/>
      <c r="M89" s="262"/>
      <c r="N89" s="232"/>
      <c r="O89" s="232"/>
      <c r="P89" s="232"/>
      <c r="Q89" s="232"/>
      <c r="R89" s="235"/>
      <c r="S89" s="235"/>
      <c r="T89" s="235"/>
      <c r="U89" s="183"/>
      <c r="V89" s="183"/>
      <c r="W89" s="183"/>
      <c r="X89" s="183"/>
      <c r="Y89" s="235"/>
      <c r="Z89" s="234"/>
      <c r="AA89" s="234"/>
      <c r="AB89" s="234"/>
      <c r="AC89" s="234"/>
      <c r="AD89" s="189"/>
      <c r="AE89" s="189"/>
      <c r="AF89" s="270"/>
      <c r="AG89" s="270"/>
      <c r="AH89" s="270"/>
      <c r="AI89" s="270"/>
      <c r="AJ89" s="270"/>
      <c r="AK89" s="270"/>
      <c r="AL89" s="270"/>
      <c r="AM89" s="270"/>
      <c r="AN89" s="270"/>
      <c r="AO89" s="270"/>
      <c r="AP89" s="270"/>
      <c r="AQ89" s="270"/>
      <c r="AR89" s="270"/>
      <c r="AS89" s="270"/>
      <c r="AT89" s="248"/>
      <c r="AU89" s="158"/>
      <c r="AV89" s="158"/>
      <c r="AW89" s="249"/>
    </row>
    <row r="90" spans="1:49" ht="15">
      <c r="A90" s="232"/>
      <c r="B90" s="232"/>
      <c r="C90" s="232"/>
      <c r="D90" s="232"/>
      <c r="E90" s="232"/>
      <c r="F90" s="232"/>
      <c r="G90" s="232"/>
      <c r="H90" s="232"/>
      <c r="I90" s="232"/>
      <c r="J90" s="232"/>
      <c r="K90" s="260"/>
      <c r="L90" s="261"/>
      <c r="M90" s="262"/>
      <c r="N90" s="232"/>
      <c r="O90" s="232"/>
      <c r="P90" s="232"/>
      <c r="Q90" s="232"/>
      <c r="R90" s="235" t="s">
        <v>390</v>
      </c>
      <c r="S90" s="235" t="s">
        <v>189</v>
      </c>
      <c r="T90" s="235"/>
      <c r="U90" s="235"/>
      <c r="V90" s="235"/>
      <c r="W90" s="235"/>
      <c r="X90" s="235"/>
      <c r="Y90" s="114"/>
      <c r="Z90" s="55"/>
      <c r="AA90" s="55"/>
      <c r="AB90" s="55"/>
      <c r="AC90" s="55"/>
      <c r="AD90" s="189"/>
      <c r="AE90" s="189"/>
      <c r="AF90" s="270"/>
      <c r="AG90" s="270"/>
      <c r="AH90" s="270"/>
      <c r="AI90" s="270"/>
      <c r="AJ90" s="270"/>
      <c r="AK90" s="270"/>
      <c r="AL90" s="270"/>
      <c r="AM90" s="270"/>
      <c r="AN90" s="270"/>
      <c r="AO90" s="270"/>
      <c r="AP90" s="270"/>
      <c r="AQ90" s="270"/>
      <c r="AR90" s="270"/>
      <c r="AS90" s="270"/>
      <c r="AT90" s="248"/>
      <c r="AU90" s="158"/>
      <c r="AV90" s="158"/>
      <c r="AW90" s="249"/>
    </row>
    <row r="91" spans="1:49" ht="107.25" customHeight="1">
      <c r="A91" s="232"/>
      <c r="B91" s="232"/>
      <c r="C91" s="232"/>
      <c r="D91" s="232"/>
      <c r="E91" s="232"/>
      <c r="F91" s="232"/>
      <c r="G91" s="232"/>
      <c r="H91" s="232"/>
      <c r="I91" s="232"/>
      <c r="J91" s="232"/>
      <c r="K91" s="260"/>
      <c r="L91" s="261"/>
      <c r="M91" s="262"/>
      <c r="N91" s="232"/>
      <c r="O91" s="232"/>
      <c r="P91" s="232"/>
      <c r="Q91" s="232"/>
      <c r="R91" s="235"/>
      <c r="S91" s="235"/>
      <c r="T91" s="235"/>
      <c r="U91" s="47" t="s">
        <v>196</v>
      </c>
      <c r="V91" s="114" t="s">
        <v>189</v>
      </c>
      <c r="W91" s="47"/>
      <c r="X91" s="62">
        <f>IF(AND(V91="x"),15,"-")</f>
        <v>15</v>
      </c>
      <c r="Y91" s="235" t="s">
        <v>64</v>
      </c>
      <c r="Z91" s="234" t="str">
        <f>IF(AND(X107&gt;=96,X107&lt;=100),"Fuerte",IF(AND(X107&gt;=86,X107&lt;=95),"Moderado",IF(AND(X107&lt;=85,X107&gt;=0),"Débil","-")))</f>
        <v>Fuerte</v>
      </c>
      <c r="AA91" s="234" t="s">
        <v>217</v>
      </c>
      <c r="AB91" s="234" t="str">
        <f>CONCATENATE(Z91,AA91)</f>
        <v>FuerteFuerte</v>
      </c>
      <c r="AC91" s="234" t="str">
        <f>IF(AB91="FuerteFuerte","NO","SI")</f>
        <v>NO</v>
      </c>
      <c r="AD91" s="189"/>
      <c r="AE91" s="189"/>
      <c r="AF91" s="270"/>
      <c r="AG91" s="270"/>
      <c r="AH91" s="270"/>
      <c r="AI91" s="270"/>
      <c r="AJ91" s="270"/>
      <c r="AK91" s="270"/>
      <c r="AL91" s="270"/>
      <c r="AM91" s="270"/>
      <c r="AN91" s="270"/>
      <c r="AO91" s="270"/>
      <c r="AP91" s="270"/>
      <c r="AQ91" s="270"/>
      <c r="AR91" s="270"/>
      <c r="AS91" s="270"/>
      <c r="AT91" s="248"/>
      <c r="AU91" s="158"/>
      <c r="AV91" s="158"/>
      <c r="AW91" s="249"/>
    </row>
    <row r="92" spans="1:49" ht="5.25" customHeight="1">
      <c r="A92" s="232"/>
      <c r="B92" s="232"/>
      <c r="C92" s="232"/>
      <c r="D92" s="232"/>
      <c r="E92" s="232"/>
      <c r="F92" s="232"/>
      <c r="G92" s="232"/>
      <c r="H92" s="232"/>
      <c r="I92" s="232"/>
      <c r="J92" s="232"/>
      <c r="K92" s="260"/>
      <c r="L92" s="261"/>
      <c r="M92" s="262"/>
      <c r="N92" s="232"/>
      <c r="O92" s="232"/>
      <c r="P92" s="232"/>
      <c r="Q92" s="232"/>
      <c r="R92" s="235"/>
      <c r="S92" s="235"/>
      <c r="T92" s="235"/>
      <c r="U92" s="47" t="s">
        <v>197</v>
      </c>
      <c r="V92" s="114" t="s">
        <v>189</v>
      </c>
      <c r="W92" s="47"/>
      <c r="X92" s="62">
        <f>IF(AND(V92="x"),15,"-")</f>
        <v>15</v>
      </c>
      <c r="Y92" s="235"/>
      <c r="Z92" s="234"/>
      <c r="AA92" s="234"/>
      <c r="AB92" s="234"/>
      <c r="AC92" s="234"/>
      <c r="AD92" s="189"/>
      <c r="AE92" s="189"/>
      <c r="AF92" s="270"/>
      <c r="AG92" s="270"/>
      <c r="AH92" s="270"/>
      <c r="AI92" s="270"/>
      <c r="AJ92" s="270"/>
      <c r="AK92" s="270"/>
      <c r="AL92" s="270"/>
      <c r="AM92" s="270"/>
      <c r="AN92" s="270"/>
      <c r="AO92" s="270"/>
      <c r="AP92" s="270"/>
      <c r="AQ92" s="270"/>
      <c r="AR92" s="270"/>
      <c r="AS92" s="270"/>
      <c r="AT92" s="248"/>
      <c r="AU92" s="158"/>
      <c r="AV92" s="158"/>
      <c r="AW92" s="249"/>
    </row>
    <row r="93" spans="1:49" ht="30" customHeight="1" hidden="1">
      <c r="A93" s="232"/>
      <c r="B93" s="232"/>
      <c r="C93" s="232"/>
      <c r="D93" s="232"/>
      <c r="E93" s="232"/>
      <c r="F93" s="232"/>
      <c r="G93" s="232"/>
      <c r="H93" s="232"/>
      <c r="I93" s="232"/>
      <c r="J93" s="232"/>
      <c r="K93" s="260"/>
      <c r="L93" s="261"/>
      <c r="M93" s="262"/>
      <c r="N93" s="232"/>
      <c r="O93" s="232"/>
      <c r="P93" s="232"/>
      <c r="Q93" s="232"/>
      <c r="R93" s="235"/>
      <c r="S93" s="235"/>
      <c r="T93" s="235"/>
      <c r="U93" s="47" t="s">
        <v>198</v>
      </c>
      <c r="V93" s="114" t="s">
        <v>189</v>
      </c>
      <c r="W93" s="47"/>
      <c r="X93" s="62">
        <f>IF(AND(V93="x"),15,"-")</f>
        <v>15</v>
      </c>
      <c r="Y93" s="235"/>
      <c r="Z93" s="234"/>
      <c r="AA93" s="234"/>
      <c r="AB93" s="234"/>
      <c r="AC93" s="234"/>
      <c r="AD93" s="189"/>
      <c r="AE93" s="189"/>
      <c r="AF93" s="270"/>
      <c r="AG93" s="270"/>
      <c r="AH93" s="270"/>
      <c r="AI93" s="270"/>
      <c r="AJ93" s="270"/>
      <c r="AK93" s="270"/>
      <c r="AL93" s="270"/>
      <c r="AM93" s="270"/>
      <c r="AN93" s="270"/>
      <c r="AO93" s="270"/>
      <c r="AP93" s="270"/>
      <c r="AQ93" s="270"/>
      <c r="AR93" s="270"/>
      <c r="AS93" s="270"/>
      <c r="AT93" s="248"/>
      <c r="AU93" s="158"/>
      <c r="AV93" s="158"/>
      <c r="AW93" s="249"/>
    </row>
    <row r="94" spans="1:49" ht="30" customHeight="1" hidden="1">
      <c r="A94" s="232"/>
      <c r="B94" s="232"/>
      <c r="C94" s="232"/>
      <c r="D94" s="232"/>
      <c r="E94" s="232"/>
      <c r="F94" s="232"/>
      <c r="G94" s="232"/>
      <c r="H94" s="232"/>
      <c r="I94" s="232"/>
      <c r="J94" s="232"/>
      <c r="K94" s="260"/>
      <c r="L94" s="261"/>
      <c r="M94" s="262"/>
      <c r="N94" s="232"/>
      <c r="O94" s="232"/>
      <c r="P94" s="232"/>
      <c r="Q94" s="232"/>
      <c r="R94" s="235"/>
      <c r="S94" s="235"/>
      <c r="T94" s="235"/>
      <c r="U94" s="47" t="s">
        <v>199</v>
      </c>
      <c r="V94" s="114" t="s">
        <v>189</v>
      </c>
      <c r="W94" s="47"/>
      <c r="X94" s="62">
        <f>IF(AND(V94="x"),15,"-")</f>
        <v>15</v>
      </c>
      <c r="Y94" s="235"/>
      <c r="Z94" s="234"/>
      <c r="AA94" s="234"/>
      <c r="AB94" s="234"/>
      <c r="AC94" s="234"/>
      <c r="AD94" s="189"/>
      <c r="AE94" s="189"/>
      <c r="AF94" s="270"/>
      <c r="AG94" s="270"/>
      <c r="AH94" s="270"/>
      <c r="AI94" s="270"/>
      <c r="AJ94" s="270"/>
      <c r="AK94" s="270"/>
      <c r="AL94" s="270"/>
      <c r="AM94" s="270"/>
      <c r="AN94" s="270"/>
      <c r="AO94" s="270"/>
      <c r="AP94" s="270"/>
      <c r="AQ94" s="270"/>
      <c r="AR94" s="270"/>
      <c r="AS94" s="270"/>
      <c r="AT94" s="248"/>
      <c r="AU94" s="158"/>
      <c r="AV94" s="158"/>
      <c r="AW94" s="249"/>
    </row>
    <row r="95" spans="1:49" ht="30" hidden="1">
      <c r="A95" s="232"/>
      <c r="B95" s="232"/>
      <c r="C95" s="232"/>
      <c r="D95" s="232"/>
      <c r="E95" s="232"/>
      <c r="F95" s="232"/>
      <c r="G95" s="232"/>
      <c r="H95" s="232"/>
      <c r="I95" s="232"/>
      <c r="J95" s="232"/>
      <c r="K95" s="260"/>
      <c r="L95" s="261"/>
      <c r="M95" s="262"/>
      <c r="N95" s="232"/>
      <c r="O95" s="232"/>
      <c r="P95" s="232"/>
      <c r="Q95" s="232"/>
      <c r="R95" s="235"/>
      <c r="S95" s="235"/>
      <c r="T95" s="235"/>
      <c r="U95" s="47" t="s">
        <v>386</v>
      </c>
      <c r="V95" s="114" t="s">
        <v>189</v>
      </c>
      <c r="W95" s="47"/>
      <c r="X95" s="62">
        <f>IF(AND(V95="x"),15,"-")</f>
        <v>15</v>
      </c>
      <c r="Y95" s="235"/>
      <c r="Z95" s="234"/>
      <c r="AA95" s="234"/>
      <c r="AB95" s="234"/>
      <c r="AC95" s="234"/>
      <c r="AD95" s="189"/>
      <c r="AE95" s="189"/>
      <c r="AF95" s="270"/>
      <c r="AG95" s="270"/>
      <c r="AH95" s="270"/>
      <c r="AI95" s="270"/>
      <c r="AJ95" s="270"/>
      <c r="AK95" s="270"/>
      <c r="AL95" s="270"/>
      <c r="AM95" s="270"/>
      <c r="AN95" s="270"/>
      <c r="AO95" s="270"/>
      <c r="AP95" s="270"/>
      <c r="AQ95" s="270"/>
      <c r="AR95" s="270"/>
      <c r="AS95" s="270"/>
      <c r="AT95" s="248"/>
      <c r="AU95" s="158"/>
      <c r="AV95" s="158"/>
      <c r="AW95" s="249"/>
    </row>
    <row r="96" spans="1:49" ht="30" customHeight="1" hidden="1">
      <c r="A96" s="232"/>
      <c r="B96" s="232"/>
      <c r="C96" s="232"/>
      <c r="D96" s="232"/>
      <c r="E96" s="232"/>
      <c r="F96" s="232"/>
      <c r="G96" s="232"/>
      <c r="H96" s="232"/>
      <c r="I96" s="232"/>
      <c r="J96" s="232"/>
      <c r="K96" s="260"/>
      <c r="L96" s="261"/>
      <c r="M96" s="262"/>
      <c r="N96" s="232"/>
      <c r="O96" s="232"/>
      <c r="P96" s="232"/>
      <c r="Q96" s="232"/>
      <c r="R96" s="235"/>
      <c r="S96" s="235"/>
      <c r="T96" s="235"/>
      <c r="U96" s="235"/>
      <c r="V96" s="235"/>
      <c r="W96" s="235"/>
      <c r="X96" s="235"/>
      <c r="Y96" s="235"/>
      <c r="Z96" s="234"/>
      <c r="AA96" s="234"/>
      <c r="AB96" s="234"/>
      <c r="AC96" s="234"/>
      <c r="AD96" s="189"/>
      <c r="AE96" s="189"/>
      <c r="AF96" s="270"/>
      <c r="AG96" s="270"/>
      <c r="AH96" s="270"/>
      <c r="AI96" s="270"/>
      <c r="AJ96" s="270"/>
      <c r="AK96" s="270"/>
      <c r="AL96" s="270"/>
      <c r="AM96" s="270"/>
      <c r="AN96" s="270"/>
      <c r="AO96" s="270"/>
      <c r="AP96" s="270"/>
      <c r="AQ96" s="270"/>
      <c r="AR96" s="270"/>
      <c r="AS96" s="270"/>
      <c r="AT96" s="248"/>
      <c r="AU96" s="158"/>
      <c r="AV96" s="158"/>
      <c r="AW96" s="249"/>
    </row>
    <row r="97" spans="1:49" ht="45" customHeight="1" hidden="1">
      <c r="A97" s="232"/>
      <c r="B97" s="232"/>
      <c r="C97" s="232"/>
      <c r="D97" s="232"/>
      <c r="E97" s="232"/>
      <c r="F97" s="232"/>
      <c r="G97" s="232"/>
      <c r="H97" s="232"/>
      <c r="I97" s="232"/>
      <c r="J97" s="232"/>
      <c r="K97" s="260"/>
      <c r="L97" s="261"/>
      <c r="M97" s="262"/>
      <c r="N97" s="232"/>
      <c r="O97" s="232"/>
      <c r="P97" s="232"/>
      <c r="Q97" s="232"/>
      <c r="R97" s="235"/>
      <c r="S97" s="235"/>
      <c r="T97" s="235"/>
      <c r="U97" s="183" t="s">
        <v>200</v>
      </c>
      <c r="V97" s="183"/>
      <c r="W97" s="183"/>
      <c r="X97" s="183"/>
      <c r="Y97" s="235"/>
      <c r="Z97" s="234"/>
      <c r="AA97" s="234"/>
      <c r="AB97" s="234"/>
      <c r="AC97" s="234"/>
      <c r="AD97" s="189"/>
      <c r="AE97" s="189"/>
      <c r="AF97" s="270"/>
      <c r="AG97" s="270"/>
      <c r="AH97" s="270"/>
      <c r="AI97" s="270"/>
      <c r="AJ97" s="270"/>
      <c r="AK97" s="270"/>
      <c r="AL97" s="270"/>
      <c r="AM97" s="270"/>
      <c r="AN97" s="270"/>
      <c r="AO97" s="270"/>
      <c r="AP97" s="270"/>
      <c r="AQ97" s="270"/>
      <c r="AR97" s="270"/>
      <c r="AS97" s="270"/>
      <c r="AT97" s="248"/>
      <c r="AU97" s="158"/>
      <c r="AV97" s="158"/>
      <c r="AW97" s="249"/>
    </row>
    <row r="98" spans="1:49" ht="1.5" customHeight="1" hidden="1">
      <c r="A98" s="232"/>
      <c r="B98" s="232"/>
      <c r="C98" s="232"/>
      <c r="D98" s="232"/>
      <c r="E98" s="232"/>
      <c r="F98" s="232"/>
      <c r="G98" s="232"/>
      <c r="H98" s="232"/>
      <c r="I98" s="232"/>
      <c r="J98" s="232"/>
      <c r="K98" s="260"/>
      <c r="L98" s="261"/>
      <c r="M98" s="262"/>
      <c r="N98" s="232"/>
      <c r="O98" s="232"/>
      <c r="P98" s="232"/>
      <c r="Q98" s="232"/>
      <c r="R98" s="235"/>
      <c r="S98" s="235"/>
      <c r="T98" s="235"/>
      <c r="U98" s="47" t="s">
        <v>201</v>
      </c>
      <c r="V98" s="114" t="s">
        <v>189</v>
      </c>
      <c r="W98" s="47"/>
      <c r="X98" s="63">
        <f>IF(AND(V98="x"),15,"-")</f>
        <v>15</v>
      </c>
      <c r="Y98" s="235"/>
      <c r="Z98" s="234"/>
      <c r="AA98" s="234"/>
      <c r="AB98" s="234"/>
      <c r="AC98" s="234"/>
      <c r="AD98" s="189"/>
      <c r="AE98" s="189"/>
      <c r="AF98" s="270"/>
      <c r="AG98" s="270"/>
      <c r="AH98" s="270"/>
      <c r="AI98" s="270"/>
      <c r="AJ98" s="270"/>
      <c r="AK98" s="270"/>
      <c r="AL98" s="270"/>
      <c r="AM98" s="270"/>
      <c r="AN98" s="270"/>
      <c r="AO98" s="270"/>
      <c r="AP98" s="270"/>
      <c r="AQ98" s="270"/>
      <c r="AR98" s="270"/>
      <c r="AS98" s="270"/>
      <c r="AT98" s="248"/>
      <c r="AU98" s="158"/>
      <c r="AV98" s="158"/>
      <c r="AW98" s="249"/>
    </row>
    <row r="99" spans="1:49" ht="30" customHeight="1" hidden="1">
      <c r="A99" s="232"/>
      <c r="B99" s="232"/>
      <c r="C99" s="232"/>
      <c r="D99" s="232"/>
      <c r="E99" s="232"/>
      <c r="F99" s="232"/>
      <c r="G99" s="232"/>
      <c r="H99" s="232"/>
      <c r="I99" s="232"/>
      <c r="J99" s="232"/>
      <c r="K99" s="260"/>
      <c r="L99" s="261"/>
      <c r="M99" s="262"/>
      <c r="N99" s="232"/>
      <c r="O99" s="232"/>
      <c r="P99" s="232"/>
      <c r="Q99" s="232"/>
      <c r="R99" s="235"/>
      <c r="S99" s="235"/>
      <c r="T99" s="235"/>
      <c r="U99" s="233" t="s">
        <v>202</v>
      </c>
      <c r="V99" s="235"/>
      <c r="W99" s="233" t="s">
        <v>189</v>
      </c>
      <c r="X99" s="237" t="str">
        <f>IF(AND(V99="x"),10,"-")</f>
        <v>-</v>
      </c>
      <c r="Y99" s="235"/>
      <c r="Z99" s="234"/>
      <c r="AA99" s="234"/>
      <c r="AB99" s="234"/>
      <c r="AC99" s="234"/>
      <c r="AD99" s="189"/>
      <c r="AE99" s="189"/>
      <c r="AF99" s="270"/>
      <c r="AG99" s="270"/>
      <c r="AH99" s="270"/>
      <c r="AI99" s="270"/>
      <c r="AJ99" s="270"/>
      <c r="AK99" s="270"/>
      <c r="AL99" s="270"/>
      <c r="AM99" s="270"/>
      <c r="AN99" s="270"/>
      <c r="AO99" s="270"/>
      <c r="AP99" s="270"/>
      <c r="AQ99" s="270"/>
      <c r="AR99" s="270"/>
      <c r="AS99" s="270"/>
      <c r="AT99" s="248"/>
      <c r="AU99" s="158"/>
      <c r="AV99" s="158"/>
      <c r="AW99" s="249"/>
    </row>
    <row r="100" spans="1:49" ht="15" hidden="1">
      <c r="A100" s="232"/>
      <c r="B100" s="232"/>
      <c r="C100" s="232"/>
      <c r="D100" s="232"/>
      <c r="E100" s="232"/>
      <c r="F100" s="232"/>
      <c r="G100" s="232"/>
      <c r="H100" s="232"/>
      <c r="I100" s="232"/>
      <c r="J100" s="232"/>
      <c r="K100" s="260"/>
      <c r="L100" s="261"/>
      <c r="M100" s="262"/>
      <c r="N100" s="232"/>
      <c r="O100" s="232"/>
      <c r="P100" s="232"/>
      <c r="Q100" s="232"/>
      <c r="R100" s="235"/>
      <c r="S100" s="235"/>
      <c r="T100" s="235"/>
      <c r="U100" s="233"/>
      <c r="V100" s="235"/>
      <c r="W100" s="233"/>
      <c r="X100" s="237"/>
      <c r="Y100" s="235"/>
      <c r="Z100" s="234"/>
      <c r="AA100" s="234"/>
      <c r="AB100" s="234"/>
      <c r="AC100" s="234"/>
      <c r="AD100" s="189"/>
      <c r="AE100" s="189"/>
      <c r="AF100" s="270"/>
      <c r="AG100" s="270"/>
      <c r="AH100" s="270"/>
      <c r="AI100" s="270"/>
      <c r="AJ100" s="270"/>
      <c r="AK100" s="270"/>
      <c r="AL100" s="270"/>
      <c r="AM100" s="270"/>
      <c r="AN100" s="270"/>
      <c r="AO100" s="270"/>
      <c r="AP100" s="270"/>
      <c r="AQ100" s="270"/>
      <c r="AR100" s="270"/>
      <c r="AS100" s="270"/>
      <c r="AT100" s="248"/>
      <c r="AU100" s="158"/>
      <c r="AV100" s="158"/>
      <c r="AW100" s="249"/>
    </row>
    <row r="101" spans="1:49" ht="15" hidden="1">
      <c r="A101" s="232"/>
      <c r="B101" s="232"/>
      <c r="C101" s="232"/>
      <c r="D101" s="232"/>
      <c r="E101" s="232"/>
      <c r="F101" s="232"/>
      <c r="G101" s="232"/>
      <c r="H101" s="232"/>
      <c r="I101" s="232"/>
      <c r="J101" s="232"/>
      <c r="K101" s="260"/>
      <c r="L101" s="261"/>
      <c r="M101" s="262"/>
      <c r="N101" s="232"/>
      <c r="O101" s="232"/>
      <c r="P101" s="232"/>
      <c r="Q101" s="232"/>
      <c r="R101" s="235"/>
      <c r="S101" s="235"/>
      <c r="T101" s="235"/>
      <c r="U101" s="235"/>
      <c r="V101" s="235"/>
      <c r="W101" s="235"/>
      <c r="X101" s="235"/>
      <c r="Y101" s="235"/>
      <c r="Z101" s="234"/>
      <c r="AA101" s="234"/>
      <c r="AB101" s="234"/>
      <c r="AC101" s="234"/>
      <c r="AD101" s="189"/>
      <c r="AE101" s="189"/>
      <c r="AF101" s="270"/>
      <c r="AG101" s="270"/>
      <c r="AH101" s="270"/>
      <c r="AI101" s="270"/>
      <c r="AJ101" s="270"/>
      <c r="AK101" s="270"/>
      <c r="AL101" s="270"/>
      <c r="AM101" s="270"/>
      <c r="AN101" s="270"/>
      <c r="AO101" s="270"/>
      <c r="AP101" s="270"/>
      <c r="AQ101" s="270"/>
      <c r="AR101" s="270"/>
      <c r="AS101" s="270"/>
      <c r="AT101" s="248"/>
      <c r="AU101" s="158"/>
      <c r="AV101" s="158"/>
      <c r="AW101" s="249"/>
    </row>
    <row r="102" spans="1:49" ht="15" hidden="1">
      <c r="A102" s="232"/>
      <c r="B102" s="232"/>
      <c r="C102" s="232"/>
      <c r="D102" s="232"/>
      <c r="E102" s="232"/>
      <c r="F102" s="232"/>
      <c r="G102" s="232"/>
      <c r="H102" s="232"/>
      <c r="I102" s="232"/>
      <c r="J102" s="232"/>
      <c r="K102" s="260"/>
      <c r="L102" s="261"/>
      <c r="M102" s="262"/>
      <c r="N102" s="232"/>
      <c r="O102" s="232"/>
      <c r="P102" s="232"/>
      <c r="Q102" s="232"/>
      <c r="R102" s="235"/>
      <c r="S102" s="235"/>
      <c r="T102" s="235"/>
      <c r="U102" s="183" t="s">
        <v>203</v>
      </c>
      <c r="V102" s="183"/>
      <c r="W102" s="183"/>
      <c r="X102" s="183"/>
      <c r="Y102" s="235"/>
      <c r="Z102" s="234"/>
      <c r="AA102" s="234"/>
      <c r="AB102" s="234"/>
      <c r="AC102" s="234"/>
      <c r="AD102" s="189"/>
      <c r="AE102" s="189"/>
      <c r="AF102" s="270"/>
      <c r="AG102" s="270"/>
      <c r="AH102" s="270"/>
      <c r="AI102" s="270"/>
      <c r="AJ102" s="270"/>
      <c r="AK102" s="270"/>
      <c r="AL102" s="270"/>
      <c r="AM102" s="270"/>
      <c r="AN102" s="270"/>
      <c r="AO102" s="270"/>
      <c r="AP102" s="270"/>
      <c r="AQ102" s="270"/>
      <c r="AR102" s="270"/>
      <c r="AS102" s="270"/>
      <c r="AT102" s="248"/>
      <c r="AU102" s="158"/>
      <c r="AV102" s="158"/>
      <c r="AW102" s="249"/>
    </row>
    <row r="103" spans="1:49" ht="15" hidden="1">
      <c r="A103" s="232"/>
      <c r="B103" s="232"/>
      <c r="C103" s="232"/>
      <c r="D103" s="232"/>
      <c r="E103" s="232"/>
      <c r="F103" s="232"/>
      <c r="G103" s="232"/>
      <c r="H103" s="232"/>
      <c r="I103" s="232"/>
      <c r="J103" s="232"/>
      <c r="K103" s="260"/>
      <c r="L103" s="261"/>
      <c r="M103" s="262"/>
      <c r="N103" s="232"/>
      <c r="O103" s="232"/>
      <c r="P103" s="232"/>
      <c r="Q103" s="232"/>
      <c r="R103" s="235"/>
      <c r="S103" s="235"/>
      <c r="T103" s="235"/>
      <c r="U103" s="233" t="s">
        <v>204</v>
      </c>
      <c r="V103" s="235" t="s">
        <v>189</v>
      </c>
      <c r="W103" s="235"/>
      <c r="X103" s="237">
        <f>IF(AND(V103="X"),10,"-")</f>
        <v>10</v>
      </c>
      <c r="Y103" s="235"/>
      <c r="Z103" s="234"/>
      <c r="AA103" s="234"/>
      <c r="AB103" s="234"/>
      <c r="AC103" s="234"/>
      <c r="AD103" s="189"/>
      <c r="AE103" s="189"/>
      <c r="AF103" s="270"/>
      <c r="AG103" s="270"/>
      <c r="AH103" s="270"/>
      <c r="AI103" s="270"/>
      <c r="AJ103" s="270"/>
      <c r="AK103" s="270"/>
      <c r="AL103" s="270"/>
      <c r="AM103" s="270"/>
      <c r="AN103" s="270"/>
      <c r="AO103" s="270"/>
      <c r="AP103" s="270"/>
      <c r="AQ103" s="270"/>
      <c r="AR103" s="270"/>
      <c r="AS103" s="270"/>
      <c r="AT103" s="248"/>
      <c r="AU103" s="158"/>
      <c r="AV103" s="158"/>
      <c r="AW103" s="249"/>
    </row>
    <row r="104" spans="1:49" ht="15" hidden="1">
      <c r="A104" s="232"/>
      <c r="B104" s="232"/>
      <c r="C104" s="232"/>
      <c r="D104" s="232"/>
      <c r="E104" s="232"/>
      <c r="F104" s="232"/>
      <c r="G104" s="232"/>
      <c r="H104" s="232"/>
      <c r="I104" s="232"/>
      <c r="J104" s="232"/>
      <c r="K104" s="260"/>
      <c r="L104" s="261"/>
      <c r="M104" s="262"/>
      <c r="N104" s="232"/>
      <c r="O104" s="232"/>
      <c r="P104" s="232"/>
      <c r="Q104" s="232"/>
      <c r="R104" s="235"/>
      <c r="S104" s="235"/>
      <c r="T104" s="235"/>
      <c r="U104" s="233"/>
      <c r="V104" s="235"/>
      <c r="W104" s="235"/>
      <c r="X104" s="237"/>
      <c r="Y104" s="235"/>
      <c r="Z104" s="234"/>
      <c r="AA104" s="234"/>
      <c r="AB104" s="234"/>
      <c r="AC104" s="234"/>
      <c r="AD104" s="189"/>
      <c r="AE104" s="189"/>
      <c r="AF104" s="270"/>
      <c r="AG104" s="270"/>
      <c r="AH104" s="270"/>
      <c r="AI104" s="270"/>
      <c r="AJ104" s="270"/>
      <c r="AK104" s="270"/>
      <c r="AL104" s="270"/>
      <c r="AM104" s="270"/>
      <c r="AN104" s="270"/>
      <c r="AO104" s="270"/>
      <c r="AP104" s="270"/>
      <c r="AQ104" s="270"/>
      <c r="AR104" s="270"/>
      <c r="AS104" s="270"/>
      <c r="AT104" s="248"/>
      <c r="AU104" s="158"/>
      <c r="AV104" s="158"/>
      <c r="AW104" s="249"/>
    </row>
    <row r="105" spans="1:49" ht="30" customHeight="1" hidden="1">
      <c r="A105" s="232"/>
      <c r="B105" s="232"/>
      <c r="C105" s="232"/>
      <c r="D105" s="232"/>
      <c r="E105" s="232"/>
      <c r="F105" s="232"/>
      <c r="G105" s="232"/>
      <c r="H105" s="232"/>
      <c r="I105" s="232"/>
      <c r="J105" s="232"/>
      <c r="K105" s="260"/>
      <c r="L105" s="261"/>
      <c r="M105" s="262"/>
      <c r="N105" s="232"/>
      <c r="O105" s="232"/>
      <c r="P105" s="232"/>
      <c r="Q105" s="232"/>
      <c r="R105" s="235"/>
      <c r="S105" s="235"/>
      <c r="T105" s="235"/>
      <c r="U105" s="233" t="s">
        <v>205</v>
      </c>
      <c r="V105" s="235"/>
      <c r="W105" s="235" t="s">
        <v>189</v>
      </c>
      <c r="X105" s="237" t="str">
        <f>IF(AND(V105="x"),5,"-")</f>
        <v>-</v>
      </c>
      <c r="Y105" s="235"/>
      <c r="Z105" s="234"/>
      <c r="AA105" s="234"/>
      <c r="AB105" s="234"/>
      <c r="AC105" s="234"/>
      <c r="AD105" s="189"/>
      <c r="AE105" s="189"/>
      <c r="AF105" s="270"/>
      <c r="AG105" s="270"/>
      <c r="AH105" s="270"/>
      <c r="AI105" s="270"/>
      <c r="AJ105" s="270"/>
      <c r="AK105" s="270"/>
      <c r="AL105" s="270"/>
      <c r="AM105" s="270"/>
      <c r="AN105" s="270"/>
      <c r="AO105" s="270"/>
      <c r="AP105" s="270"/>
      <c r="AQ105" s="270"/>
      <c r="AR105" s="270"/>
      <c r="AS105" s="270"/>
      <c r="AT105" s="248"/>
      <c r="AU105" s="158"/>
      <c r="AV105" s="158"/>
      <c r="AW105" s="249"/>
    </row>
    <row r="106" spans="1:49" ht="15" hidden="1">
      <c r="A106" s="232"/>
      <c r="B106" s="232"/>
      <c r="C106" s="232"/>
      <c r="D106" s="232"/>
      <c r="E106" s="232"/>
      <c r="F106" s="232"/>
      <c r="G106" s="232"/>
      <c r="H106" s="232"/>
      <c r="I106" s="232"/>
      <c r="J106" s="232"/>
      <c r="K106" s="260"/>
      <c r="L106" s="261"/>
      <c r="M106" s="262"/>
      <c r="N106" s="232"/>
      <c r="O106" s="232"/>
      <c r="P106" s="232"/>
      <c r="Q106" s="232"/>
      <c r="R106" s="235"/>
      <c r="S106" s="235"/>
      <c r="T106" s="235"/>
      <c r="U106" s="233"/>
      <c r="V106" s="235"/>
      <c r="W106" s="235"/>
      <c r="X106" s="237"/>
      <c r="Y106" s="235"/>
      <c r="Z106" s="234"/>
      <c r="AA106" s="234"/>
      <c r="AB106" s="234"/>
      <c r="AC106" s="234"/>
      <c r="AD106" s="189"/>
      <c r="AE106" s="189"/>
      <c r="AF106" s="270"/>
      <c r="AG106" s="270"/>
      <c r="AH106" s="270"/>
      <c r="AI106" s="270"/>
      <c r="AJ106" s="270"/>
      <c r="AK106" s="270"/>
      <c r="AL106" s="270"/>
      <c r="AM106" s="270"/>
      <c r="AN106" s="270"/>
      <c r="AO106" s="270"/>
      <c r="AP106" s="270"/>
      <c r="AQ106" s="270"/>
      <c r="AR106" s="270"/>
      <c r="AS106" s="270"/>
      <c r="AT106" s="248"/>
      <c r="AU106" s="158"/>
      <c r="AV106" s="158"/>
      <c r="AW106" s="249"/>
    </row>
    <row r="107" spans="1:49" ht="15" hidden="1">
      <c r="A107" s="232"/>
      <c r="B107" s="232"/>
      <c r="C107" s="232"/>
      <c r="D107" s="232"/>
      <c r="E107" s="232"/>
      <c r="F107" s="232"/>
      <c r="G107" s="232"/>
      <c r="H107" s="232"/>
      <c r="I107" s="232"/>
      <c r="J107" s="232"/>
      <c r="K107" s="260"/>
      <c r="L107" s="261"/>
      <c r="M107" s="262"/>
      <c r="N107" s="232"/>
      <c r="O107" s="232"/>
      <c r="P107" s="232"/>
      <c r="Q107" s="232"/>
      <c r="R107" s="235"/>
      <c r="S107" s="235"/>
      <c r="T107" s="235"/>
      <c r="U107" s="183" t="s">
        <v>206</v>
      </c>
      <c r="V107" s="183"/>
      <c r="W107" s="183"/>
      <c r="X107" s="238">
        <f>SUM(X91:X95)+SUM(X98:X100)+SUM(X103:X106)</f>
        <v>100</v>
      </c>
      <c r="Y107" s="235"/>
      <c r="Z107" s="234"/>
      <c r="AA107" s="234"/>
      <c r="AB107" s="234"/>
      <c r="AC107" s="234"/>
      <c r="AD107" s="189"/>
      <c r="AE107" s="189"/>
      <c r="AF107" s="270"/>
      <c r="AG107" s="270"/>
      <c r="AH107" s="270"/>
      <c r="AI107" s="270"/>
      <c r="AJ107" s="270"/>
      <c r="AK107" s="270"/>
      <c r="AL107" s="270"/>
      <c r="AM107" s="270"/>
      <c r="AN107" s="270"/>
      <c r="AO107" s="270"/>
      <c r="AP107" s="270"/>
      <c r="AQ107" s="270"/>
      <c r="AR107" s="270"/>
      <c r="AS107" s="270"/>
      <c r="AT107" s="248"/>
      <c r="AU107" s="158"/>
      <c r="AV107" s="158"/>
      <c r="AW107" s="249"/>
    </row>
    <row r="108" spans="1:49" ht="15" hidden="1">
      <c r="A108" s="232"/>
      <c r="B108" s="232"/>
      <c r="C108" s="232"/>
      <c r="D108" s="232"/>
      <c r="E108" s="232"/>
      <c r="F108" s="232"/>
      <c r="G108" s="232"/>
      <c r="H108" s="232"/>
      <c r="I108" s="232"/>
      <c r="J108" s="232"/>
      <c r="K108" s="260"/>
      <c r="L108" s="261"/>
      <c r="M108" s="262"/>
      <c r="N108" s="232"/>
      <c r="O108" s="232"/>
      <c r="P108" s="232"/>
      <c r="Q108" s="232"/>
      <c r="R108" s="235"/>
      <c r="S108" s="235"/>
      <c r="T108" s="235"/>
      <c r="U108" s="183"/>
      <c r="V108" s="183"/>
      <c r="W108" s="183"/>
      <c r="X108" s="183"/>
      <c r="Y108" s="235"/>
      <c r="Z108" s="234"/>
      <c r="AA108" s="234"/>
      <c r="AB108" s="234"/>
      <c r="AC108" s="234"/>
      <c r="AD108" s="189"/>
      <c r="AE108" s="189"/>
      <c r="AF108" s="270"/>
      <c r="AG108" s="270"/>
      <c r="AH108" s="270"/>
      <c r="AI108" s="270"/>
      <c r="AJ108" s="270"/>
      <c r="AK108" s="270"/>
      <c r="AL108" s="270"/>
      <c r="AM108" s="270"/>
      <c r="AN108" s="270"/>
      <c r="AO108" s="270"/>
      <c r="AP108" s="270"/>
      <c r="AQ108" s="270"/>
      <c r="AR108" s="270"/>
      <c r="AS108" s="270"/>
      <c r="AT108" s="248"/>
      <c r="AU108" s="158"/>
      <c r="AV108" s="158"/>
      <c r="AW108" s="249"/>
    </row>
    <row r="109" spans="1:49" ht="15" hidden="1">
      <c r="A109" s="232"/>
      <c r="B109" s="232"/>
      <c r="C109" s="232"/>
      <c r="D109" s="232"/>
      <c r="E109" s="232"/>
      <c r="F109" s="232"/>
      <c r="G109" s="232"/>
      <c r="H109" s="232"/>
      <c r="I109" s="232"/>
      <c r="J109" s="232"/>
      <c r="K109" s="260"/>
      <c r="L109" s="261"/>
      <c r="M109" s="262"/>
      <c r="N109" s="232"/>
      <c r="O109" s="232"/>
      <c r="P109" s="232"/>
      <c r="Q109" s="232"/>
      <c r="R109" s="235" t="s">
        <v>391</v>
      </c>
      <c r="S109" s="235" t="s">
        <v>189</v>
      </c>
      <c r="T109" s="235"/>
      <c r="U109" s="235"/>
      <c r="V109" s="235"/>
      <c r="W109" s="235"/>
      <c r="X109" s="235"/>
      <c r="Y109" s="114"/>
      <c r="Z109" s="55"/>
      <c r="AA109" s="55"/>
      <c r="AB109" s="55"/>
      <c r="AC109" s="55"/>
      <c r="AD109" s="189"/>
      <c r="AE109" s="189"/>
      <c r="AF109" s="270"/>
      <c r="AG109" s="270"/>
      <c r="AH109" s="270"/>
      <c r="AI109" s="270"/>
      <c r="AJ109" s="270"/>
      <c r="AK109" s="270"/>
      <c r="AL109" s="270"/>
      <c r="AM109" s="270"/>
      <c r="AN109" s="270"/>
      <c r="AO109" s="270"/>
      <c r="AP109" s="270"/>
      <c r="AQ109" s="270"/>
      <c r="AR109" s="270"/>
      <c r="AS109" s="270"/>
      <c r="AT109" s="248"/>
      <c r="AU109" s="158"/>
      <c r="AV109" s="158"/>
      <c r="AW109" s="249"/>
    </row>
    <row r="110" spans="1:49" ht="6.75" customHeight="1" hidden="1">
      <c r="A110" s="232"/>
      <c r="B110" s="232"/>
      <c r="C110" s="232"/>
      <c r="D110" s="232"/>
      <c r="E110" s="232"/>
      <c r="F110" s="232"/>
      <c r="G110" s="232"/>
      <c r="H110" s="232"/>
      <c r="I110" s="232"/>
      <c r="J110" s="232"/>
      <c r="K110" s="260"/>
      <c r="L110" s="261"/>
      <c r="M110" s="262"/>
      <c r="N110" s="232"/>
      <c r="O110" s="232"/>
      <c r="P110" s="232"/>
      <c r="Q110" s="232"/>
      <c r="R110" s="235"/>
      <c r="S110" s="235"/>
      <c r="T110" s="235"/>
      <c r="U110" s="47" t="s">
        <v>196</v>
      </c>
      <c r="V110" s="114" t="s">
        <v>189</v>
      </c>
      <c r="W110" s="47"/>
      <c r="X110" s="62">
        <f>IF(AND(V110="x"),15,"-")</f>
        <v>15</v>
      </c>
      <c r="Y110" s="235" t="s">
        <v>64</v>
      </c>
      <c r="Z110" s="234" t="str">
        <f>IF(AND(X126&gt;=96,X126&lt;=100),"Fuerte",IF(AND(X126&gt;=86,X126&lt;=95),"Moderado",IF(AND(X126&lt;=85,X126&gt;=0),"Débil","-")))</f>
        <v>Moderado</v>
      </c>
      <c r="AA110" s="234" t="s">
        <v>392</v>
      </c>
      <c r="AB110" s="234" t="str">
        <f>CONCATENATE(Z110,AA110)</f>
        <v>ModeradoDébil</v>
      </c>
      <c r="AC110" s="234" t="str">
        <f>IF(AB110="FuerteFuerte","NO","SI")</f>
        <v>SI</v>
      </c>
      <c r="AD110" s="189"/>
      <c r="AE110" s="189"/>
      <c r="AF110" s="270"/>
      <c r="AG110" s="270"/>
      <c r="AH110" s="270"/>
      <c r="AI110" s="270"/>
      <c r="AJ110" s="270"/>
      <c r="AK110" s="270"/>
      <c r="AL110" s="270"/>
      <c r="AM110" s="270"/>
      <c r="AN110" s="270"/>
      <c r="AO110" s="270"/>
      <c r="AP110" s="270"/>
      <c r="AQ110" s="270"/>
      <c r="AR110" s="270"/>
      <c r="AS110" s="270"/>
      <c r="AT110" s="248"/>
      <c r="AU110" s="158"/>
      <c r="AV110" s="158"/>
      <c r="AW110" s="249"/>
    </row>
    <row r="111" spans="1:49" ht="30" hidden="1">
      <c r="A111" s="232"/>
      <c r="B111" s="232"/>
      <c r="C111" s="232"/>
      <c r="D111" s="232"/>
      <c r="E111" s="232"/>
      <c r="F111" s="232"/>
      <c r="G111" s="232"/>
      <c r="H111" s="232"/>
      <c r="I111" s="232"/>
      <c r="J111" s="232"/>
      <c r="K111" s="260"/>
      <c r="L111" s="261"/>
      <c r="M111" s="262"/>
      <c r="N111" s="232"/>
      <c r="O111" s="232"/>
      <c r="P111" s="232"/>
      <c r="Q111" s="232"/>
      <c r="R111" s="235"/>
      <c r="S111" s="235"/>
      <c r="T111" s="235"/>
      <c r="U111" s="47" t="s">
        <v>197</v>
      </c>
      <c r="V111" s="114" t="s">
        <v>189</v>
      </c>
      <c r="W111" s="47"/>
      <c r="X111" s="62">
        <f>IF(AND(V111="x"),15,"-")</f>
        <v>15</v>
      </c>
      <c r="Y111" s="235"/>
      <c r="Z111" s="234"/>
      <c r="AA111" s="234"/>
      <c r="AB111" s="234"/>
      <c r="AC111" s="234"/>
      <c r="AD111" s="189"/>
      <c r="AE111" s="189"/>
      <c r="AF111" s="270"/>
      <c r="AG111" s="270"/>
      <c r="AH111" s="270"/>
      <c r="AI111" s="270"/>
      <c r="AJ111" s="270"/>
      <c r="AK111" s="270"/>
      <c r="AL111" s="270"/>
      <c r="AM111" s="270"/>
      <c r="AN111" s="270"/>
      <c r="AO111" s="270"/>
      <c r="AP111" s="270"/>
      <c r="AQ111" s="270"/>
      <c r="AR111" s="270"/>
      <c r="AS111" s="270"/>
      <c r="AT111" s="248"/>
      <c r="AU111" s="158"/>
      <c r="AV111" s="158"/>
      <c r="AW111" s="249"/>
    </row>
    <row r="112" spans="1:49" ht="15" hidden="1">
      <c r="A112" s="232"/>
      <c r="B112" s="232"/>
      <c r="C112" s="232"/>
      <c r="D112" s="232"/>
      <c r="E112" s="232"/>
      <c r="F112" s="232"/>
      <c r="G112" s="232"/>
      <c r="H112" s="232"/>
      <c r="I112" s="232"/>
      <c r="J112" s="232"/>
      <c r="K112" s="260"/>
      <c r="L112" s="261"/>
      <c r="M112" s="262"/>
      <c r="N112" s="232"/>
      <c r="O112" s="232"/>
      <c r="P112" s="232"/>
      <c r="Q112" s="232"/>
      <c r="R112" s="235"/>
      <c r="S112" s="235"/>
      <c r="T112" s="235"/>
      <c r="U112" s="47" t="s">
        <v>198</v>
      </c>
      <c r="V112" s="114" t="s">
        <v>189</v>
      </c>
      <c r="W112" s="47"/>
      <c r="X112" s="62">
        <f>IF(AND(V112="x"),15,"-")</f>
        <v>15</v>
      </c>
      <c r="Y112" s="235"/>
      <c r="Z112" s="234"/>
      <c r="AA112" s="234"/>
      <c r="AB112" s="234"/>
      <c r="AC112" s="234"/>
      <c r="AD112" s="189"/>
      <c r="AE112" s="189"/>
      <c r="AF112" s="270"/>
      <c r="AG112" s="270"/>
      <c r="AH112" s="270"/>
      <c r="AI112" s="270"/>
      <c r="AJ112" s="270"/>
      <c r="AK112" s="270"/>
      <c r="AL112" s="270"/>
      <c r="AM112" s="270"/>
      <c r="AN112" s="270"/>
      <c r="AO112" s="270"/>
      <c r="AP112" s="270"/>
      <c r="AQ112" s="270"/>
      <c r="AR112" s="270"/>
      <c r="AS112" s="270"/>
      <c r="AT112" s="248"/>
      <c r="AU112" s="158"/>
      <c r="AV112" s="158"/>
      <c r="AW112" s="249"/>
    </row>
    <row r="113" spans="1:49" ht="15" hidden="1">
      <c r="A113" s="232"/>
      <c r="B113" s="232"/>
      <c r="C113" s="232"/>
      <c r="D113" s="232"/>
      <c r="E113" s="232"/>
      <c r="F113" s="232"/>
      <c r="G113" s="232"/>
      <c r="H113" s="232"/>
      <c r="I113" s="232"/>
      <c r="J113" s="232"/>
      <c r="K113" s="260"/>
      <c r="L113" s="261"/>
      <c r="M113" s="262"/>
      <c r="N113" s="232"/>
      <c r="O113" s="232"/>
      <c r="P113" s="232"/>
      <c r="Q113" s="232"/>
      <c r="R113" s="235"/>
      <c r="S113" s="235"/>
      <c r="T113" s="235"/>
      <c r="U113" s="47" t="s">
        <v>199</v>
      </c>
      <c r="V113" s="114" t="s">
        <v>189</v>
      </c>
      <c r="W113" s="47"/>
      <c r="X113" s="62">
        <f>IF(AND(V113="x"),15,"-")</f>
        <v>15</v>
      </c>
      <c r="Y113" s="235"/>
      <c r="Z113" s="234"/>
      <c r="AA113" s="234"/>
      <c r="AB113" s="234"/>
      <c r="AC113" s="234"/>
      <c r="AD113" s="189"/>
      <c r="AE113" s="189"/>
      <c r="AF113" s="270"/>
      <c r="AG113" s="270"/>
      <c r="AH113" s="270"/>
      <c r="AI113" s="270"/>
      <c r="AJ113" s="270"/>
      <c r="AK113" s="270"/>
      <c r="AL113" s="270"/>
      <c r="AM113" s="270"/>
      <c r="AN113" s="270"/>
      <c r="AO113" s="270"/>
      <c r="AP113" s="270"/>
      <c r="AQ113" s="270"/>
      <c r="AR113" s="270"/>
      <c r="AS113" s="270"/>
      <c r="AT113" s="248"/>
      <c r="AU113" s="158"/>
      <c r="AV113" s="158"/>
      <c r="AW113" s="249"/>
    </row>
    <row r="114" spans="1:49" ht="0.75" customHeight="1" hidden="1">
      <c r="A114" s="232"/>
      <c r="B114" s="232"/>
      <c r="C114" s="232"/>
      <c r="D114" s="232"/>
      <c r="E114" s="232"/>
      <c r="F114" s="232"/>
      <c r="G114" s="232"/>
      <c r="H114" s="232"/>
      <c r="I114" s="232"/>
      <c r="J114" s="232"/>
      <c r="K114" s="260"/>
      <c r="L114" s="261"/>
      <c r="M114" s="262"/>
      <c r="N114" s="232"/>
      <c r="O114" s="232"/>
      <c r="P114" s="232"/>
      <c r="Q114" s="232"/>
      <c r="R114" s="235"/>
      <c r="S114" s="235"/>
      <c r="T114" s="235"/>
      <c r="U114" s="47" t="s">
        <v>386</v>
      </c>
      <c r="V114" s="114" t="s">
        <v>189</v>
      </c>
      <c r="W114" s="47"/>
      <c r="X114" s="62">
        <f>IF(AND(V114="x"),15,"-")</f>
        <v>15</v>
      </c>
      <c r="Y114" s="235"/>
      <c r="Z114" s="234"/>
      <c r="AA114" s="234"/>
      <c r="AB114" s="234"/>
      <c r="AC114" s="234"/>
      <c r="AD114" s="189"/>
      <c r="AE114" s="189"/>
      <c r="AF114" s="270"/>
      <c r="AG114" s="270"/>
      <c r="AH114" s="270"/>
      <c r="AI114" s="270"/>
      <c r="AJ114" s="270"/>
      <c r="AK114" s="270"/>
      <c r="AL114" s="270"/>
      <c r="AM114" s="270"/>
      <c r="AN114" s="270"/>
      <c r="AO114" s="270"/>
      <c r="AP114" s="270"/>
      <c r="AQ114" s="270"/>
      <c r="AR114" s="270"/>
      <c r="AS114" s="270"/>
      <c r="AT114" s="248"/>
      <c r="AU114" s="158"/>
      <c r="AV114" s="158"/>
      <c r="AW114" s="249"/>
    </row>
    <row r="115" spans="1:49" ht="15" hidden="1">
      <c r="A115" s="232"/>
      <c r="B115" s="232"/>
      <c r="C115" s="232"/>
      <c r="D115" s="232"/>
      <c r="E115" s="232"/>
      <c r="F115" s="232"/>
      <c r="G115" s="232"/>
      <c r="H115" s="232"/>
      <c r="I115" s="232"/>
      <c r="J115" s="232"/>
      <c r="K115" s="260"/>
      <c r="L115" s="261"/>
      <c r="M115" s="262"/>
      <c r="N115" s="232"/>
      <c r="O115" s="232"/>
      <c r="P115" s="232"/>
      <c r="Q115" s="232"/>
      <c r="R115" s="235"/>
      <c r="S115" s="235"/>
      <c r="T115" s="235"/>
      <c r="U115" s="235"/>
      <c r="V115" s="235"/>
      <c r="W115" s="235"/>
      <c r="X115" s="235"/>
      <c r="Y115" s="235"/>
      <c r="Z115" s="234"/>
      <c r="AA115" s="234"/>
      <c r="AB115" s="234"/>
      <c r="AC115" s="234"/>
      <c r="AD115" s="189"/>
      <c r="AE115" s="189"/>
      <c r="AF115" s="270"/>
      <c r="AG115" s="270"/>
      <c r="AH115" s="270"/>
      <c r="AI115" s="270"/>
      <c r="AJ115" s="270"/>
      <c r="AK115" s="270"/>
      <c r="AL115" s="270"/>
      <c r="AM115" s="270"/>
      <c r="AN115" s="270"/>
      <c r="AO115" s="270"/>
      <c r="AP115" s="270"/>
      <c r="AQ115" s="270"/>
      <c r="AR115" s="270"/>
      <c r="AS115" s="270"/>
      <c r="AT115" s="248"/>
      <c r="AU115" s="158"/>
      <c r="AV115" s="158"/>
      <c r="AW115" s="249"/>
    </row>
    <row r="116" spans="1:49" ht="9" customHeight="1" hidden="1">
      <c r="A116" s="232"/>
      <c r="B116" s="232"/>
      <c r="C116" s="232"/>
      <c r="D116" s="232"/>
      <c r="E116" s="232"/>
      <c r="F116" s="232"/>
      <c r="G116" s="232"/>
      <c r="H116" s="232"/>
      <c r="I116" s="232"/>
      <c r="J116" s="232"/>
      <c r="K116" s="260"/>
      <c r="L116" s="261"/>
      <c r="M116" s="262"/>
      <c r="N116" s="232"/>
      <c r="O116" s="232"/>
      <c r="P116" s="232"/>
      <c r="Q116" s="232"/>
      <c r="R116" s="235"/>
      <c r="S116" s="235"/>
      <c r="T116" s="235"/>
      <c r="U116" s="183" t="s">
        <v>200</v>
      </c>
      <c r="V116" s="183"/>
      <c r="W116" s="183"/>
      <c r="X116" s="183"/>
      <c r="Y116" s="235"/>
      <c r="Z116" s="234"/>
      <c r="AA116" s="234"/>
      <c r="AB116" s="234"/>
      <c r="AC116" s="234"/>
      <c r="AD116" s="189"/>
      <c r="AE116" s="189"/>
      <c r="AF116" s="270"/>
      <c r="AG116" s="270"/>
      <c r="AH116" s="270"/>
      <c r="AI116" s="270"/>
      <c r="AJ116" s="270"/>
      <c r="AK116" s="270"/>
      <c r="AL116" s="270"/>
      <c r="AM116" s="270"/>
      <c r="AN116" s="270"/>
      <c r="AO116" s="270"/>
      <c r="AP116" s="270"/>
      <c r="AQ116" s="270"/>
      <c r="AR116" s="270"/>
      <c r="AS116" s="270"/>
      <c r="AT116" s="248"/>
      <c r="AU116" s="158"/>
      <c r="AV116" s="158"/>
      <c r="AW116" s="249"/>
    </row>
    <row r="117" spans="1:49" ht="15" hidden="1">
      <c r="A117" s="232"/>
      <c r="B117" s="232"/>
      <c r="C117" s="232"/>
      <c r="D117" s="232"/>
      <c r="E117" s="232"/>
      <c r="F117" s="232"/>
      <c r="G117" s="232"/>
      <c r="H117" s="232"/>
      <c r="I117" s="232"/>
      <c r="J117" s="232"/>
      <c r="K117" s="260"/>
      <c r="L117" s="261"/>
      <c r="M117" s="262"/>
      <c r="N117" s="232"/>
      <c r="O117" s="232"/>
      <c r="P117" s="232"/>
      <c r="Q117" s="232"/>
      <c r="R117" s="235"/>
      <c r="S117" s="235"/>
      <c r="T117" s="235"/>
      <c r="U117" s="47" t="s">
        <v>201</v>
      </c>
      <c r="V117" s="114"/>
      <c r="W117" s="47" t="s">
        <v>189</v>
      </c>
      <c r="X117" s="63" t="str">
        <f>IF(AND(V117="x"),15,"-")</f>
        <v>-</v>
      </c>
      <c r="Y117" s="235"/>
      <c r="Z117" s="234"/>
      <c r="AA117" s="234"/>
      <c r="AB117" s="234"/>
      <c r="AC117" s="234"/>
      <c r="AD117" s="189"/>
      <c r="AE117" s="189"/>
      <c r="AF117" s="270"/>
      <c r="AG117" s="270"/>
      <c r="AH117" s="270"/>
      <c r="AI117" s="270"/>
      <c r="AJ117" s="270"/>
      <c r="AK117" s="270"/>
      <c r="AL117" s="270"/>
      <c r="AM117" s="270"/>
      <c r="AN117" s="270"/>
      <c r="AO117" s="270"/>
      <c r="AP117" s="270"/>
      <c r="AQ117" s="270"/>
      <c r="AR117" s="270"/>
      <c r="AS117" s="270"/>
      <c r="AT117" s="248"/>
      <c r="AU117" s="158"/>
      <c r="AV117" s="158"/>
      <c r="AW117" s="249"/>
    </row>
    <row r="118" spans="1:49" ht="15" hidden="1">
      <c r="A118" s="232"/>
      <c r="B118" s="232"/>
      <c r="C118" s="232"/>
      <c r="D118" s="232"/>
      <c r="E118" s="232"/>
      <c r="F118" s="232"/>
      <c r="G118" s="232"/>
      <c r="H118" s="232"/>
      <c r="I118" s="232"/>
      <c r="J118" s="232"/>
      <c r="K118" s="260"/>
      <c r="L118" s="261"/>
      <c r="M118" s="262"/>
      <c r="N118" s="232"/>
      <c r="O118" s="232"/>
      <c r="P118" s="232"/>
      <c r="Q118" s="232"/>
      <c r="R118" s="235"/>
      <c r="S118" s="235"/>
      <c r="T118" s="235"/>
      <c r="U118" s="233" t="s">
        <v>202</v>
      </c>
      <c r="V118" s="235" t="s">
        <v>189</v>
      </c>
      <c r="W118" s="233"/>
      <c r="X118" s="237">
        <f>IF(AND(V118="x"),10,"-")</f>
        <v>10</v>
      </c>
      <c r="Y118" s="235"/>
      <c r="Z118" s="234"/>
      <c r="AA118" s="234"/>
      <c r="AB118" s="234"/>
      <c r="AC118" s="234"/>
      <c r="AD118" s="189"/>
      <c r="AE118" s="189"/>
      <c r="AF118" s="270"/>
      <c r="AG118" s="270"/>
      <c r="AH118" s="270"/>
      <c r="AI118" s="270"/>
      <c r="AJ118" s="270"/>
      <c r="AK118" s="270"/>
      <c r="AL118" s="270"/>
      <c r="AM118" s="270"/>
      <c r="AN118" s="270"/>
      <c r="AO118" s="270"/>
      <c r="AP118" s="270"/>
      <c r="AQ118" s="270"/>
      <c r="AR118" s="270"/>
      <c r="AS118" s="270"/>
      <c r="AT118" s="248"/>
      <c r="AU118" s="158"/>
      <c r="AV118" s="158"/>
      <c r="AW118" s="249"/>
    </row>
    <row r="119" spans="1:49" ht="15" hidden="1">
      <c r="A119" s="232"/>
      <c r="B119" s="232"/>
      <c r="C119" s="232"/>
      <c r="D119" s="232"/>
      <c r="E119" s="232"/>
      <c r="F119" s="232"/>
      <c r="G119" s="232"/>
      <c r="H119" s="232"/>
      <c r="I119" s="232"/>
      <c r="J119" s="232"/>
      <c r="K119" s="260"/>
      <c r="L119" s="261"/>
      <c r="M119" s="262"/>
      <c r="N119" s="232"/>
      <c r="O119" s="232"/>
      <c r="P119" s="232"/>
      <c r="Q119" s="232"/>
      <c r="R119" s="235"/>
      <c r="S119" s="235"/>
      <c r="T119" s="235"/>
      <c r="U119" s="233"/>
      <c r="V119" s="235"/>
      <c r="W119" s="233"/>
      <c r="X119" s="237"/>
      <c r="Y119" s="235"/>
      <c r="Z119" s="234"/>
      <c r="AA119" s="234"/>
      <c r="AB119" s="234"/>
      <c r="AC119" s="234"/>
      <c r="AD119" s="189"/>
      <c r="AE119" s="189"/>
      <c r="AF119" s="270"/>
      <c r="AG119" s="270"/>
      <c r="AH119" s="270"/>
      <c r="AI119" s="270"/>
      <c r="AJ119" s="270"/>
      <c r="AK119" s="270"/>
      <c r="AL119" s="270"/>
      <c r="AM119" s="270"/>
      <c r="AN119" s="270"/>
      <c r="AO119" s="270"/>
      <c r="AP119" s="270"/>
      <c r="AQ119" s="270"/>
      <c r="AR119" s="270"/>
      <c r="AS119" s="270"/>
      <c r="AT119" s="248"/>
      <c r="AU119" s="158"/>
      <c r="AV119" s="158"/>
      <c r="AW119" s="249"/>
    </row>
    <row r="120" spans="1:49" ht="15" hidden="1">
      <c r="A120" s="232"/>
      <c r="B120" s="232"/>
      <c r="C120" s="232"/>
      <c r="D120" s="232"/>
      <c r="E120" s="232"/>
      <c r="F120" s="232"/>
      <c r="G120" s="232"/>
      <c r="H120" s="232"/>
      <c r="I120" s="232"/>
      <c r="J120" s="232"/>
      <c r="K120" s="260"/>
      <c r="L120" s="261"/>
      <c r="M120" s="262"/>
      <c r="N120" s="232"/>
      <c r="O120" s="232"/>
      <c r="P120" s="232"/>
      <c r="Q120" s="232"/>
      <c r="R120" s="235"/>
      <c r="S120" s="235"/>
      <c r="T120" s="235"/>
      <c r="U120" s="235"/>
      <c r="V120" s="235"/>
      <c r="W120" s="235"/>
      <c r="X120" s="235"/>
      <c r="Y120" s="235"/>
      <c r="Z120" s="234"/>
      <c r="AA120" s="234"/>
      <c r="AB120" s="234"/>
      <c r="AC120" s="234"/>
      <c r="AD120" s="189"/>
      <c r="AE120" s="189"/>
      <c r="AF120" s="270"/>
      <c r="AG120" s="270"/>
      <c r="AH120" s="270"/>
      <c r="AI120" s="270"/>
      <c r="AJ120" s="270"/>
      <c r="AK120" s="270"/>
      <c r="AL120" s="270"/>
      <c r="AM120" s="270"/>
      <c r="AN120" s="270"/>
      <c r="AO120" s="270"/>
      <c r="AP120" s="270"/>
      <c r="AQ120" s="270"/>
      <c r="AR120" s="270"/>
      <c r="AS120" s="270"/>
      <c r="AT120" s="248"/>
      <c r="AU120" s="158"/>
      <c r="AV120" s="158"/>
      <c r="AW120" s="249"/>
    </row>
    <row r="121" spans="1:49" ht="15" hidden="1">
      <c r="A121" s="232"/>
      <c r="B121" s="232"/>
      <c r="C121" s="232"/>
      <c r="D121" s="232"/>
      <c r="E121" s="232"/>
      <c r="F121" s="232"/>
      <c r="G121" s="232"/>
      <c r="H121" s="232"/>
      <c r="I121" s="232"/>
      <c r="J121" s="232"/>
      <c r="K121" s="260"/>
      <c r="L121" s="261"/>
      <c r="M121" s="262"/>
      <c r="N121" s="232"/>
      <c r="O121" s="232"/>
      <c r="P121" s="232"/>
      <c r="Q121" s="232"/>
      <c r="R121" s="235"/>
      <c r="S121" s="235"/>
      <c r="T121" s="235"/>
      <c r="U121" s="183" t="s">
        <v>203</v>
      </c>
      <c r="V121" s="183"/>
      <c r="W121" s="183"/>
      <c r="X121" s="183"/>
      <c r="Y121" s="235"/>
      <c r="Z121" s="234"/>
      <c r="AA121" s="234"/>
      <c r="AB121" s="234"/>
      <c r="AC121" s="234"/>
      <c r="AD121" s="189"/>
      <c r="AE121" s="189"/>
      <c r="AF121" s="270"/>
      <c r="AG121" s="270"/>
      <c r="AH121" s="270"/>
      <c r="AI121" s="270"/>
      <c r="AJ121" s="270"/>
      <c r="AK121" s="270"/>
      <c r="AL121" s="270"/>
      <c r="AM121" s="270"/>
      <c r="AN121" s="270"/>
      <c r="AO121" s="270"/>
      <c r="AP121" s="270"/>
      <c r="AQ121" s="270"/>
      <c r="AR121" s="270"/>
      <c r="AS121" s="270"/>
      <c r="AT121" s="248"/>
      <c r="AU121" s="158"/>
      <c r="AV121" s="158"/>
      <c r="AW121" s="249"/>
    </row>
    <row r="122" spans="1:49" ht="15" hidden="1">
      <c r="A122" s="232"/>
      <c r="B122" s="232"/>
      <c r="C122" s="232"/>
      <c r="D122" s="232"/>
      <c r="E122" s="232"/>
      <c r="F122" s="232"/>
      <c r="G122" s="232"/>
      <c r="H122" s="232"/>
      <c r="I122" s="232"/>
      <c r="J122" s="232"/>
      <c r="K122" s="260"/>
      <c r="L122" s="261"/>
      <c r="M122" s="262"/>
      <c r="N122" s="232"/>
      <c r="O122" s="232"/>
      <c r="P122" s="232"/>
      <c r="Q122" s="232"/>
      <c r="R122" s="235"/>
      <c r="S122" s="235"/>
      <c r="T122" s="235"/>
      <c r="U122" s="233" t="s">
        <v>204</v>
      </c>
      <c r="V122" s="235" t="s">
        <v>189</v>
      </c>
      <c r="W122" s="235"/>
      <c r="X122" s="237">
        <f>IF(AND(V122="X"),10,"-")</f>
        <v>10</v>
      </c>
      <c r="Y122" s="235"/>
      <c r="Z122" s="234"/>
      <c r="AA122" s="234"/>
      <c r="AB122" s="234"/>
      <c r="AC122" s="234"/>
      <c r="AD122" s="189"/>
      <c r="AE122" s="189"/>
      <c r="AF122" s="270"/>
      <c r="AG122" s="270"/>
      <c r="AH122" s="270"/>
      <c r="AI122" s="270"/>
      <c r="AJ122" s="270"/>
      <c r="AK122" s="270"/>
      <c r="AL122" s="270"/>
      <c r="AM122" s="270"/>
      <c r="AN122" s="270"/>
      <c r="AO122" s="270"/>
      <c r="AP122" s="270"/>
      <c r="AQ122" s="270"/>
      <c r="AR122" s="270"/>
      <c r="AS122" s="270"/>
      <c r="AT122" s="248"/>
      <c r="AU122" s="158"/>
      <c r="AV122" s="158"/>
      <c r="AW122" s="249"/>
    </row>
    <row r="123" spans="1:49" ht="15" hidden="1">
      <c r="A123" s="232"/>
      <c r="B123" s="232"/>
      <c r="C123" s="232"/>
      <c r="D123" s="232"/>
      <c r="E123" s="232"/>
      <c r="F123" s="232"/>
      <c r="G123" s="232"/>
      <c r="H123" s="232"/>
      <c r="I123" s="232"/>
      <c r="J123" s="232"/>
      <c r="K123" s="260"/>
      <c r="L123" s="261"/>
      <c r="M123" s="262"/>
      <c r="N123" s="232"/>
      <c r="O123" s="232"/>
      <c r="P123" s="232"/>
      <c r="Q123" s="232"/>
      <c r="R123" s="235"/>
      <c r="S123" s="235"/>
      <c r="T123" s="235"/>
      <c r="U123" s="233"/>
      <c r="V123" s="235"/>
      <c r="W123" s="235"/>
      <c r="X123" s="237"/>
      <c r="Y123" s="235"/>
      <c r="Z123" s="234"/>
      <c r="AA123" s="234"/>
      <c r="AB123" s="234"/>
      <c r="AC123" s="234"/>
      <c r="AD123" s="189"/>
      <c r="AE123" s="189"/>
      <c r="AF123" s="270"/>
      <c r="AG123" s="270"/>
      <c r="AH123" s="270"/>
      <c r="AI123" s="270"/>
      <c r="AJ123" s="270"/>
      <c r="AK123" s="270"/>
      <c r="AL123" s="270"/>
      <c r="AM123" s="270"/>
      <c r="AN123" s="270"/>
      <c r="AO123" s="270"/>
      <c r="AP123" s="270"/>
      <c r="AQ123" s="270"/>
      <c r="AR123" s="270"/>
      <c r="AS123" s="270"/>
      <c r="AT123" s="248"/>
      <c r="AU123" s="158"/>
      <c r="AV123" s="158"/>
      <c r="AW123" s="249"/>
    </row>
    <row r="124" spans="1:49" ht="15" hidden="1">
      <c r="A124" s="232"/>
      <c r="B124" s="232"/>
      <c r="C124" s="232"/>
      <c r="D124" s="232"/>
      <c r="E124" s="232"/>
      <c r="F124" s="232"/>
      <c r="G124" s="232"/>
      <c r="H124" s="232"/>
      <c r="I124" s="232"/>
      <c r="J124" s="232"/>
      <c r="K124" s="260"/>
      <c r="L124" s="261"/>
      <c r="M124" s="262"/>
      <c r="N124" s="232"/>
      <c r="O124" s="232"/>
      <c r="P124" s="232"/>
      <c r="Q124" s="232"/>
      <c r="R124" s="235"/>
      <c r="S124" s="235"/>
      <c r="T124" s="235"/>
      <c r="U124" s="233" t="s">
        <v>205</v>
      </c>
      <c r="V124" s="235"/>
      <c r="W124" s="235" t="s">
        <v>189</v>
      </c>
      <c r="X124" s="237" t="str">
        <f>IF(AND(V124="x"),5,"-")</f>
        <v>-</v>
      </c>
      <c r="Y124" s="235"/>
      <c r="Z124" s="234"/>
      <c r="AA124" s="234"/>
      <c r="AB124" s="234"/>
      <c r="AC124" s="234"/>
      <c r="AD124" s="189"/>
      <c r="AE124" s="189"/>
      <c r="AF124" s="270"/>
      <c r="AG124" s="270"/>
      <c r="AH124" s="270"/>
      <c r="AI124" s="270"/>
      <c r="AJ124" s="270"/>
      <c r="AK124" s="270"/>
      <c r="AL124" s="270"/>
      <c r="AM124" s="270"/>
      <c r="AN124" s="270"/>
      <c r="AO124" s="270"/>
      <c r="AP124" s="270"/>
      <c r="AQ124" s="270"/>
      <c r="AR124" s="270"/>
      <c r="AS124" s="270"/>
      <c r="AT124" s="248"/>
      <c r="AU124" s="158"/>
      <c r="AV124" s="158"/>
      <c r="AW124" s="249"/>
    </row>
    <row r="125" spans="1:49" ht="49.5" customHeight="1">
      <c r="A125" s="232"/>
      <c r="B125" s="232"/>
      <c r="C125" s="232"/>
      <c r="D125" s="232"/>
      <c r="E125" s="232"/>
      <c r="F125" s="232"/>
      <c r="G125" s="232"/>
      <c r="H125" s="232"/>
      <c r="I125" s="232"/>
      <c r="J125" s="232"/>
      <c r="K125" s="260"/>
      <c r="L125" s="261"/>
      <c r="M125" s="262"/>
      <c r="N125" s="232"/>
      <c r="O125" s="232"/>
      <c r="P125" s="232"/>
      <c r="Q125" s="232"/>
      <c r="R125" s="235"/>
      <c r="S125" s="235"/>
      <c r="T125" s="235"/>
      <c r="U125" s="233"/>
      <c r="V125" s="235"/>
      <c r="W125" s="235"/>
      <c r="X125" s="237"/>
      <c r="Y125" s="235"/>
      <c r="Z125" s="234"/>
      <c r="AA125" s="234"/>
      <c r="AB125" s="234"/>
      <c r="AC125" s="234"/>
      <c r="AD125" s="189"/>
      <c r="AE125" s="189"/>
      <c r="AF125" s="270"/>
      <c r="AG125" s="270"/>
      <c r="AH125" s="270"/>
      <c r="AI125" s="270"/>
      <c r="AJ125" s="270"/>
      <c r="AK125" s="270"/>
      <c r="AL125" s="270"/>
      <c r="AM125" s="270"/>
      <c r="AN125" s="270"/>
      <c r="AO125" s="270"/>
      <c r="AP125" s="270"/>
      <c r="AQ125" s="270"/>
      <c r="AR125" s="270"/>
      <c r="AS125" s="270"/>
      <c r="AT125" s="248"/>
      <c r="AU125" s="158"/>
      <c r="AV125" s="158"/>
      <c r="AW125" s="249"/>
    </row>
    <row r="126" spans="1:49" ht="39.75" customHeight="1">
      <c r="A126" s="232"/>
      <c r="B126" s="232"/>
      <c r="C126" s="232"/>
      <c r="D126" s="232"/>
      <c r="E126" s="232"/>
      <c r="F126" s="232"/>
      <c r="G126" s="232"/>
      <c r="H126" s="232"/>
      <c r="I126" s="232"/>
      <c r="J126" s="232"/>
      <c r="K126" s="260"/>
      <c r="L126" s="261"/>
      <c r="M126" s="262"/>
      <c r="N126" s="232"/>
      <c r="O126" s="232"/>
      <c r="P126" s="232"/>
      <c r="Q126" s="232"/>
      <c r="R126" s="235"/>
      <c r="S126" s="235"/>
      <c r="T126" s="235"/>
      <c r="U126" s="183" t="s">
        <v>206</v>
      </c>
      <c r="V126" s="183"/>
      <c r="W126" s="183"/>
      <c r="X126" s="238">
        <f>SUM(X110:X114)+SUM(X117:X119)+SUM(X122:X125)</f>
        <v>95</v>
      </c>
      <c r="Y126" s="235"/>
      <c r="Z126" s="234"/>
      <c r="AA126" s="234"/>
      <c r="AB126" s="234"/>
      <c r="AC126" s="234"/>
      <c r="AD126" s="189"/>
      <c r="AE126" s="189"/>
      <c r="AF126" s="270"/>
      <c r="AG126" s="270"/>
      <c r="AH126" s="270"/>
      <c r="AI126" s="270"/>
      <c r="AJ126" s="270"/>
      <c r="AK126" s="270"/>
      <c r="AL126" s="270"/>
      <c r="AM126" s="270"/>
      <c r="AN126" s="270"/>
      <c r="AO126" s="270"/>
      <c r="AP126" s="270"/>
      <c r="AQ126" s="270"/>
      <c r="AR126" s="270"/>
      <c r="AS126" s="270"/>
      <c r="AT126" s="248"/>
      <c r="AU126" s="158"/>
      <c r="AV126" s="158"/>
      <c r="AW126" s="249"/>
    </row>
    <row r="127" spans="1:49" ht="54.75" customHeight="1">
      <c r="A127" s="232"/>
      <c r="B127" s="232"/>
      <c r="C127" s="232"/>
      <c r="D127" s="232"/>
      <c r="E127" s="232"/>
      <c r="F127" s="232"/>
      <c r="G127" s="232"/>
      <c r="H127" s="232"/>
      <c r="I127" s="232"/>
      <c r="J127" s="232"/>
      <c r="K127" s="263"/>
      <c r="L127" s="264"/>
      <c r="M127" s="265"/>
      <c r="N127" s="232"/>
      <c r="O127" s="232"/>
      <c r="P127" s="232"/>
      <c r="Q127" s="232"/>
      <c r="R127" s="235"/>
      <c r="S127" s="235"/>
      <c r="T127" s="235"/>
      <c r="U127" s="183"/>
      <c r="V127" s="183"/>
      <c r="W127" s="183"/>
      <c r="X127" s="183"/>
      <c r="Y127" s="235"/>
      <c r="Z127" s="234"/>
      <c r="AA127" s="234"/>
      <c r="AB127" s="234"/>
      <c r="AC127" s="234"/>
      <c r="AD127" s="189"/>
      <c r="AE127" s="189"/>
      <c r="AF127" s="270"/>
      <c r="AG127" s="270"/>
      <c r="AH127" s="270"/>
      <c r="AI127" s="270"/>
      <c r="AJ127" s="270"/>
      <c r="AK127" s="270"/>
      <c r="AL127" s="270"/>
      <c r="AM127" s="270"/>
      <c r="AN127" s="270"/>
      <c r="AO127" s="270"/>
      <c r="AP127" s="270"/>
      <c r="AQ127" s="270"/>
      <c r="AR127" s="270"/>
      <c r="AS127" s="270"/>
      <c r="AT127" s="248"/>
      <c r="AU127" s="159"/>
      <c r="AV127" s="159"/>
      <c r="AW127" s="249"/>
    </row>
    <row r="128" ht="15">
      <c r="A128" s="155" t="s">
        <v>434</v>
      </c>
    </row>
    <row r="1157" ht="15">
      <c r="B1157" s="28" t="s">
        <v>83</v>
      </c>
    </row>
    <row r="1158" ht="15">
      <c r="B1158" s="28" t="s">
        <v>84</v>
      </c>
    </row>
  </sheetData>
  <sheetProtection/>
  <protectedRanges>
    <protectedRange sqref="AT14 AI15:AS89 AT16:AT52 AT54:AT89" name="calificaci?n residual"/>
    <protectedRange sqref="AB15:AC127" name="Rango5"/>
    <protectedRange sqref="Z15 Z34 Z53 Z72 Z91 Z110" name="califciaci?n control"/>
    <protectedRange sqref="X15:X19 X22:X24 X27:X32 X34:X38 X41:X43 X46:X51 X53:X57 X60:X62 X65:X70 X72:X76 X79:X81 X84:X89 X91:X95 X98:X100 X103:X108 X110:X114 X117:X119 X122:X127" name="controles"/>
    <protectedRange sqref="N14:P89" name="Calificaci?nImpac"/>
    <protectedRange sqref="J14:J89" name="Calificaci?nRI"/>
    <protectedRange sqref="AD15:AE89" name="Calificaci?n solides"/>
    <protectedRange sqref="AV4:AW5 B4:G5 J4:K5" name="Rango8_1"/>
  </protectedRanges>
  <mergeCells count="285">
    <mergeCell ref="V124:V125"/>
    <mergeCell ref="W124:W125"/>
    <mergeCell ref="X124:X125"/>
    <mergeCell ref="U126:W127"/>
    <mergeCell ref="X126:X127"/>
    <mergeCell ref="U115:X115"/>
    <mergeCell ref="U116:X116"/>
    <mergeCell ref="U118:U119"/>
    <mergeCell ref="V118:V119"/>
    <mergeCell ref="W118:W119"/>
    <mergeCell ref="T109:T127"/>
    <mergeCell ref="U109:X109"/>
    <mergeCell ref="Y110:Y127"/>
    <mergeCell ref="Z110:Z127"/>
    <mergeCell ref="AA110:AA127"/>
    <mergeCell ref="U122:U123"/>
    <mergeCell ref="V122:V123"/>
    <mergeCell ref="W122:W123"/>
    <mergeCell ref="X122:X123"/>
    <mergeCell ref="U124:U125"/>
    <mergeCell ref="U101:X101"/>
    <mergeCell ref="U102:X102"/>
    <mergeCell ref="U103:U104"/>
    <mergeCell ref="V103:V104"/>
    <mergeCell ref="A8:B8"/>
    <mergeCell ref="A9:B9"/>
    <mergeCell ref="Z91:Z108"/>
    <mergeCell ref="AA91:AA108"/>
    <mergeCell ref="U96:X96"/>
    <mergeCell ref="U97:X97"/>
    <mergeCell ref="U99:U100"/>
    <mergeCell ref="V99:V100"/>
    <mergeCell ref="U105:U106"/>
    <mergeCell ref="V105:V106"/>
    <mergeCell ref="W105:W106"/>
    <mergeCell ref="X105:X106"/>
    <mergeCell ref="X118:X119"/>
    <mergeCell ref="U120:X120"/>
    <mergeCell ref="U121:X121"/>
    <mergeCell ref="T90:T108"/>
    <mergeCell ref="U90:X90"/>
    <mergeCell ref="Y91:Y108"/>
    <mergeCell ref="U107:W108"/>
    <mergeCell ref="X107:X108"/>
    <mergeCell ref="W99:W100"/>
    <mergeCell ref="X99:X100"/>
    <mergeCell ref="AA72:AA89"/>
    <mergeCell ref="U77:X77"/>
    <mergeCell ref="U78:X78"/>
    <mergeCell ref="U80:U81"/>
    <mergeCell ref="V80:V81"/>
    <mergeCell ref="U86:U87"/>
    <mergeCell ref="V86:V87"/>
    <mergeCell ref="W86:W87"/>
    <mergeCell ref="X86:X87"/>
    <mergeCell ref="U88:W89"/>
    <mergeCell ref="W103:W104"/>
    <mergeCell ref="X103:X104"/>
    <mergeCell ref="T71:T89"/>
    <mergeCell ref="U71:X71"/>
    <mergeCell ref="Y72:Y89"/>
    <mergeCell ref="Z72:Z89"/>
    <mergeCell ref="X88:X89"/>
    <mergeCell ref="W80:W81"/>
    <mergeCell ref="X80:X81"/>
    <mergeCell ref="U82:X82"/>
    <mergeCell ref="AF53:AF127"/>
    <mergeCell ref="AG53:AG127"/>
    <mergeCell ref="AB72:AB89"/>
    <mergeCell ref="AC72:AC89"/>
    <mergeCell ref="AB91:AB108"/>
    <mergeCell ref="AC91:AC108"/>
    <mergeCell ref="AR53:AR127"/>
    <mergeCell ref="AS53:AS127"/>
    <mergeCell ref="AH53:AH127"/>
    <mergeCell ref="AI53:AI127"/>
    <mergeCell ref="AB110:AB127"/>
    <mergeCell ref="AC110:AC127"/>
    <mergeCell ref="AJ53:AJ127"/>
    <mergeCell ref="AK53:AK127"/>
    <mergeCell ref="AL53:AL127"/>
    <mergeCell ref="AM53:AM127"/>
    <mergeCell ref="U63:X63"/>
    <mergeCell ref="U64:X64"/>
    <mergeCell ref="AN53:AN127"/>
    <mergeCell ref="AO53:AO127"/>
    <mergeCell ref="AP53:AP127"/>
    <mergeCell ref="AQ53:AQ127"/>
    <mergeCell ref="AB53:AB70"/>
    <mergeCell ref="AC53:AC70"/>
    <mergeCell ref="AD53:AD127"/>
    <mergeCell ref="AE53:AE127"/>
    <mergeCell ref="U58:X58"/>
    <mergeCell ref="U59:X59"/>
    <mergeCell ref="U61:U62"/>
    <mergeCell ref="V61:V62"/>
    <mergeCell ref="W61:W62"/>
    <mergeCell ref="X61:X62"/>
    <mergeCell ref="V67:V68"/>
    <mergeCell ref="W67:W68"/>
    <mergeCell ref="X67:X68"/>
    <mergeCell ref="U69:W70"/>
    <mergeCell ref="X69:X70"/>
    <mergeCell ref="X84:X85"/>
    <mergeCell ref="U83:X83"/>
    <mergeCell ref="U84:U85"/>
    <mergeCell ref="V84:V85"/>
    <mergeCell ref="W84:W85"/>
    <mergeCell ref="T52:T70"/>
    <mergeCell ref="U52:X52"/>
    <mergeCell ref="Y53:Y70"/>
    <mergeCell ref="Z53:Z70"/>
    <mergeCell ref="AA53:AA70"/>
    <mergeCell ref="U65:U66"/>
    <mergeCell ref="V65:V66"/>
    <mergeCell ref="W65:W66"/>
    <mergeCell ref="X65:X66"/>
    <mergeCell ref="U67:U68"/>
    <mergeCell ref="R52:R70"/>
    <mergeCell ref="R71:R89"/>
    <mergeCell ref="R90:R108"/>
    <mergeCell ref="R109:R127"/>
    <mergeCell ref="S52:S70"/>
    <mergeCell ref="S71:S89"/>
    <mergeCell ref="S90:S108"/>
    <mergeCell ref="S109:S127"/>
    <mergeCell ref="A52:A127"/>
    <mergeCell ref="B52:B127"/>
    <mergeCell ref="C52:C127"/>
    <mergeCell ref="D52:D127"/>
    <mergeCell ref="E52:E127"/>
    <mergeCell ref="F52:F127"/>
    <mergeCell ref="U50:W51"/>
    <mergeCell ref="X50:X51"/>
    <mergeCell ref="G52:G127"/>
    <mergeCell ref="H52:H127"/>
    <mergeCell ref="I52:I127"/>
    <mergeCell ref="J52:J127"/>
    <mergeCell ref="N52:N127"/>
    <mergeCell ref="O52:O127"/>
    <mergeCell ref="P52:P127"/>
    <mergeCell ref="Q52:Q127"/>
    <mergeCell ref="W46:W47"/>
    <mergeCell ref="X46:X47"/>
    <mergeCell ref="U48:U49"/>
    <mergeCell ref="V48:V49"/>
    <mergeCell ref="W48:W49"/>
    <mergeCell ref="X48:X49"/>
    <mergeCell ref="AA34:AA51"/>
    <mergeCell ref="AB34:AB51"/>
    <mergeCell ref="X23:X24"/>
    <mergeCell ref="U25:X25"/>
    <mergeCell ref="U26:X26"/>
    <mergeCell ref="U27:U28"/>
    <mergeCell ref="U31:W32"/>
    <mergeCell ref="X31:X32"/>
    <mergeCell ref="U33:X33"/>
    <mergeCell ref="V46:V47"/>
    <mergeCell ref="U20:X20"/>
    <mergeCell ref="U21:X21"/>
    <mergeCell ref="U23:U24"/>
    <mergeCell ref="V23:V24"/>
    <mergeCell ref="AQ15:AQ51"/>
    <mergeCell ref="AR15:AR51"/>
    <mergeCell ref="AC15:AC32"/>
    <mergeCell ref="AD15:AD51"/>
    <mergeCell ref="Y34:Y51"/>
    <mergeCell ref="Z34:Z51"/>
    <mergeCell ref="W42:W43"/>
    <mergeCell ref="X42:X43"/>
    <mergeCell ref="U44:X44"/>
    <mergeCell ref="U45:X45"/>
    <mergeCell ref="U46:U47"/>
    <mergeCell ref="G14:G51"/>
    <mergeCell ref="H14:H51"/>
    <mergeCell ref="I14:I51"/>
    <mergeCell ref="J14:J51"/>
    <mergeCell ref="N14:N51"/>
    <mergeCell ref="AS15:AS51"/>
    <mergeCell ref="W23:W24"/>
    <mergeCell ref="AK15:AK51"/>
    <mergeCell ref="AL15:AL51"/>
    <mergeCell ref="A14:A51"/>
    <mergeCell ref="B14:B51"/>
    <mergeCell ref="C14:C51"/>
    <mergeCell ref="D14:D51"/>
    <mergeCell ref="E14:E51"/>
    <mergeCell ref="F14:F51"/>
    <mergeCell ref="K33:M51"/>
    <mergeCell ref="R33:R51"/>
    <mergeCell ref="S33:S51"/>
    <mergeCell ref="T33:T51"/>
    <mergeCell ref="P14:P51"/>
    <mergeCell ref="Q14:Q51"/>
    <mergeCell ref="R14:R32"/>
    <mergeCell ref="S14:S32"/>
    <mergeCell ref="T14:T32"/>
    <mergeCell ref="O14:O51"/>
    <mergeCell ref="AQ11:AQ13"/>
    <mergeCell ref="AR11:AR13"/>
    <mergeCell ref="AS11:AS13"/>
    <mergeCell ref="AH11:AH13"/>
    <mergeCell ref="AI11:AI13"/>
    <mergeCell ref="U29:U30"/>
    <mergeCell ref="U14:X14"/>
    <mergeCell ref="AA15:AA32"/>
    <mergeCell ref="AB15:AB32"/>
    <mergeCell ref="V27:V28"/>
    <mergeCell ref="X27:X28"/>
    <mergeCell ref="V29:V30"/>
    <mergeCell ref="W29:W30"/>
    <mergeCell ref="X29:X30"/>
    <mergeCell ref="AC34:AC51"/>
    <mergeCell ref="U39:X39"/>
    <mergeCell ref="W27:W28"/>
    <mergeCell ref="U40:X40"/>
    <mergeCell ref="U42:U43"/>
    <mergeCell ref="V42:V43"/>
    <mergeCell ref="AN11:AN13"/>
    <mergeCell ref="AO11:AO13"/>
    <mergeCell ref="AP11:AP13"/>
    <mergeCell ref="AM15:AM51"/>
    <mergeCell ref="AN15:AN51"/>
    <mergeCell ref="AO15:AO51"/>
    <mergeCell ref="AP15:AP51"/>
    <mergeCell ref="Q11:Q13"/>
    <mergeCell ref="AI15:AI51"/>
    <mergeCell ref="AJ15:AJ51"/>
    <mergeCell ref="Y15:Y32"/>
    <mergeCell ref="Y12:Y13"/>
    <mergeCell ref="AA12:AA13"/>
    <mergeCell ref="AE15:AE51"/>
    <mergeCell ref="AF15:AF51"/>
    <mergeCell ref="AG15:AG51"/>
    <mergeCell ref="AH15:AH51"/>
    <mergeCell ref="AB11:AB13"/>
    <mergeCell ref="AC11:AC13"/>
    <mergeCell ref="AD11:AD13"/>
    <mergeCell ref="AE11:AE13"/>
    <mergeCell ref="AF11:AF13"/>
    <mergeCell ref="AG11:AG13"/>
    <mergeCell ref="AW52:AW127"/>
    <mergeCell ref="AV11:AV13"/>
    <mergeCell ref="K71:M127"/>
    <mergeCell ref="R11:R13"/>
    <mergeCell ref="S11:T12"/>
    <mergeCell ref="U11:W11"/>
    <mergeCell ref="X11:Y11"/>
    <mergeCell ref="Z11:Z13"/>
    <mergeCell ref="AJ11:AJ13"/>
    <mergeCell ref="AK11:AK13"/>
    <mergeCell ref="L11:L13"/>
    <mergeCell ref="M11:M13"/>
    <mergeCell ref="N11:N13"/>
    <mergeCell ref="O11:P13"/>
    <mergeCell ref="AT11:AT13"/>
    <mergeCell ref="AU11:AU13"/>
    <mergeCell ref="U12:W12"/>
    <mergeCell ref="X12:X13"/>
    <mergeCell ref="AL11:AL13"/>
    <mergeCell ref="AM11:AM13"/>
    <mergeCell ref="C9:AW9"/>
    <mergeCell ref="AW11:AW13"/>
    <mergeCell ref="AW14:AW51"/>
    <mergeCell ref="Z15:Z32"/>
    <mergeCell ref="B10:H10"/>
    <mergeCell ref="I10:O10"/>
    <mergeCell ref="R10:AU10"/>
    <mergeCell ref="B11:H12"/>
    <mergeCell ref="I11:J13"/>
    <mergeCell ref="K11:K13"/>
    <mergeCell ref="AV3:AW3"/>
    <mergeCell ref="AV4:AW4"/>
    <mergeCell ref="AV5:AW5"/>
    <mergeCell ref="AV6:AW6"/>
    <mergeCell ref="A7:AW7"/>
    <mergeCell ref="C8:AW8"/>
    <mergeCell ref="A3:B6"/>
    <mergeCell ref="C3:AU6"/>
    <mergeCell ref="AT14:AT51"/>
    <mergeCell ref="AU14:AU51"/>
    <mergeCell ref="AV14:AV51"/>
    <mergeCell ref="AT52:AT127"/>
    <mergeCell ref="AU52:AU127"/>
    <mergeCell ref="AV52:AV127"/>
  </mergeCells>
  <conditionalFormatting sqref="N14:Q14">
    <cfRule type="cellIs" priority="32" dxfId="4" operator="equal">
      <formula>"Casi seguro - Se espera que el evento ocurra en la mayoría de las circunstancias  +Catastrófico"</formula>
    </cfRule>
    <cfRule type="cellIs" priority="33" dxfId="4" operator="equal">
      <formula>"Probable- Es viable que el evento ocurra en la mayoría de las circunstancias +Catastrófico"</formula>
    </cfRule>
    <cfRule type="cellIs" priority="34" dxfId="4" operator="equal">
      <formula>"Posible - El evento podrá ocurrir en algún momento +Catastrófico"</formula>
    </cfRule>
    <cfRule type="cellIs" priority="35" dxfId="4" operator="equal">
      <formula>"Improbable - El evento puede ocurrir en algún momento+Catastrófico"</formula>
    </cfRule>
    <cfRule type="cellIs" priority="36" dxfId="4" operator="equal">
      <formula>"Rara vez- El evento puede ocurrir solo en circunstancias excepcionales (poco comunes o anormales)+Catastrófico"</formula>
    </cfRule>
    <cfRule type="cellIs" priority="37" dxfId="73" operator="equal">
      <formula>"Casi seguro - Se espera que el evento ocurra en la mayoría de las circunstancias  +Moderado"</formula>
    </cfRule>
    <cfRule type="cellIs" priority="38" dxfId="73" operator="equal">
      <formula>"Probable- Es viable que el evento ocurra en la mayoría de las circunstancias +Moderado"</formula>
    </cfRule>
    <cfRule type="cellIs" priority="39" dxfId="1" operator="equal">
      <formula>"Posible - El evento podrá ocurrir en algún momento +Moderado"</formula>
    </cfRule>
    <cfRule type="cellIs" priority="40" dxfId="1" operator="equal">
      <formula>"Improbable - El evento puede ocurrir en algún momento+Moderado"</formula>
    </cfRule>
    <cfRule type="cellIs" priority="41" dxfId="1" operator="equal">
      <formula>"Rara vez- El evento puede ocurrir solo en circunstancias excepcionales (poco comunes o anormales)+Moderado"</formula>
    </cfRule>
    <cfRule type="cellIs" priority="42" dxfId="73" operator="equal">
      <formula>"Casi seguro - Se espera que el evento ocurra en la mayoría de las circunstancias  +Mayor"</formula>
    </cfRule>
    <cfRule type="cellIs" priority="43" dxfId="73" operator="equal">
      <formula>"Posible - El evento podrá ocurrir en algún momento +Mayor"</formula>
    </cfRule>
    <cfRule type="cellIs" priority="44" dxfId="73" operator="equal">
      <formula>"Improbable - El evento puede ocurrir en algún momento+Mayor"</formula>
    </cfRule>
    <cfRule type="cellIs" priority="45" dxfId="73" operator="equal">
      <formula>"Rara vez- El evento puede ocurrir solo en circunstancias excepcionales (poco comunes o anormales)+Mayor"</formula>
    </cfRule>
    <cfRule type="cellIs" priority="46" dxfId="73" operator="equal">
      <formula>"Probable- Es viable que el evento ocurra en la mayoría de las circunstancias +Mayor"</formula>
    </cfRule>
  </conditionalFormatting>
  <conditionalFormatting sqref="AT14">
    <cfRule type="cellIs" priority="17" dxfId="4" operator="equal">
      <formula>IF(AND($AT$14="Casi Seguro -5+ Catastrófico-5"),"EXTREMO",FALSE)</formula>
    </cfRule>
    <cfRule type="cellIs" priority="18" dxfId="4" operator="equal">
      <formula>"Probable-4+ Catastrófico-5"</formula>
    </cfRule>
    <cfRule type="cellIs" priority="19" dxfId="4" operator="equal">
      <formula>"Posible-3+ Catastrófico-5"</formula>
    </cfRule>
    <cfRule type="cellIs" priority="20" dxfId="4" operator="equal">
      <formula>"Improbable-2+ Catastrófico-5"</formula>
    </cfRule>
    <cfRule type="cellIs" priority="21" dxfId="4" operator="equal">
      <formula>"Rara Vez-1+ Catastrófico-5"</formula>
    </cfRule>
    <cfRule type="cellIs" priority="22" dxfId="73" operator="equal">
      <formula>"Casi Seguro -5+ Mayor- 4"</formula>
    </cfRule>
    <cfRule type="cellIs" priority="23" dxfId="73" operator="equal">
      <formula>"Probable-4+ Mayor- 4"</formula>
    </cfRule>
    <cfRule type="cellIs" priority="24" dxfId="73" operator="equal">
      <formula>"Posible-3+ Mayor- 4"</formula>
    </cfRule>
    <cfRule type="cellIs" priority="25" dxfId="73" operator="equal">
      <formula>"Improbable-2+ Mayor- 4"</formula>
    </cfRule>
    <cfRule type="cellIs" priority="26" dxfId="73" operator="equal">
      <formula>"Rara Vez-1+Mayor- 4"</formula>
    </cfRule>
    <cfRule type="cellIs" priority="27" dxfId="73" operator="equal">
      <formula>"Casi Seguro -5+Moderado- 3"</formula>
    </cfRule>
    <cfRule type="cellIs" priority="28" dxfId="73" operator="equal">
      <formula>"Probable-4+Moderado- 3"</formula>
    </cfRule>
    <cfRule type="cellIs" priority="29" dxfId="1" operator="equal">
      <formula>"Posible-3+Moderado- 3"</formula>
    </cfRule>
    <cfRule type="cellIs" priority="30" dxfId="1" operator="equal">
      <formula>"Improbable-2+Moderado- 3"</formula>
    </cfRule>
    <cfRule type="cellIs" priority="31" dxfId="1" operator="equal">
      <formula>"Rara Vez-1+Moderado- 3"</formula>
    </cfRule>
  </conditionalFormatting>
  <conditionalFormatting sqref="A52:J52 N52:Q52">
    <cfRule type="cellIs" priority="2" dxfId="4" operator="equal">
      <formula>"Casi seguro - Se espera que el evento ocurra en la mayoría de las circunstancias  +Catastrófico"</formula>
    </cfRule>
    <cfRule type="cellIs" priority="3" dxfId="4" operator="equal">
      <formula>"Probable- Es viable que el evento ocurra en la mayoría de las circunstancias +Catastrófico"</formula>
    </cfRule>
    <cfRule type="cellIs" priority="4" dxfId="4" operator="equal">
      <formula>"Posible - El evento podrá ocurrir en algún momento +Catastrófico"</formula>
    </cfRule>
    <cfRule type="cellIs" priority="5" dxfId="4" operator="equal">
      <formula>"Improbable - El evento puede ocurrir en algún momento+Catastrófico"</formula>
    </cfRule>
    <cfRule type="cellIs" priority="6" dxfId="4" operator="equal">
      <formula>"Rara vez- El evento puede ocurrir solo en circunstancias excepcionales (poco comunes o anormales)+Catastrófico"</formula>
    </cfRule>
    <cfRule type="cellIs" priority="7" dxfId="73" operator="equal">
      <formula>"Casi seguro - Se espera que el evento ocurra en la mayoría de las circunstancias  +Moderado"</formula>
    </cfRule>
    <cfRule type="cellIs" priority="8" dxfId="73" operator="equal">
      <formula>"Probable- Es viable que el evento ocurra en la mayoría de las circunstancias +Moderado"</formula>
    </cfRule>
    <cfRule type="cellIs" priority="9" dxfId="1" operator="equal">
      <formula>"Posible - El evento podrá ocurrir en algún momento +Moderado"</formula>
    </cfRule>
    <cfRule type="cellIs" priority="10" dxfId="1" operator="equal">
      <formula>"Improbable - El evento puede ocurrir en algún momento+Moderado"</formula>
    </cfRule>
    <cfRule type="cellIs" priority="11" dxfId="1" operator="equal">
      <formula>"Rara vez- El evento puede ocurrir solo en circunstancias excepcionales (poco comunes o anormales)+Moderado"</formula>
    </cfRule>
    <cfRule type="cellIs" priority="12" dxfId="73" operator="equal">
      <formula>"Casi seguro - Se espera que el evento ocurra en la mayoría de las circunstancias  +Mayor"</formula>
    </cfRule>
    <cfRule type="cellIs" priority="13" dxfId="73" operator="equal">
      <formula>"Posible - El evento podrá ocurrir en algún momento +Mayor"</formula>
    </cfRule>
    <cfRule type="cellIs" priority="14" dxfId="73" operator="equal">
      <formula>"Improbable - El evento puede ocurrir en algún momento+Mayor"</formula>
    </cfRule>
    <cfRule type="cellIs" priority="15" dxfId="73" operator="equal">
      <formula>"Rara vez- El evento puede ocurrir solo en circunstancias excepcionales (poco comunes o anormales)+Mayor"</formula>
    </cfRule>
    <cfRule type="cellIs" priority="16" dxfId="73" operator="equal">
      <formula>"Probable- Es viable que el evento ocurra en la mayoría de las circunstancias +Mayor"</formula>
    </cfRule>
  </conditionalFormatting>
  <conditionalFormatting sqref="AT52">
    <cfRule type="cellIs" priority="1" dxfId="73" operator="equal">
      <formula>"Probable-4+Moderado- 3"</formula>
    </cfRule>
  </conditionalFormatting>
  <dataValidations count="1">
    <dataValidation type="list" allowBlank="1" showInputMessage="1" showErrorMessage="1" sqref="B14 B52">
      <formula1>$B$1157:$B$1158</formula1>
    </dataValidation>
  </dataValidations>
  <printOptions/>
  <pageMargins left="0.7" right="0.7" top="0.75" bottom="0.75" header="0.3" footer="0.3"/>
  <pageSetup horizontalDpi="600" verticalDpi="600" orientation="landscape" paperSize="9" scale="35" r:id="rId2"/>
  <rowBreaks count="2" manualBreakCount="2">
    <brk id="52" max="47" man="1"/>
    <brk id="127" max="255" man="1"/>
  </rowBreaks>
  <drawing r:id="rId1"/>
</worksheet>
</file>

<file path=xl/worksheets/sheet3.xml><?xml version="1.0" encoding="utf-8"?>
<worksheet xmlns="http://schemas.openxmlformats.org/spreadsheetml/2006/main" xmlns:r="http://schemas.openxmlformats.org/officeDocument/2006/relationships">
  <dimension ref="A1:AW1114"/>
  <sheetViews>
    <sheetView zoomScale="80" zoomScaleNormal="80" zoomScalePageLayoutView="0" workbookViewId="0" topLeftCell="A31">
      <selection activeCell="A51" sqref="A51"/>
    </sheetView>
  </sheetViews>
  <sheetFormatPr defaultColWidth="11.421875" defaultRowHeight="15"/>
  <cols>
    <col min="1" max="1" width="6.7109375" style="28" customWidth="1"/>
    <col min="2" max="4" width="27.57421875" style="28" customWidth="1"/>
    <col min="5" max="5" width="46.8515625" style="28" customWidth="1"/>
    <col min="6" max="8" width="21.140625" style="28" customWidth="1"/>
    <col min="9" max="9" width="26.421875" style="28" customWidth="1"/>
    <col min="10" max="10" width="6.421875" style="28" customWidth="1"/>
    <col min="11" max="11" width="44.421875" style="28" customWidth="1"/>
    <col min="12" max="13" width="11.421875" style="28" customWidth="1"/>
    <col min="14" max="14" width="17.421875" style="56" customWidth="1"/>
    <col min="15" max="15" width="17.140625" style="28" customWidth="1"/>
    <col min="16" max="16" width="8.8515625" style="28" customWidth="1"/>
    <col min="17" max="17" width="15.8515625" style="28" customWidth="1"/>
    <col min="18" max="18" width="29.57421875" style="28" customWidth="1"/>
    <col min="19" max="19" width="12.57421875" style="28" hidden="1" customWidth="1"/>
    <col min="20" max="20" width="0" style="28" hidden="1" customWidth="1"/>
    <col min="21" max="21" width="45.140625" style="1" hidden="1" customWidth="1"/>
    <col min="22" max="22" width="4.00390625" style="1" hidden="1" customWidth="1"/>
    <col min="23" max="23" width="5.140625" style="1" hidden="1" customWidth="1"/>
    <col min="24" max="24" width="11.8515625" style="61" hidden="1" customWidth="1"/>
    <col min="25" max="25" width="15.57421875" style="28" hidden="1" customWidth="1"/>
    <col min="26" max="26" width="16.57421875" style="28" hidden="1" customWidth="1"/>
    <col min="27" max="27" width="36.57421875" style="28" hidden="1" customWidth="1"/>
    <col min="28" max="34" width="29.140625" style="28" hidden="1" customWidth="1"/>
    <col min="35" max="35" width="16.8515625" style="28" hidden="1" customWidth="1"/>
    <col min="36" max="38" width="29.140625" style="28" hidden="1" customWidth="1"/>
    <col min="39" max="39" width="18.140625" style="28" hidden="1" customWidth="1"/>
    <col min="40" max="41" width="29.140625" style="28" hidden="1" customWidth="1"/>
    <col min="42" max="42" width="13.7109375" style="28" hidden="1" customWidth="1"/>
    <col min="43" max="43" width="11.421875" style="28" hidden="1" customWidth="1"/>
    <col min="44" max="44" width="18.8515625" style="28" hidden="1" customWidth="1"/>
    <col min="45" max="45" width="16.00390625" style="28" hidden="1" customWidth="1"/>
    <col min="46" max="46" width="25.00390625" style="28" customWidth="1"/>
    <col min="47" max="47" width="13.140625" style="28" customWidth="1"/>
    <col min="48" max="48" width="49.57421875" style="28" customWidth="1"/>
    <col min="49" max="49" width="63.28125" style="28" customWidth="1"/>
    <col min="50" max="16384" width="11.421875" style="28" customWidth="1"/>
  </cols>
  <sheetData>
    <row r="1" spans="1:49" s="95" customFormat="1" ht="16.5" customHeight="1">
      <c r="A1" s="243"/>
      <c r="B1" s="243"/>
      <c r="C1" s="160" t="s">
        <v>290</v>
      </c>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244" t="s">
        <v>305</v>
      </c>
      <c r="AW1" s="244"/>
    </row>
    <row r="2" spans="1:49" s="95" customFormat="1" ht="16.5">
      <c r="A2" s="243"/>
      <c r="B2" s="243"/>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245" t="s">
        <v>306</v>
      </c>
      <c r="AW2" s="245"/>
    </row>
    <row r="3" spans="1:49" s="95" customFormat="1" ht="16.5">
      <c r="A3" s="243"/>
      <c r="B3" s="243"/>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245" t="s">
        <v>288</v>
      </c>
      <c r="AW3" s="245"/>
    </row>
    <row r="4" spans="1:49" s="95" customFormat="1" ht="16.5">
      <c r="A4" s="243"/>
      <c r="B4" s="243"/>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246" t="s">
        <v>247</v>
      </c>
      <c r="AW4" s="246"/>
    </row>
    <row r="5" spans="1:49" s="95" customFormat="1" ht="16.5">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3"/>
    </row>
    <row r="6" spans="1:49" s="95" customFormat="1" ht="16.5" customHeight="1">
      <c r="A6" s="243" t="s">
        <v>0</v>
      </c>
      <c r="B6" s="243"/>
      <c r="C6" s="160" t="s">
        <v>273</v>
      </c>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s="95" customFormat="1" ht="16.5">
      <c r="A7" s="152" t="s">
        <v>287</v>
      </c>
      <c r="B7" s="152"/>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s="95" customFormat="1" ht="16.5" customHeight="1">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row>
    <row r="9" spans="1:49" ht="15.75" thickBot="1">
      <c r="A9" s="149"/>
      <c r="B9" s="273" t="s">
        <v>137</v>
      </c>
      <c r="C9" s="273"/>
      <c r="D9" s="273"/>
      <c r="E9" s="273"/>
      <c r="F9" s="273"/>
      <c r="G9" s="273"/>
      <c r="H9" s="273"/>
      <c r="I9" s="280" t="s">
        <v>87</v>
      </c>
      <c r="J9" s="280"/>
      <c r="K9" s="280"/>
      <c r="L9" s="280"/>
      <c r="M9" s="280"/>
      <c r="N9" s="280"/>
      <c r="O9" s="280"/>
      <c r="P9" s="150"/>
      <c r="Q9" s="150"/>
      <c r="R9" s="273" t="s">
        <v>88</v>
      </c>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148" t="s">
        <v>379</v>
      </c>
      <c r="AW9" s="148" t="s">
        <v>380</v>
      </c>
    </row>
    <row r="10" spans="1:49" ht="78.75" customHeight="1">
      <c r="A10" s="47"/>
      <c r="B10" s="274" t="s">
        <v>56</v>
      </c>
      <c r="C10" s="274"/>
      <c r="D10" s="274"/>
      <c r="E10" s="274"/>
      <c r="F10" s="274"/>
      <c r="G10" s="274"/>
      <c r="H10" s="274"/>
      <c r="I10" s="183" t="s">
        <v>5</v>
      </c>
      <c r="J10" s="183"/>
      <c r="K10" s="183" t="s">
        <v>7</v>
      </c>
      <c r="L10" s="183" t="s">
        <v>168</v>
      </c>
      <c r="M10" s="183" t="s">
        <v>169</v>
      </c>
      <c r="N10" s="282" t="s">
        <v>170</v>
      </c>
      <c r="O10" s="183" t="s">
        <v>7</v>
      </c>
      <c r="P10" s="183"/>
      <c r="Q10" s="183" t="s">
        <v>241</v>
      </c>
      <c r="R10" s="183" t="s">
        <v>9</v>
      </c>
      <c r="S10" s="274" t="s">
        <v>195</v>
      </c>
      <c r="T10" s="274"/>
      <c r="U10" s="173" t="s">
        <v>190</v>
      </c>
      <c r="V10" s="173"/>
      <c r="W10" s="173"/>
      <c r="X10" s="173" t="s">
        <v>154</v>
      </c>
      <c r="Y10" s="173"/>
      <c r="Z10" s="183" t="s">
        <v>226</v>
      </c>
      <c r="AA10" s="112" t="s">
        <v>224</v>
      </c>
      <c r="AB10" s="183" t="s">
        <v>229</v>
      </c>
      <c r="AC10" s="183" t="s">
        <v>230</v>
      </c>
      <c r="AD10" s="183" t="s">
        <v>212</v>
      </c>
      <c r="AE10" s="183" t="s">
        <v>236</v>
      </c>
      <c r="AF10" s="272" t="s">
        <v>231</v>
      </c>
      <c r="AG10" s="272" t="s">
        <v>232</v>
      </c>
      <c r="AH10" s="272" t="s">
        <v>237</v>
      </c>
      <c r="AI10" s="271" t="s">
        <v>234</v>
      </c>
      <c r="AJ10" s="271" t="s">
        <v>234</v>
      </c>
      <c r="AK10" s="271" t="s">
        <v>234</v>
      </c>
      <c r="AL10" s="272" t="s">
        <v>238</v>
      </c>
      <c r="AM10" s="271" t="s">
        <v>235</v>
      </c>
      <c r="AN10" s="271" t="s">
        <v>235</v>
      </c>
      <c r="AO10" s="271" t="s">
        <v>235</v>
      </c>
      <c r="AP10" s="183" t="s">
        <v>18</v>
      </c>
      <c r="AQ10" s="183" t="s">
        <v>240</v>
      </c>
      <c r="AR10" s="183" t="s">
        <v>18</v>
      </c>
      <c r="AS10" s="183" t="s">
        <v>19</v>
      </c>
      <c r="AT10" s="183" t="s">
        <v>20</v>
      </c>
      <c r="AU10" s="183" t="s">
        <v>21</v>
      </c>
      <c r="AV10" s="164" t="s">
        <v>377</v>
      </c>
      <c r="AW10" s="164" t="s">
        <v>378</v>
      </c>
    </row>
    <row r="11" spans="1:49" ht="15" customHeight="1">
      <c r="A11" s="47"/>
      <c r="B11" s="274"/>
      <c r="C11" s="274"/>
      <c r="D11" s="274"/>
      <c r="E11" s="274"/>
      <c r="F11" s="274"/>
      <c r="G11" s="274"/>
      <c r="H11" s="274"/>
      <c r="I11" s="183"/>
      <c r="J11" s="183"/>
      <c r="K11" s="183"/>
      <c r="L11" s="183"/>
      <c r="M11" s="183"/>
      <c r="N11" s="282"/>
      <c r="O11" s="183"/>
      <c r="P11" s="183"/>
      <c r="Q11" s="183"/>
      <c r="R11" s="183"/>
      <c r="S11" s="274"/>
      <c r="T11" s="274"/>
      <c r="U11" s="281" t="s">
        <v>192</v>
      </c>
      <c r="V11" s="281"/>
      <c r="W11" s="281"/>
      <c r="X11" s="227" t="s">
        <v>23</v>
      </c>
      <c r="Y11" s="183" t="s">
        <v>14</v>
      </c>
      <c r="Z11" s="183"/>
      <c r="AA11" s="279" t="s">
        <v>225</v>
      </c>
      <c r="AB11" s="183"/>
      <c r="AC11" s="183"/>
      <c r="AD11" s="183"/>
      <c r="AE11" s="183"/>
      <c r="AF11" s="272"/>
      <c r="AG11" s="272"/>
      <c r="AH11" s="272"/>
      <c r="AI11" s="271"/>
      <c r="AJ11" s="271"/>
      <c r="AK11" s="271"/>
      <c r="AL11" s="272"/>
      <c r="AM11" s="271" t="s">
        <v>233</v>
      </c>
      <c r="AN11" s="271" t="s">
        <v>233</v>
      </c>
      <c r="AO11" s="271" t="s">
        <v>233</v>
      </c>
      <c r="AP11" s="183"/>
      <c r="AQ11" s="183"/>
      <c r="AR11" s="183"/>
      <c r="AS11" s="183"/>
      <c r="AT11" s="183"/>
      <c r="AU11" s="183"/>
      <c r="AV11" s="165"/>
      <c r="AW11" s="165"/>
    </row>
    <row r="12" spans="1:49" s="81" customFormat="1" ht="61.5" customHeight="1">
      <c r="A12" s="47"/>
      <c r="B12" s="90" t="s">
        <v>82</v>
      </c>
      <c r="C12" s="90" t="s">
        <v>129</v>
      </c>
      <c r="D12" s="90" t="s">
        <v>131</v>
      </c>
      <c r="E12" s="90" t="s">
        <v>2</v>
      </c>
      <c r="F12" s="90" t="s">
        <v>3</v>
      </c>
      <c r="G12" s="90" t="s">
        <v>85</v>
      </c>
      <c r="H12" s="90" t="s">
        <v>86</v>
      </c>
      <c r="I12" s="183"/>
      <c r="J12" s="183"/>
      <c r="K12" s="183"/>
      <c r="L12" s="183"/>
      <c r="M12" s="183"/>
      <c r="N12" s="282"/>
      <c r="O12" s="183"/>
      <c r="P12" s="183"/>
      <c r="Q12" s="183"/>
      <c r="R12" s="183"/>
      <c r="S12" s="112" t="s">
        <v>11</v>
      </c>
      <c r="T12" s="112" t="s">
        <v>1</v>
      </c>
      <c r="U12" s="112" t="s">
        <v>191</v>
      </c>
      <c r="V12" s="112" t="s">
        <v>193</v>
      </c>
      <c r="W12" s="112" t="s">
        <v>169</v>
      </c>
      <c r="X12" s="227"/>
      <c r="Y12" s="183"/>
      <c r="Z12" s="183"/>
      <c r="AA12" s="279"/>
      <c r="AB12" s="183"/>
      <c r="AC12" s="183"/>
      <c r="AD12" s="183"/>
      <c r="AE12" s="183"/>
      <c r="AF12" s="272"/>
      <c r="AG12" s="272"/>
      <c r="AH12" s="272"/>
      <c r="AI12" s="271"/>
      <c r="AJ12" s="271"/>
      <c r="AK12" s="271"/>
      <c r="AL12" s="272"/>
      <c r="AM12" s="271" t="s">
        <v>233</v>
      </c>
      <c r="AN12" s="271" t="s">
        <v>233</v>
      </c>
      <c r="AO12" s="271" t="s">
        <v>233</v>
      </c>
      <c r="AP12" s="183"/>
      <c r="AQ12" s="183"/>
      <c r="AR12" s="183"/>
      <c r="AS12" s="183"/>
      <c r="AT12" s="183"/>
      <c r="AU12" s="183"/>
      <c r="AV12" s="165"/>
      <c r="AW12" s="165"/>
    </row>
    <row r="13" spans="1:49" s="81" customFormat="1" ht="15.75" customHeight="1">
      <c r="A13" s="232">
        <v>1</v>
      </c>
      <c r="B13" s="232" t="s">
        <v>83</v>
      </c>
      <c r="C13" s="157" t="s">
        <v>346</v>
      </c>
      <c r="D13" s="157" t="s">
        <v>347</v>
      </c>
      <c r="E13" s="157" t="s">
        <v>348</v>
      </c>
      <c r="F13" s="232" t="s">
        <v>24</v>
      </c>
      <c r="G13" s="231" t="s">
        <v>371</v>
      </c>
      <c r="H13" s="157" t="s">
        <v>349</v>
      </c>
      <c r="I13" s="276" t="s">
        <v>209</v>
      </c>
      <c r="J13" s="232">
        <f>VLOOKUP(I13,'[4]Variables corrupcion'!$E$5:$F$9,2,FALSE)</f>
        <v>3</v>
      </c>
      <c r="K13" s="59" t="s">
        <v>171</v>
      </c>
      <c r="L13" s="113" t="s">
        <v>243</v>
      </c>
      <c r="M13" s="113"/>
      <c r="N13" s="232">
        <f>COUNTIF(L13:L31,"X")</f>
        <v>7</v>
      </c>
      <c r="O13" s="232" t="str">
        <f>IF(AND(N13&gt;=1,N13&lt;=5),"Moderado",IF(AND(N13&gt;=6,N13&lt;=11),"Mayor",IF(AND(N13&gt;=12,N13&lt;=19),"Catastrófico","-")))</f>
        <v>Mayor</v>
      </c>
      <c r="P13" s="232">
        <f>VLOOKUP(O13,'[4]Variables corrupcion'!$H$5:$I$7,2,FALSE)</f>
        <v>4</v>
      </c>
      <c r="Q13" s="232" t="str">
        <f>CONCATENATE(I13,"+",O13)</f>
        <v>Posible - El evento podrá ocurrir en algún momento +Mayor</v>
      </c>
      <c r="R13" s="157" t="s">
        <v>350</v>
      </c>
      <c r="S13" s="235" t="s">
        <v>243</v>
      </c>
      <c r="T13" s="235"/>
      <c r="U13" s="235"/>
      <c r="V13" s="235"/>
      <c r="W13" s="235"/>
      <c r="X13" s="235"/>
      <c r="Y13" s="110"/>
      <c r="Z13" s="82"/>
      <c r="AA13" s="82"/>
      <c r="AB13" s="82"/>
      <c r="AC13" s="82"/>
      <c r="AD13" s="82"/>
      <c r="AE13" s="82"/>
      <c r="AF13" s="82"/>
      <c r="AG13" s="82"/>
      <c r="AH13" s="82"/>
      <c r="AI13" s="82"/>
      <c r="AJ13" s="82"/>
      <c r="AK13" s="82"/>
      <c r="AL13" s="82"/>
      <c r="AM13" s="82"/>
      <c r="AN13" s="82"/>
      <c r="AO13" s="82"/>
      <c r="AP13" s="110"/>
      <c r="AQ13" s="110"/>
      <c r="AR13" s="110"/>
      <c r="AS13" s="110"/>
      <c r="AT13" s="110"/>
      <c r="AU13" s="110"/>
      <c r="AV13" s="156"/>
      <c r="AW13" s="166" t="s">
        <v>416</v>
      </c>
    </row>
    <row r="14" spans="1:49" ht="30">
      <c r="A14" s="232"/>
      <c r="B14" s="232"/>
      <c r="C14" s="158"/>
      <c r="D14" s="158"/>
      <c r="E14" s="158"/>
      <c r="F14" s="232"/>
      <c r="G14" s="231"/>
      <c r="H14" s="158"/>
      <c r="I14" s="277"/>
      <c r="J14" s="232"/>
      <c r="K14" s="59" t="s">
        <v>172</v>
      </c>
      <c r="L14" s="113"/>
      <c r="M14" s="55" t="s">
        <v>243</v>
      </c>
      <c r="N14" s="232"/>
      <c r="O14" s="232"/>
      <c r="P14" s="232"/>
      <c r="Q14" s="232"/>
      <c r="R14" s="158"/>
      <c r="S14" s="235"/>
      <c r="T14" s="235"/>
      <c r="U14" s="47" t="s">
        <v>196</v>
      </c>
      <c r="V14" s="110" t="s">
        <v>243</v>
      </c>
      <c r="W14" s="47"/>
      <c r="X14" s="62">
        <f>IF(AND(V14="x"),15,"-")</f>
        <v>15</v>
      </c>
      <c r="Y14" s="235" t="s">
        <v>64</v>
      </c>
      <c r="Z14" s="234" t="str">
        <f>IF(AND(X30&gt;=96,X30&lt;=100),"Fuerte",IF(AND(X30&gt;=86,X30&lt;=95),"Moderado",IF(AND(X30&lt;=85,X30&gt;=0),"Débil","-")))</f>
        <v>Fuerte</v>
      </c>
      <c r="AA14" s="234" t="s">
        <v>217</v>
      </c>
      <c r="AB14" s="234" t="str">
        <f>CONCATENATE(Z14,AA14)</f>
        <v>FuerteFuerte</v>
      </c>
      <c r="AC14" s="234" t="str">
        <f>IF(AB14="FuerteFuerte","NO","SI")</f>
        <v>NO</v>
      </c>
      <c r="AD14" s="189">
        <f>(X30+X49)/2</f>
        <v>50</v>
      </c>
      <c r="AE14" s="189" t="str">
        <f>IF(AND(AD14=100),"Fuerte",IF(AND(AD14&gt;=50,AD14&lt;=99),"Moderado",IF(AND(AD14&lt;=49,AD14&gt;=0),"Débil","-")))</f>
        <v>Moderado</v>
      </c>
      <c r="AF14" s="189" t="s">
        <v>219</v>
      </c>
      <c r="AG14" s="189" t="s">
        <v>219</v>
      </c>
      <c r="AH14" s="189" t="str">
        <f>CONCATENATE(AE14,AF14)</f>
        <v>ModeradoDirectamente</v>
      </c>
      <c r="AI14" s="189">
        <f>IF(AND(AH14="FuerteDirectamente"),2,IF(AND(AH14="FuerteNo disminuye"),0,IF(AND(AH14="ModeradoDirectamente"),1,IF(AND(AH14="ModeradoNo disminuye"),0,FALSE))))</f>
        <v>1</v>
      </c>
      <c r="AJ14" s="189" t="b">
        <f>IF(AND(AE14="Fuerte"),IF(AND(AF14="Directamente"),2,IF(AND(AE14="Fuerte"),IF(AND(AF14="No disminuye"),0,FALSE))))</f>
        <v>0</v>
      </c>
      <c r="AK14" s="189" t="e">
        <f>#VALUE!</f>
        <v>#VALUE!</v>
      </c>
      <c r="AL14" s="189" t="str">
        <f>CONCATENATE(AE14,AG14)</f>
        <v>ModeradoDirectamente</v>
      </c>
      <c r="AM14" s="189">
        <f>IF(AND(AL14="FuerteDirectamente"),2,IF(AND(AL14="FuerteIndirectamente"),1,IF(AND(AL14="FuerteNo Disminuye"),0,IF(AND(AL14="ModeradoDirectamente"),1,IF(AND(AL14="ModeradoIndirectamente"),0,IF(AND(AL14="ModeradoNo disminuye"),0,FALSE))))))</f>
        <v>1</v>
      </c>
      <c r="AN14" s="189" t="b">
        <f>IF(AND(AE14="Fuerte"),IF(AND(AG14="Directamente"),2,IF(AND(AE14="Fuerte"),IF(AND(AG14="Indirectamente"),1,IF(AND(AE14="Fuerte"),IF(AND(AG14="No disminuye"),0,FALSE))))))</f>
        <v>0</v>
      </c>
      <c r="AO14" s="189">
        <f>IF(AND(AE14="Moderado"),IF(AND(AG14="Directamente"),1,IF(AND(AE14="Moderado"),IF(AND(AG14="Indirectamente"),0,IF(AND(AE14="Moderado"),IF(AND(AG14="No disminuye"),0,FALSE))))))</f>
        <v>1</v>
      </c>
      <c r="AP14" s="189">
        <f>J13-AI14</f>
        <v>2</v>
      </c>
      <c r="AQ14" s="189">
        <f>P13-AM14</f>
        <v>3</v>
      </c>
      <c r="AR14" s="189" t="str">
        <f>IF(AND(AP14=1),"Rara Vez-1",IF(AND(AP14=2),"Improbable-2",IF(AND(AP14=3),"Posible-3",IF(AND(AP14=4),"Probable-4",IF(AND(AP14=5),"Casi Seguro -5",FALSE)))))</f>
        <v>Improbable-2</v>
      </c>
      <c r="AS14" s="189" t="str">
        <f>IF(AND(AQ14&gt;=2),"Moderado- 3",IF(AND(AM14=3),"Moderado-3",IF(AND(AM14=4),"Mayor-4",IF(AND(AM14=5),"Catastrófico-5",FALSE))))</f>
        <v>Moderado- 3</v>
      </c>
      <c r="AT14" s="235" t="str">
        <f>CONCATENATE(AR14,"+",AS14)</f>
        <v>Improbable-2+Moderado- 3</v>
      </c>
      <c r="AU14" s="268"/>
      <c r="AV14" s="275" t="s">
        <v>394</v>
      </c>
      <c r="AW14" s="166"/>
    </row>
    <row r="15" spans="1:49" ht="30">
      <c r="A15" s="232"/>
      <c r="B15" s="232"/>
      <c r="C15" s="158"/>
      <c r="D15" s="158"/>
      <c r="E15" s="158"/>
      <c r="F15" s="232"/>
      <c r="G15" s="231"/>
      <c r="H15" s="158"/>
      <c r="I15" s="277"/>
      <c r="J15" s="232"/>
      <c r="K15" s="59" t="s">
        <v>173</v>
      </c>
      <c r="L15" s="113"/>
      <c r="M15" s="55" t="s">
        <v>243</v>
      </c>
      <c r="N15" s="232"/>
      <c r="O15" s="232"/>
      <c r="P15" s="232"/>
      <c r="Q15" s="232"/>
      <c r="R15" s="158"/>
      <c r="S15" s="235"/>
      <c r="T15" s="235"/>
      <c r="U15" s="47" t="s">
        <v>197</v>
      </c>
      <c r="V15" s="110" t="s">
        <v>243</v>
      </c>
      <c r="W15" s="47"/>
      <c r="X15" s="62">
        <f>IF(AND(V15="x"),15,"-")</f>
        <v>15</v>
      </c>
      <c r="Y15" s="235"/>
      <c r="Z15" s="234"/>
      <c r="AA15" s="234"/>
      <c r="AB15" s="234"/>
      <c r="AC15" s="234"/>
      <c r="AD15" s="189"/>
      <c r="AE15" s="189"/>
      <c r="AF15" s="189"/>
      <c r="AG15" s="189"/>
      <c r="AH15" s="189"/>
      <c r="AI15" s="189"/>
      <c r="AJ15" s="189"/>
      <c r="AK15" s="189"/>
      <c r="AL15" s="189"/>
      <c r="AM15" s="189"/>
      <c r="AN15" s="189"/>
      <c r="AO15" s="189"/>
      <c r="AP15" s="189"/>
      <c r="AQ15" s="189"/>
      <c r="AR15" s="189"/>
      <c r="AS15" s="189"/>
      <c r="AT15" s="235"/>
      <c r="AU15" s="268"/>
      <c r="AV15" s="275"/>
      <c r="AW15" s="166"/>
    </row>
    <row r="16" spans="1:49" ht="30">
      <c r="A16" s="232"/>
      <c r="B16" s="232"/>
      <c r="C16" s="158"/>
      <c r="D16" s="158"/>
      <c r="E16" s="158"/>
      <c r="F16" s="232"/>
      <c r="G16" s="231"/>
      <c r="H16" s="158"/>
      <c r="I16" s="277"/>
      <c r="J16" s="232"/>
      <c r="K16" s="59" t="s">
        <v>174</v>
      </c>
      <c r="L16" s="113"/>
      <c r="M16" s="55" t="s">
        <v>243</v>
      </c>
      <c r="N16" s="232"/>
      <c r="O16" s="232"/>
      <c r="P16" s="232"/>
      <c r="Q16" s="232"/>
      <c r="R16" s="158"/>
      <c r="S16" s="235"/>
      <c r="T16" s="235"/>
      <c r="U16" s="47" t="s">
        <v>198</v>
      </c>
      <c r="V16" s="110" t="s">
        <v>243</v>
      </c>
      <c r="W16" s="47"/>
      <c r="X16" s="62">
        <f>IF(AND(V16="x"),15,"-")</f>
        <v>15</v>
      </c>
      <c r="Y16" s="235"/>
      <c r="Z16" s="234"/>
      <c r="AA16" s="234"/>
      <c r="AB16" s="234"/>
      <c r="AC16" s="234"/>
      <c r="AD16" s="189"/>
      <c r="AE16" s="189"/>
      <c r="AF16" s="189"/>
      <c r="AG16" s="189"/>
      <c r="AH16" s="189"/>
      <c r="AI16" s="189"/>
      <c r="AJ16" s="189"/>
      <c r="AK16" s="189"/>
      <c r="AL16" s="189"/>
      <c r="AM16" s="189"/>
      <c r="AN16" s="189"/>
      <c r="AO16" s="189"/>
      <c r="AP16" s="189"/>
      <c r="AQ16" s="189"/>
      <c r="AR16" s="189"/>
      <c r="AS16" s="189"/>
      <c r="AT16" s="235"/>
      <c r="AU16" s="268"/>
      <c r="AV16" s="275"/>
      <c r="AW16" s="166"/>
    </row>
    <row r="17" spans="1:49" ht="30">
      <c r="A17" s="232"/>
      <c r="B17" s="232"/>
      <c r="C17" s="158"/>
      <c r="D17" s="158"/>
      <c r="E17" s="158"/>
      <c r="F17" s="232"/>
      <c r="G17" s="231"/>
      <c r="H17" s="158"/>
      <c r="I17" s="277"/>
      <c r="J17" s="232"/>
      <c r="K17" s="59" t="s">
        <v>178</v>
      </c>
      <c r="L17" s="113"/>
      <c r="M17" s="55" t="s">
        <v>243</v>
      </c>
      <c r="N17" s="232"/>
      <c r="O17" s="232"/>
      <c r="P17" s="232"/>
      <c r="Q17" s="232"/>
      <c r="R17" s="158"/>
      <c r="S17" s="235"/>
      <c r="T17" s="235"/>
      <c r="U17" s="47" t="s">
        <v>199</v>
      </c>
      <c r="V17" s="110" t="s">
        <v>243</v>
      </c>
      <c r="W17" s="47"/>
      <c r="X17" s="62">
        <f>IF(AND(V17="x"),15,"-")</f>
        <v>15</v>
      </c>
      <c r="Y17" s="235"/>
      <c r="Z17" s="234"/>
      <c r="AA17" s="234"/>
      <c r="AB17" s="234"/>
      <c r="AC17" s="234"/>
      <c r="AD17" s="189"/>
      <c r="AE17" s="189"/>
      <c r="AF17" s="189"/>
      <c r="AG17" s="189"/>
      <c r="AH17" s="189"/>
      <c r="AI17" s="189"/>
      <c r="AJ17" s="189"/>
      <c r="AK17" s="189"/>
      <c r="AL17" s="189"/>
      <c r="AM17" s="189"/>
      <c r="AN17" s="189"/>
      <c r="AO17" s="189"/>
      <c r="AP17" s="189"/>
      <c r="AQ17" s="189"/>
      <c r="AR17" s="189"/>
      <c r="AS17" s="189"/>
      <c r="AT17" s="235"/>
      <c r="AU17" s="268"/>
      <c r="AV17" s="275"/>
      <c r="AW17" s="166"/>
    </row>
    <row r="18" spans="1:49" ht="30">
      <c r="A18" s="232"/>
      <c r="B18" s="232"/>
      <c r="C18" s="158"/>
      <c r="D18" s="158"/>
      <c r="E18" s="158"/>
      <c r="F18" s="232"/>
      <c r="G18" s="231"/>
      <c r="H18" s="158"/>
      <c r="I18" s="277"/>
      <c r="J18" s="232"/>
      <c r="K18" s="59" t="s">
        <v>179</v>
      </c>
      <c r="L18" s="113" t="s">
        <v>243</v>
      </c>
      <c r="M18" s="55"/>
      <c r="N18" s="232"/>
      <c r="O18" s="232"/>
      <c r="P18" s="232"/>
      <c r="Q18" s="232"/>
      <c r="R18" s="158"/>
      <c r="S18" s="235"/>
      <c r="T18" s="235"/>
      <c r="U18" s="47" t="s">
        <v>386</v>
      </c>
      <c r="V18" s="110" t="s">
        <v>243</v>
      </c>
      <c r="W18" s="47"/>
      <c r="X18" s="62">
        <f>IF(AND(V18="x"),15,"-")</f>
        <v>15</v>
      </c>
      <c r="Y18" s="235"/>
      <c r="Z18" s="234"/>
      <c r="AA18" s="234"/>
      <c r="AB18" s="234"/>
      <c r="AC18" s="234"/>
      <c r="AD18" s="189"/>
      <c r="AE18" s="189"/>
      <c r="AF18" s="189"/>
      <c r="AG18" s="189"/>
      <c r="AH18" s="189"/>
      <c r="AI18" s="189"/>
      <c r="AJ18" s="189"/>
      <c r="AK18" s="189"/>
      <c r="AL18" s="189"/>
      <c r="AM18" s="189"/>
      <c r="AN18" s="189"/>
      <c r="AO18" s="189"/>
      <c r="AP18" s="189"/>
      <c r="AQ18" s="189"/>
      <c r="AR18" s="189"/>
      <c r="AS18" s="189"/>
      <c r="AT18" s="235"/>
      <c r="AU18" s="268"/>
      <c r="AV18" s="275"/>
      <c r="AW18" s="166"/>
    </row>
    <row r="19" spans="1:49" ht="30">
      <c r="A19" s="232"/>
      <c r="B19" s="232"/>
      <c r="C19" s="158"/>
      <c r="D19" s="158"/>
      <c r="E19" s="158"/>
      <c r="F19" s="232"/>
      <c r="G19" s="231"/>
      <c r="H19" s="158"/>
      <c r="I19" s="277"/>
      <c r="J19" s="232"/>
      <c r="K19" s="59" t="s">
        <v>175</v>
      </c>
      <c r="L19" s="113" t="s">
        <v>243</v>
      </c>
      <c r="M19" s="55"/>
      <c r="N19" s="232"/>
      <c r="O19" s="232"/>
      <c r="P19" s="232"/>
      <c r="Q19" s="232"/>
      <c r="R19" s="158"/>
      <c r="S19" s="235"/>
      <c r="T19" s="235"/>
      <c r="U19" s="235"/>
      <c r="V19" s="235"/>
      <c r="W19" s="235"/>
      <c r="X19" s="235"/>
      <c r="Y19" s="235"/>
      <c r="Z19" s="234"/>
      <c r="AA19" s="234"/>
      <c r="AB19" s="234"/>
      <c r="AC19" s="234"/>
      <c r="AD19" s="189"/>
      <c r="AE19" s="189"/>
      <c r="AF19" s="189"/>
      <c r="AG19" s="189"/>
      <c r="AH19" s="189"/>
      <c r="AI19" s="189"/>
      <c r="AJ19" s="189"/>
      <c r="AK19" s="189"/>
      <c r="AL19" s="189"/>
      <c r="AM19" s="189"/>
      <c r="AN19" s="189"/>
      <c r="AO19" s="189"/>
      <c r="AP19" s="189"/>
      <c r="AQ19" s="189"/>
      <c r="AR19" s="189"/>
      <c r="AS19" s="189"/>
      <c r="AT19" s="235"/>
      <c r="AU19" s="268"/>
      <c r="AV19" s="275"/>
      <c r="AW19" s="166"/>
    </row>
    <row r="20" spans="1:49" ht="45">
      <c r="A20" s="232"/>
      <c r="B20" s="232"/>
      <c r="C20" s="158"/>
      <c r="D20" s="158"/>
      <c r="E20" s="158"/>
      <c r="F20" s="232"/>
      <c r="G20" s="231"/>
      <c r="H20" s="158"/>
      <c r="I20" s="277"/>
      <c r="J20" s="232"/>
      <c r="K20" s="59" t="s">
        <v>176</v>
      </c>
      <c r="L20" s="113"/>
      <c r="M20" s="55" t="s">
        <v>243</v>
      </c>
      <c r="N20" s="232"/>
      <c r="O20" s="232"/>
      <c r="P20" s="232"/>
      <c r="Q20" s="232"/>
      <c r="R20" s="158"/>
      <c r="S20" s="235"/>
      <c r="T20" s="235"/>
      <c r="U20" s="183" t="s">
        <v>200</v>
      </c>
      <c r="V20" s="183"/>
      <c r="W20" s="183"/>
      <c r="X20" s="183"/>
      <c r="Y20" s="235"/>
      <c r="Z20" s="234"/>
      <c r="AA20" s="234"/>
      <c r="AB20" s="234"/>
      <c r="AC20" s="234"/>
      <c r="AD20" s="189"/>
      <c r="AE20" s="189"/>
      <c r="AF20" s="189"/>
      <c r="AG20" s="189"/>
      <c r="AH20" s="189"/>
      <c r="AI20" s="189"/>
      <c r="AJ20" s="189"/>
      <c r="AK20" s="189"/>
      <c r="AL20" s="189"/>
      <c r="AM20" s="189"/>
      <c r="AN20" s="189"/>
      <c r="AO20" s="189"/>
      <c r="AP20" s="189"/>
      <c r="AQ20" s="189"/>
      <c r="AR20" s="189"/>
      <c r="AS20" s="189"/>
      <c r="AT20" s="235"/>
      <c r="AU20" s="268"/>
      <c r="AV20" s="275"/>
      <c r="AW20" s="166"/>
    </row>
    <row r="21" spans="1:49" ht="15">
      <c r="A21" s="232"/>
      <c r="B21" s="232"/>
      <c r="C21" s="158"/>
      <c r="D21" s="158"/>
      <c r="E21" s="158"/>
      <c r="F21" s="232"/>
      <c r="G21" s="231"/>
      <c r="H21" s="158"/>
      <c r="I21" s="277"/>
      <c r="J21" s="232"/>
      <c r="K21" s="59" t="s">
        <v>177</v>
      </c>
      <c r="L21" s="113"/>
      <c r="M21" s="55" t="s">
        <v>243</v>
      </c>
      <c r="N21" s="232"/>
      <c r="O21" s="232"/>
      <c r="P21" s="232"/>
      <c r="Q21" s="232"/>
      <c r="R21" s="158"/>
      <c r="S21" s="235"/>
      <c r="T21" s="235"/>
      <c r="U21" s="47" t="s">
        <v>201</v>
      </c>
      <c r="V21" s="110" t="s">
        <v>189</v>
      </c>
      <c r="W21" s="47"/>
      <c r="X21" s="63">
        <f>IF(AND(V21="x"),15,"-")</f>
        <v>15</v>
      </c>
      <c r="Y21" s="235"/>
      <c r="Z21" s="234"/>
      <c r="AA21" s="234"/>
      <c r="AB21" s="234"/>
      <c r="AC21" s="234"/>
      <c r="AD21" s="189"/>
      <c r="AE21" s="189"/>
      <c r="AF21" s="189"/>
      <c r="AG21" s="189"/>
      <c r="AH21" s="189"/>
      <c r="AI21" s="189"/>
      <c r="AJ21" s="189"/>
      <c r="AK21" s="189"/>
      <c r="AL21" s="189"/>
      <c r="AM21" s="189"/>
      <c r="AN21" s="189"/>
      <c r="AO21" s="189"/>
      <c r="AP21" s="189"/>
      <c r="AQ21" s="189"/>
      <c r="AR21" s="189"/>
      <c r="AS21" s="189"/>
      <c r="AT21" s="235"/>
      <c r="AU21" s="268"/>
      <c r="AV21" s="275"/>
      <c r="AW21" s="166"/>
    </row>
    <row r="22" spans="1:49" ht="30">
      <c r="A22" s="232"/>
      <c r="B22" s="232"/>
      <c r="C22" s="158"/>
      <c r="D22" s="158"/>
      <c r="E22" s="158"/>
      <c r="F22" s="232"/>
      <c r="G22" s="231"/>
      <c r="H22" s="158"/>
      <c r="I22" s="277"/>
      <c r="J22" s="232"/>
      <c r="K22" s="59" t="s">
        <v>387</v>
      </c>
      <c r="L22" s="113" t="s">
        <v>243</v>
      </c>
      <c r="M22" s="55"/>
      <c r="N22" s="232"/>
      <c r="O22" s="232"/>
      <c r="P22" s="232"/>
      <c r="Q22" s="232"/>
      <c r="R22" s="158"/>
      <c r="S22" s="235"/>
      <c r="T22" s="235"/>
      <c r="U22" s="233" t="s">
        <v>202</v>
      </c>
      <c r="V22" s="235"/>
      <c r="W22" s="233"/>
      <c r="X22" s="237" t="str">
        <f>IF(AND(V22="x"),10,"-")</f>
        <v>-</v>
      </c>
      <c r="Y22" s="235"/>
      <c r="Z22" s="234"/>
      <c r="AA22" s="234"/>
      <c r="AB22" s="234"/>
      <c r="AC22" s="234"/>
      <c r="AD22" s="189"/>
      <c r="AE22" s="189"/>
      <c r="AF22" s="189"/>
      <c r="AG22" s="189"/>
      <c r="AH22" s="189"/>
      <c r="AI22" s="189"/>
      <c r="AJ22" s="189"/>
      <c r="AK22" s="189"/>
      <c r="AL22" s="189"/>
      <c r="AM22" s="189"/>
      <c r="AN22" s="189"/>
      <c r="AO22" s="189"/>
      <c r="AP22" s="189"/>
      <c r="AQ22" s="189"/>
      <c r="AR22" s="189"/>
      <c r="AS22" s="189"/>
      <c r="AT22" s="235"/>
      <c r="AU22" s="268"/>
      <c r="AV22" s="275"/>
      <c r="AW22" s="166"/>
    </row>
    <row r="23" spans="1:49" ht="15">
      <c r="A23" s="232"/>
      <c r="B23" s="232"/>
      <c r="C23" s="158"/>
      <c r="D23" s="158"/>
      <c r="E23" s="158"/>
      <c r="F23" s="232"/>
      <c r="G23" s="231"/>
      <c r="H23" s="158"/>
      <c r="I23" s="277"/>
      <c r="J23" s="232"/>
      <c r="K23" s="59" t="s">
        <v>180</v>
      </c>
      <c r="L23" s="113" t="s">
        <v>243</v>
      </c>
      <c r="M23" s="55"/>
      <c r="N23" s="232"/>
      <c r="O23" s="232"/>
      <c r="P23" s="232"/>
      <c r="Q23" s="232"/>
      <c r="R23" s="158"/>
      <c r="S23" s="235"/>
      <c r="T23" s="235"/>
      <c r="U23" s="233"/>
      <c r="V23" s="235"/>
      <c r="W23" s="233"/>
      <c r="X23" s="237"/>
      <c r="Y23" s="235"/>
      <c r="Z23" s="234"/>
      <c r="AA23" s="234"/>
      <c r="AB23" s="234"/>
      <c r="AC23" s="234"/>
      <c r="AD23" s="189"/>
      <c r="AE23" s="189"/>
      <c r="AF23" s="189"/>
      <c r="AG23" s="189"/>
      <c r="AH23" s="189"/>
      <c r="AI23" s="189"/>
      <c r="AJ23" s="189"/>
      <c r="AK23" s="189"/>
      <c r="AL23" s="189"/>
      <c r="AM23" s="189"/>
      <c r="AN23" s="189"/>
      <c r="AO23" s="189"/>
      <c r="AP23" s="189"/>
      <c r="AQ23" s="189"/>
      <c r="AR23" s="189"/>
      <c r="AS23" s="189"/>
      <c r="AT23" s="235"/>
      <c r="AU23" s="268"/>
      <c r="AV23" s="275"/>
      <c r="AW23" s="166"/>
    </row>
    <row r="24" spans="1:49" ht="15" customHeight="1">
      <c r="A24" s="232"/>
      <c r="B24" s="232"/>
      <c r="C24" s="158"/>
      <c r="D24" s="158"/>
      <c r="E24" s="158"/>
      <c r="F24" s="232"/>
      <c r="G24" s="231"/>
      <c r="H24" s="158"/>
      <c r="I24" s="277"/>
      <c r="J24" s="232"/>
      <c r="K24" s="59" t="s">
        <v>181</v>
      </c>
      <c r="L24" s="113" t="s">
        <v>243</v>
      </c>
      <c r="M24" s="55"/>
      <c r="N24" s="232"/>
      <c r="O24" s="232"/>
      <c r="P24" s="232"/>
      <c r="Q24" s="232"/>
      <c r="R24" s="158"/>
      <c r="S24" s="235"/>
      <c r="T24" s="235"/>
      <c r="U24" s="235"/>
      <c r="V24" s="235"/>
      <c r="W24" s="235"/>
      <c r="X24" s="235"/>
      <c r="Y24" s="235"/>
      <c r="Z24" s="234"/>
      <c r="AA24" s="234"/>
      <c r="AB24" s="234"/>
      <c r="AC24" s="234"/>
      <c r="AD24" s="189"/>
      <c r="AE24" s="189"/>
      <c r="AF24" s="189"/>
      <c r="AG24" s="189"/>
      <c r="AH24" s="189"/>
      <c r="AI24" s="189"/>
      <c r="AJ24" s="189"/>
      <c r="AK24" s="189"/>
      <c r="AL24" s="189"/>
      <c r="AM24" s="189"/>
      <c r="AN24" s="189"/>
      <c r="AO24" s="189"/>
      <c r="AP24" s="189"/>
      <c r="AQ24" s="189"/>
      <c r="AR24" s="189"/>
      <c r="AS24" s="189"/>
      <c r="AT24" s="235"/>
      <c r="AU24" s="268"/>
      <c r="AV24" s="275"/>
      <c r="AW24" s="166"/>
    </row>
    <row r="25" spans="1:49" ht="29.25" customHeight="1">
      <c r="A25" s="232"/>
      <c r="B25" s="232"/>
      <c r="C25" s="158"/>
      <c r="D25" s="158"/>
      <c r="E25" s="158"/>
      <c r="F25" s="232"/>
      <c r="G25" s="231"/>
      <c r="H25" s="158"/>
      <c r="I25" s="277"/>
      <c r="J25" s="232"/>
      <c r="K25" s="59" t="s">
        <v>182</v>
      </c>
      <c r="L25" s="113" t="s">
        <v>243</v>
      </c>
      <c r="M25" s="55"/>
      <c r="N25" s="232"/>
      <c r="O25" s="232"/>
      <c r="P25" s="232"/>
      <c r="Q25" s="232"/>
      <c r="R25" s="158"/>
      <c r="S25" s="235"/>
      <c r="T25" s="235"/>
      <c r="U25" s="183" t="s">
        <v>203</v>
      </c>
      <c r="V25" s="183"/>
      <c r="W25" s="183"/>
      <c r="X25" s="183"/>
      <c r="Y25" s="235"/>
      <c r="Z25" s="234"/>
      <c r="AA25" s="234"/>
      <c r="AB25" s="234"/>
      <c r="AC25" s="234"/>
      <c r="AD25" s="189"/>
      <c r="AE25" s="189"/>
      <c r="AF25" s="189"/>
      <c r="AG25" s="189"/>
      <c r="AH25" s="189"/>
      <c r="AI25" s="189"/>
      <c r="AJ25" s="189"/>
      <c r="AK25" s="189"/>
      <c r="AL25" s="189"/>
      <c r="AM25" s="189"/>
      <c r="AN25" s="189"/>
      <c r="AO25" s="189"/>
      <c r="AP25" s="189"/>
      <c r="AQ25" s="189"/>
      <c r="AR25" s="189"/>
      <c r="AS25" s="189"/>
      <c r="AT25" s="235"/>
      <c r="AU25" s="268"/>
      <c r="AV25" s="275"/>
      <c r="AW25" s="166"/>
    </row>
    <row r="26" spans="1:49" ht="15" customHeight="1">
      <c r="A26" s="232"/>
      <c r="B26" s="232"/>
      <c r="C26" s="158"/>
      <c r="D26" s="158"/>
      <c r="E26" s="158"/>
      <c r="F26" s="232"/>
      <c r="G26" s="231"/>
      <c r="H26" s="158"/>
      <c r="I26" s="277"/>
      <c r="J26" s="232"/>
      <c r="K26" s="59" t="s">
        <v>183</v>
      </c>
      <c r="L26" s="113"/>
      <c r="M26" s="55" t="s">
        <v>243</v>
      </c>
      <c r="N26" s="232"/>
      <c r="O26" s="232"/>
      <c r="P26" s="232"/>
      <c r="Q26" s="232"/>
      <c r="R26" s="158"/>
      <c r="S26" s="235"/>
      <c r="T26" s="235"/>
      <c r="U26" s="233" t="s">
        <v>204</v>
      </c>
      <c r="V26" s="235" t="s">
        <v>189</v>
      </c>
      <c r="W26" s="235"/>
      <c r="X26" s="237">
        <f>IF(AND(V26="X"),10,"-")</f>
        <v>10</v>
      </c>
      <c r="Y26" s="235"/>
      <c r="Z26" s="234"/>
      <c r="AA26" s="234"/>
      <c r="AB26" s="234"/>
      <c r="AC26" s="234"/>
      <c r="AD26" s="189"/>
      <c r="AE26" s="189"/>
      <c r="AF26" s="189"/>
      <c r="AG26" s="189"/>
      <c r="AH26" s="189"/>
      <c r="AI26" s="189"/>
      <c r="AJ26" s="189"/>
      <c r="AK26" s="189"/>
      <c r="AL26" s="189"/>
      <c r="AM26" s="189"/>
      <c r="AN26" s="189"/>
      <c r="AO26" s="189"/>
      <c r="AP26" s="189"/>
      <c r="AQ26" s="189"/>
      <c r="AR26" s="189"/>
      <c r="AS26" s="189"/>
      <c r="AT26" s="235"/>
      <c r="AU26" s="268"/>
      <c r="AV26" s="275"/>
      <c r="AW26" s="166"/>
    </row>
    <row r="27" spans="1:49" ht="15">
      <c r="A27" s="232"/>
      <c r="B27" s="232"/>
      <c r="C27" s="158"/>
      <c r="D27" s="158"/>
      <c r="E27" s="158"/>
      <c r="F27" s="232"/>
      <c r="G27" s="231"/>
      <c r="H27" s="158"/>
      <c r="I27" s="277"/>
      <c r="J27" s="232"/>
      <c r="K27" s="59" t="s">
        <v>184</v>
      </c>
      <c r="L27" s="113"/>
      <c r="M27" s="55" t="s">
        <v>243</v>
      </c>
      <c r="N27" s="232"/>
      <c r="O27" s="232"/>
      <c r="P27" s="232"/>
      <c r="Q27" s="232"/>
      <c r="R27" s="158"/>
      <c r="S27" s="235"/>
      <c r="T27" s="235"/>
      <c r="U27" s="233"/>
      <c r="V27" s="235"/>
      <c r="W27" s="235"/>
      <c r="X27" s="237"/>
      <c r="Y27" s="235"/>
      <c r="Z27" s="234"/>
      <c r="AA27" s="234"/>
      <c r="AB27" s="234"/>
      <c r="AC27" s="234"/>
      <c r="AD27" s="189"/>
      <c r="AE27" s="189"/>
      <c r="AF27" s="189"/>
      <c r="AG27" s="189"/>
      <c r="AH27" s="189"/>
      <c r="AI27" s="189"/>
      <c r="AJ27" s="189"/>
      <c r="AK27" s="189"/>
      <c r="AL27" s="189"/>
      <c r="AM27" s="189"/>
      <c r="AN27" s="189"/>
      <c r="AO27" s="189"/>
      <c r="AP27" s="189"/>
      <c r="AQ27" s="189"/>
      <c r="AR27" s="189"/>
      <c r="AS27" s="189"/>
      <c r="AT27" s="235"/>
      <c r="AU27" s="268"/>
      <c r="AV27" s="275"/>
      <c r="AW27" s="166"/>
    </row>
    <row r="28" spans="1:49" ht="30">
      <c r="A28" s="232"/>
      <c r="B28" s="232"/>
      <c r="C28" s="158"/>
      <c r="D28" s="158"/>
      <c r="E28" s="158"/>
      <c r="F28" s="232"/>
      <c r="G28" s="231"/>
      <c r="H28" s="158"/>
      <c r="I28" s="277"/>
      <c r="J28" s="232"/>
      <c r="K28" s="59" t="s">
        <v>185</v>
      </c>
      <c r="L28" s="113"/>
      <c r="M28" s="55" t="s">
        <v>243</v>
      </c>
      <c r="N28" s="232"/>
      <c r="O28" s="232"/>
      <c r="P28" s="232"/>
      <c r="Q28" s="232"/>
      <c r="R28" s="158"/>
      <c r="S28" s="235"/>
      <c r="T28" s="235"/>
      <c r="U28" s="233" t="s">
        <v>205</v>
      </c>
      <c r="V28" s="235"/>
      <c r="W28" s="235"/>
      <c r="X28" s="237" t="str">
        <f>IF(AND(V28="x"),5,"-")</f>
        <v>-</v>
      </c>
      <c r="Y28" s="235"/>
      <c r="Z28" s="234"/>
      <c r="AA28" s="234"/>
      <c r="AB28" s="234"/>
      <c r="AC28" s="234"/>
      <c r="AD28" s="189"/>
      <c r="AE28" s="189"/>
      <c r="AF28" s="189"/>
      <c r="AG28" s="189"/>
      <c r="AH28" s="189"/>
      <c r="AI28" s="189"/>
      <c r="AJ28" s="189"/>
      <c r="AK28" s="189"/>
      <c r="AL28" s="189"/>
      <c r="AM28" s="189"/>
      <c r="AN28" s="189"/>
      <c r="AO28" s="189"/>
      <c r="AP28" s="189"/>
      <c r="AQ28" s="189"/>
      <c r="AR28" s="189"/>
      <c r="AS28" s="189"/>
      <c r="AT28" s="235"/>
      <c r="AU28" s="268"/>
      <c r="AV28" s="275"/>
      <c r="AW28" s="166"/>
    </row>
    <row r="29" spans="1:49" ht="15">
      <c r="A29" s="232"/>
      <c r="B29" s="232"/>
      <c r="C29" s="158"/>
      <c r="D29" s="158"/>
      <c r="E29" s="158"/>
      <c r="F29" s="232"/>
      <c r="G29" s="231"/>
      <c r="H29" s="158"/>
      <c r="I29" s="277"/>
      <c r="J29" s="232"/>
      <c r="K29" s="59" t="s">
        <v>186</v>
      </c>
      <c r="L29" s="113"/>
      <c r="M29" s="55" t="s">
        <v>243</v>
      </c>
      <c r="N29" s="232"/>
      <c r="O29" s="232"/>
      <c r="P29" s="232"/>
      <c r="Q29" s="232"/>
      <c r="R29" s="158"/>
      <c r="S29" s="235"/>
      <c r="T29" s="235"/>
      <c r="U29" s="233"/>
      <c r="V29" s="235"/>
      <c r="W29" s="235"/>
      <c r="X29" s="237"/>
      <c r="Y29" s="235"/>
      <c r="Z29" s="234"/>
      <c r="AA29" s="234"/>
      <c r="AB29" s="234"/>
      <c r="AC29" s="234"/>
      <c r="AD29" s="189"/>
      <c r="AE29" s="189"/>
      <c r="AF29" s="189"/>
      <c r="AG29" s="189"/>
      <c r="AH29" s="189"/>
      <c r="AI29" s="189"/>
      <c r="AJ29" s="189"/>
      <c r="AK29" s="189"/>
      <c r="AL29" s="189"/>
      <c r="AM29" s="189"/>
      <c r="AN29" s="189"/>
      <c r="AO29" s="189"/>
      <c r="AP29" s="189"/>
      <c r="AQ29" s="189"/>
      <c r="AR29" s="189"/>
      <c r="AS29" s="189"/>
      <c r="AT29" s="235"/>
      <c r="AU29" s="268"/>
      <c r="AV29" s="275"/>
      <c r="AW29" s="166"/>
    </row>
    <row r="30" spans="1:49" ht="30" customHeight="1">
      <c r="A30" s="232"/>
      <c r="B30" s="232"/>
      <c r="C30" s="158"/>
      <c r="D30" s="158"/>
      <c r="E30" s="158"/>
      <c r="F30" s="232"/>
      <c r="G30" s="231"/>
      <c r="H30" s="158"/>
      <c r="I30" s="277"/>
      <c r="J30" s="232"/>
      <c r="K30" s="59" t="s">
        <v>187</v>
      </c>
      <c r="L30" s="113"/>
      <c r="M30" s="55" t="s">
        <v>243</v>
      </c>
      <c r="N30" s="232"/>
      <c r="O30" s="232"/>
      <c r="P30" s="232"/>
      <c r="Q30" s="232"/>
      <c r="R30" s="158"/>
      <c r="S30" s="235"/>
      <c r="T30" s="235"/>
      <c r="U30" s="183" t="s">
        <v>194</v>
      </c>
      <c r="V30" s="183"/>
      <c r="W30" s="183"/>
      <c r="X30" s="238">
        <f>SUM(X14:X18)+SUM(X21:X23)+SUM(X26:X29)</f>
        <v>100</v>
      </c>
      <c r="Y30" s="235"/>
      <c r="Z30" s="234"/>
      <c r="AA30" s="234"/>
      <c r="AB30" s="234"/>
      <c r="AC30" s="234"/>
      <c r="AD30" s="189"/>
      <c r="AE30" s="189"/>
      <c r="AF30" s="189"/>
      <c r="AG30" s="189"/>
      <c r="AH30" s="189"/>
      <c r="AI30" s="189"/>
      <c r="AJ30" s="189"/>
      <c r="AK30" s="189"/>
      <c r="AL30" s="189"/>
      <c r="AM30" s="189"/>
      <c r="AN30" s="189"/>
      <c r="AO30" s="189"/>
      <c r="AP30" s="189"/>
      <c r="AQ30" s="189"/>
      <c r="AR30" s="189"/>
      <c r="AS30" s="189"/>
      <c r="AT30" s="235"/>
      <c r="AU30" s="268"/>
      <c r="AV30" s="275"/>
      <c r="AW30" s="166"/>
    </row>
    <row r="31" spans="1:49" ht="15">
      <c r="A31" s="232"/>
      <c r="B31" s="232"/>
      <c r="C31" s="158"/>
      <c r="D31" s="158"/>
      <c r="E31" s="158"/>
      <c r="F31" s="232"/>
      <c r="G31" s="231"/>
      <c r="H31" s="158"/>
      <c r="I31" s="277"/>
      <c r="J31" s="232"/>
      <c r="K31" s="59" t="s">
        <v>188</v>
      </c>
      <c r="L31" s="113"/>
      <c r="M31" s="55" t="s">
        <v>243</v>
      </c>
      <c r="N31" s="232"/>
      <c r="O31" s="232"/>
      <c r="P31" s="232"/>
      <c r="Q31" s="232"/>
      <c r="R31" s="159"/>
      <c r="S31" s="235"/>
      <c r="T31" s="235"/>
      <c r="U31" s="183"/>
      <c r="V31" s="183"/>
      <c r="W31" s="183"/>
      <c r="X31" s="183"/>
      <c r="Y31" s="235"/>
      <c r="Z31" s="234"/>
      <c r="AA31" s="234"/>
      <c r="AB31" s="234"/>
      <c r="AC31" s="234"/>
      <c r="AD31" s="189"/>
      <c r="AE31" s="189"/>
      <c r="AF31" s="189"/>
      <c r="AG31" s="189"/>
      <c r="AH31" s="189"/>
      <c r="AI31" s="189"/>
      <c r="AJ31" s="189"/>
      <c r="AK31" s="189"/>
      <c r="AL31" s="189"/>
      <c r="AM31" s="189"/>
      <c r="AN31" s="189"/>
      <c r="AO31" s="189"/>
      <c r="AP31" s="189"/>
      <c r="AQ31" s="189"/>
      <c r="AR31" s="189"/>
      <c r="AS31" s="189"/>
      <c r="AT31" s="235"/>
      <c r="AU31" s="268"/>
      <c r="AV31" s="275"/>
      <c r="AW31" s="166"/>
    </row>
    <row r="32" spans="1:49" ht="15">
      <c r="A32" s="232"/>
      <c r="B32" s="232"/>
      <c r="C32" s="158"/>
      <c r="D32" s="158"/>
      <c r="E32" s="158"/>
      <c r="F32" s="232"/>
      <c r="G32" s="231"/>
      <c r="H32" s="158"/>
      <c r="I32" s="277"/>
      <c r="J32" s="232"/>
      <c r="K32" s="268"/>
      <c r="L32" s="268"/>
      <c r="M32" s="268"/>
      <c r="N32" s="232"/>
      <c r="O32" s="232"/>
      <c r="P32" s="232"/>
      <c r="Q32" s="232"/>
      <c r="R32" s="235"/>
      <c r="S32" s="235" t="s">
        <v>189</v>
      </c>
      <c r="T32" s="235"/>
      <c r="U32" s="235"/>
      <c r="V32" s="235"/>
      <c r="W32" s="235"/>
      <c r="X32" s="235"/>
      <c r="Y32" s="110"/>
      <c r="Z32" s="55"/>
      <c r="AA32" s="55"/>
      <c r="AB32" s="55"/>
      <c r="AC32" s="55"/>
      <c r="AD32" s="189"/>
      <c r="AE32" s="189"/>
      <c r="AF32" s="189"/>
      <c r="AG32" s="189"/>
      <c r="AH32" s="189"/>
      <c r="AI32" s="189"/>
      <c r="AJ32" s="189"/>
      <c r="AK32" s="189"/>
      <c r="AL32" s="189"/>
      <c r="AM32" s="189"/>
      <c r="AN32" s="189"/>
      <c r="AO32" s="189"/>
      <c r="AP32" s="189"/>
      <c r="AQ32" s="189"/>
      <c r="AR32" s="189"/>
      <c r="AS32" s="189"/>
      <c r="AT32" s="235"/>
      <c r="AU32" s="268"/>
      <c r="AV32" s="275"/>
      <c r="AW32" s="166"/>
    </row>
    <row r="33" spans="1:49" ht="15">
      <c r="A33" s="232"/>
      <c r="B33" s="232"/>
      <c r="C33" s="158"/>
      <c r="D33" s="158"/>
      <c r="E33" s="158"/>
      <c r="F33" s="232"/>
      <c r="G33" s="231"/>
      <c r="H33" s="158"/>
      <c r="I33" s="277"/>
      <c r="J33" s="232"/>
      <c r="K33" s="268"/>
      <c r="L33" s="268"/>
      <c r="M33" s="268"/>
      <c r="N33" s="232"/>
      <c r="O33" s="232"/>
      <c r="P33" s="232"/>
      <c r="Q33" s="232"/>
      <c r="R33" s="235"/>
      <c r="S33" s="235"/>
      <c r="T33" s="235"/>
      <c r="U33" s="47" t="s">
        <v>196</v>
      </c>
      <c r="V33" s="110"/>
      <c r="W33" s="47"/>
      <c r="X33" s="62" t="str">
        <f>IF(AND(V33="x"),15,"-")</f>
        <v>-</v>
      </c>
      <c r="Y33" s="235" t="s">
        <v>64</v>
      </c>
      <c r="Z33" s="234" t="str">
        <f>IF(AND(X49&gt;=96,X49&lt;=100),"Fuerte",IF(AND(X49&gt;=86,X49&lt;=95),"Moderado",IF(AND(X49&lt;=85,X49&gt;=0),"Débil","-")))</f>
        <v>Débil</v>
      </c>
      <c r="AA33" s="234" t="s">
        <v>217</v>
      </c>
      <c r="AB33" s="234" t="str">
        <f>CONCATENATE(Z33,AA33)</f>
        <v>DébilFuerte</v>
      </c>
      <c r="AC33" s="234" t="str">
        <f>IF(AB33="FuerteFuerte","NO","SI")</f>
        <v>SI</v>
      </c>
      <c r="AD33" s="189"/>
      <c r="AE33" s="189"/>
      <c r="AF33" s="189"/>
      <c r="AG33" s="189"/>
      <c r="AH33" s="189"/>
      <c r="AI33" s="189"/>
      <c r="AJ33" s="189"/>
      <c r="AK33" s="189"/>
      <c r="AL33" s="189"/>
      <c r="AM33" s="189"/>
      <c r="AN33" s="189"/>
      <c r="AO33" s="189"/>
      <c r="AP33" s="189"/>
      <c r="AQ33" s="189"/>
      <c r="AR33" s="189"/>
      <c r="AS33" s="189"/>
      <c r="AT33" s="235"/>
      <c r="AU33" s="268"/>
      <c r="AV33" s="275"/>
      <c r="AW33" s="166"/>
    </row>
    <row r="34" spans="1:49" ht="30">
      <c r="A34" s="232"/>
      <c r="B34" s="232"/>
      <c r="C34" s="158"/>
      <c r="D34" s="158"/>
      <c r="E34" s="158"/>
      <c r="F34" s="232"/>
      <c r="G34" s="231"/>
      <c r="H34" s="158"/>
      <c r="I34" s="277"/>
      <c r="J34" s="232"/>
      <c r="K34" s="268"/>
      <c r="L34" s="268"/>
      <c r="M34" s="268"/>
      <c r="N34" s="232"/>
      <c r="O34" s="232"/>
      <c r="P34" s="232"/>
      <c r="Q34" s="232"/>
      <c r="R34" s="235"/>
      <c r="S34" s="235"/>
      <c r="T34" s="235"/>
      <c r="U34" s="47" t="s">
        <v>197</v>
      </c>
      <c r="V34" s="110"/>
      <c r="W34" s="47"/>
      <c r="X34" s="62" t="str">
        <f>IF(AND(V34="x"),15,"-")</f>
        <v>-</v>
      </c>
      <c r="Y34" s="235"/>
      <c r="Z34" s="234"/>
      <c r="AA34" s="234"/>
      <c r="AB34" s="234"/>
      <c r="AC34" s="234"/>
      <c r="AD34" s="189"/>
      <c r="AE34" s="189"/>
      <c r="AF34" s="189"/>
      <c r="AG34" s="189"/>
      <c r="AH34" s="189"/>
      <c r="AI34" s="189"/>
      <c r="AJ34" s="189"/>
      <c r="AK34" s="189"/>
      <c r="AL34" s="189"/>
      <c r="AM34" s="189"/>
      <c r="AN34" s="189"/>
      <c r="AO34" s="189"/>
      <c r="AP34" s="189"/>
      <c r="AQ34" s="189"/>
      <c r="AR34" s="189"/>
      <c r="AS34" s="189"/>
      <c r="AT34" s="235"/>
      <c r="AU34" s="268"/>
      <c r="AV34" s="275"/>
      <c r="AW34" s="166"/>
    </row>
    <row r="35" spans="1:49" ht="15">
      <c r="A35" s="232"/>
      <c r="B35" s="232"/>
      <c r="C35" s="158"/>
      <c r="D35" s="158"/>
      <c r="E35" s="158"/>
      <c r="F35" s="232"/>
      <c r="G35" s="231"/>
      <c r="H35" s="158"/>
      <c r="I35" s="277"/>
      <c r="J35" s="232"/>
      <c r="K35" s="268"/>
      <c r="L35" s="268"/>
      <c r="M35" s="268"/>
      <c r="N35" s="232"/>
      <c r="O35" s="232"/>
      <c r="P35" s="232"/>
      <c r="Q35" s="232"/>
      <c r="R35" s="235"/>
      <c r="S35" s="235"/>
      <c r="T35" s="235"/>
      <c r="U35" s="47" t="s">
        <v>198</v>
      </c>
      <c r="V35" s="110"/>
      <c r="W35" s="47"/>
      <c r="X35" s="62" t="str">
        <f>IF(AND(V35="x"),15,"-")</f>
        <v>-</v>
      </c>
      <c r="Y35" s="235"/>
      <c r="Z35" s="234"/>
      <c r="AA35" s="234"/>
      <c r="AB35" s="234"/>
      <c r="AC35" s="234"/>
      <c r="AD35" s="189"/>
      <c r="AE35" s="189"/>
      <c r="AF35" s="189"/>
      <c r="AG35" s="189"/>
      <c r="AH35" s="189"/>
      <c r="AI35" s="189"/>
      <c r="AJ35" s="189"/>
      <c r="AK35" s="189"/>
      <c r="AL35" s="189"/>
      <c r="AM35" s="189"/>
      <c r="AN35" s="189"/>
      <c r="AO35" s="189"/>
      <c r="AP35" s="189"/>
      <c r="AQ35" s="189"/>
      <c r="AR35" s="189"/>
      <c r="AS35" s="189"/>
      <c r="AT35" s="235"/>
      <c r="AU35" s="268"/>
      <c r="AV35" s="275"/>
      <c r="AW35" s="166"/>
    </row>
    <row r="36" spans="1:49" ht="15">
      <c r="A36" s="232"/>
      <c r="B36" s="232"/>
      <c r="C36" s="158"/>
      <c r="D36" s="158"/>
      <c r="E36" s="158"/>
      <c r="F36" s="232"/>
      <c r="G36" s="231"/>
      <c r="H36" s="158"/>
      <c r="I36" s="277"/>
      <c r="J36" s="232"/>
      <c r="K36" s="268"/>
      <c r="L36" s="268"/>
      <c r="M36" s="268"/>
      <c r="N36" s="232"/>
      <c r="O36" s="232"/>
      <c r="P36" s="232"/>
      <c r="Q36" s="232"/>
      <c r="R36" s="235"/>
      <c r="S36" s="235"/>
      <c r="T36" s="235"/>
      <c r="U36" s="47" t="s">
        <v>199</v>
      </c>
      <c r="V36" s="110"/>
      <c r="W36" s="47"/>
      <c r="X36" s="62" t="str">
        <f>IF(AND(V36="x"),15,"-")</f>
        <v>-</v>
      </c>
      <c r="Y36" s="235"/>
      <c r="Z36" s="234"/>
      <c r="AA36" s="234"/>
      <c r="AB36" s="234"/>
      <c r="AC36" s="234"/>
      <c r="AD36" s="189"/>
      <c r="AE36" s="189"/>
      <c r="AF36" s="189"/>
      <c r="AG36" s="189"/>
      <c r="AH36" s="189"/>
      <c r="AI36" s="189"/>
      <c r="AJ36" s="189"/>
      <c r="AK36" s="189"/>
      <c r="AL36" s="189"/>
      <c r="AM36" s="189"/>
      <c r="AN36" s="189"/>
      <c r="AO36" s="189"/>
      <c r="AP36" s="189"/>
      <c r="AQ36" s="189"/>
      <c r="AR36" s="189"/>
      <c r="AS36" s="189"/>
      <c r="AT36" s="235"/>
      <c r="AU36" s="268"/>
      <c r="AV36" s="275"/>
      <c r="AW36" s="166"/>
    </row>
    <row r="37" spans="1:49" ht="30">
      <c r="A37" s="232"/>
      <c r="B37" s="232"/>
      <c r="C37" s="158"/>
      <c r="D37" s="158"/>
      <c r="E37" s="158"/>
      <c r="F37" s="232"/>
      <c r="G37" s="231"/>
      <c r="H37" s="158"/>
      <c r="I37" s="277"/>
      <c r="J37" s="232"/>
      <c r="K37" s="268"/>
      <c r="L37" s="268"/>
      <c r="M37" s="268"/>
      <c r="N37" s="232"/>
      <c r="O37" s="232"/>
      <c r="P37" s="232"/>
      <c r="Q37" s="232"/>
      <c r="R37" s="235"/>
      <c r="S37" s="235"/>
      <c r="T37" s="235"/>
      <c r="U37" s="47" t="s">
        <v>386</v>
      </c>
      <c r="V37" s="110"/>
      <c r="W37" s="47"/>
      <c r="X37" s="62" t="str">
        <f>IF(AND(V37="x"),15,"-")</f>
        <v>-</v>
      </c>
      <c r="Y37" s="235"/>
      <c r="Z37" s="234"/>
      <c r="AA37" s="234"/>
      <c r="AB37" s="234"/>
      <c r="AC37" s="234"/>
      <c r="AD37" s="189"/>
      <c r="AE37" s="189"/>
      <c r="AF37" s="189"/>
      <c r="AG37" s="189"/>
      <c r="AH37" s="189"/>
      <c r="AI37" s="189"/>
      <c r="AJ37" s="189"/>
      <c r="AK37" s="189"/>
      <c r="AL37" s="189"/>
      <c r="AM37" s="189"/>
      <c r="AN37" s="189"/>
      <c r="AO37" s="189"/>
      <c r="AP37" s="189"/>
      <c r="AQ37" s="189"/>
      <c r="AR37" s="189"/>
      <c r="AS37" s="189"/>
      <c r="AT37" s="235"/>
      <c r="AU37" s="268"/>
      <c r="AV37" s="275"/>
      <c r="AW37" s="166"/>
    </row>
    <row r="38" spans="1:49" ht="15">
      <c r="A38" s="232"/>
      <c r="B38" s="232"/>
      <c r="C38" s="158"/>
      <c r="D38" s="158"/>
      <c r="E38" s="158"/>
      <c r="F38" s="232"/>
      <c r="G38" s="231"/>
      <c r="H38" s="158"/>
      <c r="I38" s="277"/>
      <c r="J38" s="232"/>
      <c r="K38" s="268"/>
      <c r="L38" s="268"/>
      <c r="M38" s="268"/>
      <c r="N38" s="232"/>
      <c r="O38" s="232"/>
      <c r="P38" s="232"/>
      <c r="Q38" s="232"/>
      <c r="R38" s="235"/>
      <c r="S38" s="235"/>
      <c r="T38" s="235"/>
      <c r="U38" s="235"/>
      <c r="V38" s="235"/>
      <c r="W38" s="235"/>
      <c r="X38" s="235"/>
      <c r="Y38" s="235"/>
      <c r="Z38" s="234"/>
      <c r="AA38" s="234"/>
      <c r="AB38" s="234"/>
      <c r="AC38" s="234"/>
      <c r="AD38" s="189"/>
      <c r="AE38" s="189"/>
      <c r="AF38" s="189"/>
      <c r="AG38" s="189"/>
      <c r="AH38" s="189"/>
      <c r="AI38" s="189"/>
      <c r="AJ38" s="189"/>
      <c r="AK38" s="189"/>
      <c r="AL38" s="189"/>
      <c r="AM38" s="189"/>
      <c r="AN38" s="189"/>
      <c r="AO38" s="189"/>
      <c r="AP38" s="189"/>
      <c r="AQ38" s="189"/>
      <c r="AR38" s="189"/>
      <c r="AS38" s="189"/>
      <c r="AT38" s="235"/>
      <c r="AU38" s="268"/>
      <c r="AV38" s="275"/>
      <c r="AW38" s="166"/>
    </row>
    <row r="39" spans="1:49" ht="15">
      <c r="A39" s="232"/>
      <c r="B39" s="232"/>
      <c r="C39" s="158"/>
      <c r="D39" s="158"/>
      <c r="E39" s="158"/>
      <c r="F39" s="232"/>
      <c r="G39" s="231"/>
      <c r="H39" s="158"/>
      <c r="I39" s="277"/>
      <c r="J39" s="232"/>
      <c r="K39" s="268"/>
      <c r="L39" s="268"/>
      <c r="M39" s="268"/>
      <c r="N39" s="232"/>
      <c r="O39" s="232"/>
      <c r="P39" s="232"/>
      <c r="Q39" s="232"/>
      <c r="R39" s="235"/>
      <c r="S39" s="235"/>
      <c r="T39" s="235"/>
      <c r="U39" s="183" t="s">
        <v>200</v>
      </c>
      <c r="V39" s="183"/>
      <c r="W39" s="183"/>
      <c r="X39" s="183"/>
      <c r="Y39" s="235"/>
      <c r="Z39" s="234"/>
      <c r="AA39" s="234"/>
      <c r="AB39" s="234"/>
      <c r="AC39" s="234"/>
      <c r="AD39" s="189"/>
      <c r="AE39" s="189"/>
      <c r="AF39" s="189"/>
      <c r="AG39" s="189"/>
      <c r="AH39" s="189"/>
      <c r="AI39" s="189"/>
      <c r="AJ39" s="189"/>
      <c r="AK39" s="189"/>
      <c r="AL39" s="189"/>
      <c r="AM39" s="189"/>
      <c r="AN39" s="189"/>
      <c r="AO39" s="189"/>
      <c r="AP39" s="189"/>
      <c r="AQ39" s="189"/>
      <c r="AR39" s="189"/>
      <c r="AS39" s="189"/>
      <c r="AT39" s="235"/>
      <c r="AU39" s="268"/>
      <c r="AV39" s="275"/>
      <c r="AW39" s="166"/>
    </row>
    <row r="40" spans="1:49" ht="15">
      <c r="A40" s="232"/>
      <c r="B40" s="232"/>
      <c r="C40" s="158"/>
      <c r="D40" s="158"/>
      <c r="E40" s="158"/>
      <c r="F40" s="232"/>
      <c r="G40" s="231"/>
      <c r="H40" s="158"/>
      <c r="I40" s="277"/>
      <c r="J40" s="232"/>
      <c r="K40" s="268"/>
      <c r="L40" s="268"/>
      <c r="M40" s="268"/>
      <c r="N40" s="232"/>
      <c r="O40" s="232"/>
      <c r="P40" s="232"/>
      <c r="Q40" s="232"/>
      <c r="R40" s="235"/>
      <c r="S40" s="235"/>
      <c r="T40" s="235"/>
      <c r="U40" s="47" t="s">
        <v>201</v>
      </c>
      <c r="V40" s="110"/>
      <c r="W40" s="47"/>
      <c r="X40" s="63" t="str">
        <f>IF(AND(V40="x"),15,"-")</f>
        <v>-</v>
      </c>
      <c r="Y40" s="235"/>
      <c r="Z40" s="234"/>
      <c r="AA40" s="234"/>
      <c r="AB40" s="234"/>
      <c r="AC40" s="234"/>
      <c r="AD40" s="189"/>
      <c r="AE40" s="189"/>
      <c r="AF40" s="189"/>
      <c r="AG40" s="189"/>
      <c r="AH40" s="189"/>
      <c r="AI40" s="189"/>
      <c r="AJ40" s="189"/>
      <c r="AK40" s="189"/>
      <c r="AL40" s="189"/>
      <c r="AM40" s="189"/>
      <c r="AN40" s="189"/>
      <c r="AO40" s="189"/>
      <c r="AP40" s="189"/>
      <c r="AQ40" s="189"/>
      <c r="AR40" s="189"/>
      <c r="AS40" s="189"/>
      <c r="AT40" s="235"/>
      <c r="AU40" s="268"/>
      <c r="AV40" s="275"/>
      <c r="AW40" s="166"/>
    </row>
    <row r="41" spans="1:49" ht="15">
      <c r="A41" s="232"/>
      <c r="B41" s="232"/>
      <c r="C41" s="158"/>
      <c r="D41" s="158"/>
      <c r="E41" s="158"/>
      <c r="F41" s="232"/>
      <c r="G41" s="231"/>
      <c r="H41" s="158"/>
      <c r="I41" s="277"/>
      <c r="J41" s="232"/>
      <c r="K41" s="268"/>
      <c r="L41" s="268"/>
      <c r="M41" s="268"/>
      <c r="N41" s="232"/>
      <c r="O41" s="232"/>
      <c r="P41" s="232"/>
      <c r="Q41" s="232"/>
      <c r="R41" s="235"/>
      <c r="S41" s="235"/>
      <c r="T41" s="235"/>
      <c r="U41" s="233" t="s">
        <v>202</v>
      </c>
      <c r="V41" s="235"/>
      <c r="W41" s="233"/>
      <c r="X41" s="237" t="str">
        <f>IF(AND(V41="x"),10,"-")</f>
        <v>-</v>
      </c>
      <c r="Y41" s="235"/>
      <c r="Z41" s="234"/>
      <c r="AA41" s="234"/>
      <c r="AB41" s="234"/>
      <c r="AC41" s="234"/>
      <c r="AD41" s="189"/>
      <c r="AE41" s="189"/>
      <c r="AF41" s="189"/>
      <c r="AG41" s="189"/>
      <c r="AH41" s="189"/>
      <c r="AI41" s="189"/>
      <c r="AJ41" s="189"/>
      <c r="AK41" s="189"/>
      <c r="AL41" s="189"/>
      <c r="AM41" s="189"/>
      <c r="AN41" s="189"/>
      <c r="AO41" s="189"/>
      <c r="AP41" s="189"/>
      <c r="AQ41" s="189"/>
      <c r="AR41" s="189"/>
      <c r="AS41" s="189"/>
      <c r="AT41" s="235"/>
      <c r="AU41" s="268"/>
      <c r="AV41" s="275"/>
      <c r="AW41" s="166"/>
    </row>
    <row r="42" spans="1:49" ht="15">
      <c r="A42" s="232"/>
      <c r="B42" s="232"/>
      <c r="C42" s="158"/>
      <c r="D42" s="158"/>
      <c r="E42" s="158"/>
      <c r="F42" s="232"/>
      <c r="G42" s="231"/>
      <c r="H42" s="158"/>
      <c r="I42" s="277"/>
      <c r="J42" s="232"/>
      <c r="K42" s="268"/>
      <c r="L42" s="268"/>
      <c r="M42" s="268"/>
      <c r="N42" s="232"/>
      <c r="O42" s="232"/>
      <c r="P42" s="232"/>
      <c r="Q42" s="232"/>
      <c r="R42" s="235"/>
      <c r="S42" s="235"/>
      <c r="T42" s="235"/>
      <c r="U42" s="233"/>
      <c r="V42" s="235"/>
      <c r="W42" s="233"/>
      <c r="X42" s="237"/>
      <c r="Y42" s="235"/>
      <c r="Z42" s="234"/>
      <c r="AA42" s="234"/>
      <c r="AB42" s="234"/>
      <c r="AC42" s="234"/>
      <c r="AD42" s="189"/>
      <c r="AE42" s="189"/>
      <c r="AF42" s="189"/>
      <c r="AG42" s="189"/>
      <c r="AH42" s="189"/>
      <c r="AI42" s="189"/>
      <c r="AJ42" s="189"/>
      <c r="AK42" s="189"/>
      <c r="AL42" s="189"/>
      <c r="AM42" s="189"/>
      <c r="AN42" s="189"/>
      <c r="AO42" s="189"/>
      <c r="AP42" s="189"/>
      <c r="AQ42" s="189"/>
      <c r="AR42" s="189"/>
      <c r="AS42" s="189"/>
      <c r="AT42" s="235"/>
      <c r="AU42" s="268"/>
      <c r="AV42" s="275"/>
      <c r="AW42" s="166"/>
    </row>
    <row r="43" spans="1:49" ht="15">
      <c r="A43" s="232"/>
      <c r="B43" s="232"/>
      <c r="C43" s="158"/>
      <c r="D43" s="158"/>
      <c r="E43" s="158"/>
      <c r="F43" s="232"/>
      <c r="G43" s="231"/>
      <c r="H43" s="158"/>
      <c r="I43" s="277"/>
      <c r="J43" s="232"/>
      <c r="K43" s="268"/>
      <c r="L43" s="268"/>
      <c r="M43" s="268"/>
      <c r="N43" s="232"/>
      <c r="O43" s="232"/>
      <c r="P43" s="232"/>
      <c r="Q43" s="232"/>
      <c r="R43" s="235"/>
      <c r="S43" s="235"/>
      <c r="T43" s="235"/>
      <c r="U43" s="235"/>
      <c r="V43" s="235"/>
      <c r="W43" s="235"/>
      <c r="X43" s="235"/>
      <c r="Y43" s="235"/>
      <c r="Z43" s="234"/>
      <c r="AA43" s="234"/>
      <c r="AB43" s="234"/>
      <c r="AC43" s="234"/>
      <c r="AD43" s="189"/>
      <c r="AE43" s="189"/>
      <c r="AF43" s="189"/>
      <c r="AG43" s="189"/>
      <c r="AH43" s="189"/>
      <c r="AI43" s="189"/>
      <c r="AJ43" s="189"/>
      <c r="AK43" s="189"/>
      <c r="AL43" s="189"/>
      <c r="AM43" s="189"/>
      <c r="AN43" s="189"/>
      <c r="AO43" s="189"/>
      <c r="AP43" s="189"/>
      <c r="AQ43" s="189"/>
      <c r="AR43" s="189"/>
      <c r="AS43" s="189"/>
      <c r="AT43" s="235"/>
      <c r="AU43" s="268"/>
      <c r="AV43" s="275"/>
      <c r="AW43" s="166"/>
    </row>
    <row r="44" spans="1:49" ht="15">
      <c r="A44" s="232"/>
      <c r="B44" s="232"/>
      <c r="C44" s="158"/>
      <c r="D44" s="158"/>
      <c r="E44" s="158"/>
      <c r="F44" s="232"/>
      <c r="G44" s="231"/>
      <c r="H44" s="158"/>
      <c r="I44" s="277"/>
      <c r="J44" s="232"/>
      <c r="K44" s="268"/>
      <c r="L44" s="268"/>
      <c r="M44" s="268"/>
      <c r="N44" s="232"/>
      <c r="O44" s="232"/>
      <c r="P44" s="232"/>
      <c r="Q44" s="232"/>
      <c r="R44" s="235"/>
      <c r="S44" s="235"/>
      <c r="T44" s="235"/>
      <c r="U44" s="183" t="s">
        <v>203</v>
      </c>
      <c r="V44" s="183"/>
      <c r="W44" s="183"/>
      <c r="X44" s="183"/>
      <c r="Y44" s="235"/>
      <c r="Z44" s="234"/>
      <c r="AA44" s="234"/>
      <c r="AB44" s="234"/>
      <c r="AC44" s="234"/>
      <c r="AD44" s="189"/>
      <c r="AE44" s="189"/>
      <c r="AF44" s="189"/>
      <c r="AG44" s="189"/>
      <c r="AH44" s="189"/>
      <c r="AI44" s="189"/>
      <c r="AJ44" s="189"/>
      <c r="AK44" s="189"/>
      <c r="AL44" s="189"/>
      <c r="AM44" s="189"/>
      <c r="AN44" s="189"/>
      <c r="AO44" s="189"/>
      <c r="AP44" s="189"/>
      <c r="AQ44" s="189"/>
      <c r="AR44" s="189"/>
      <c r="AS44" s="189"/>
      <c r="AT44" s="235"/>
      <c r="AU44" s="268"/>
      <c r="AV44" s="275"/>
      <c r="AW44" s="166"/>
    </row>
    <row r="45" spans="1:49" ht="15">
      <c r="A45" s="232"/>
      <c r="B45" s="232"/>
      <c r="C45" s="158"/>
      <c r="D45" s="158"/>
      <c r="E45" s="158"/>
      <c r="F45" s="232"/>
      <c r="G45" s="231"/>
      <c r="H45" s="158"/>
      <c r="I45" s="277"/>
      <c r="J45" s="232"/>
      <c r="K45" s="268"/>
      <c r="L45" s="268"/>
      <c r="M45" s="268"/>
      <c r="N45" s="232"/>
      <c r="O45" s="232"/>
      <c r="P45" s="232"/>
      <c r="Q45" s="232"/>
      <c r="R45" s="235"/>
      <c r="S45" s="235"/>
      <c r="T45" s="235"/>
      <c r="U45" s="233" t="s">
        <v>204</v>
      </c>
      <c r="V45" s="235"/>
      <c r="W45" s="235"/>
      <c r="X45" s="237" t="str">
        <f>IF(AND(V45="X"),10,"-")</f>
        <v>-</v>
      </c>
      <c r="Y45" s="235"/>
      <c r="Z45" s="234"/>
      <c r="AA45" s="234"/>
      <c r="AB45" s="234"/>
      <c r="AC45" s="234"/>
      <c r="AD45" s="189"/>
      <c r="AE45" s="189"/>
      <c r="AF45" s="189"/>
      <c r="AG45" s="189"/>
      <c r="AH45" s="189"/>
      <c r="AI45" s="189"/>
      <c r="AJ45" s="189"/>
      <c r="AK45" s="189"/>
      <c r="AL45" s="189"/>
      <c r="AM45" s="189"/>
      <c r="AN45" s="189"/>
      <c r="AO45" s="189"/>
      <c r="AP45" s="189"/>
      <c r="AQ45" s="189"/>
      <c r="AR45" s="189"/>
      <c r="AS45" s="189"/>
      <c r="AT45" s="235"/>
      <c r="AU45" s="268"/>
      <c r="AV45" s="275"/>
      <c r="AW45" s="166"/>
    </row>
    <row r="46" spans="1:49" ht="15">
      <c r="A46" s="232"/>
      <c r="B46" s="232"/>
      <c r="C46" s="158"/>
      <c r="D46" s="158"/>
      <c r="E46" s="158"/>
      <c r="F46" s="232"/>
      <c r="G46" s="231"/>
      <c r="H46" s="158"/>
      <c r="I46" s="277"/>
      <c r="J46" s="232"/>
      <c r="K46" s="268"/>
      <c r="L46" s="268"/>
      <c r="M46" s="268"/>
      <c r="N46" s="232"/>
      <c r="O46" s="232"/>
      <c r="P46" s="232"/>
      <c r="Q46" s="232"/>
      <c r="R46" s="235"/>
      <c r="S46" s="235"/>
      <c r="T46" s="235"/>
      <c r="U46" s="233"/>
      <c r="V46" s="235"/>
      <c r="W46" s="235"/>
      <c r="X46" s="237"/>
      <c r="Y46" s="235"/>
      <c r="Z46" s="234"/>
      <c r="AA46" s="234"/>
      <c r="AB46" s="234"/>
      <c r="AC46" s="234"/>
      <c r="AD46" s="189"/>
      <c r="AE46" s="189"/>
      <c r="AF46" s="189"/>
      <c r="AG46" s="189"/>
      <c r="AH46" s="189"/>
      <c r="AI46" s="189"/>
      <c r="AJ46" s="189"/>
      <c r="AK46" s="189"/>
      <c r="AL46" s="189"/>
      <c r="AM46" s="189"/>
      <c r="AN46" s="189"/>
      <c r="AO46" s="189"/>
      <c r="AP46" s="189"/>
      <c r="AQ46" s="189"/>
      <c r="AR46" s="189"/>
      <c r="AS46" s="189"/>
      <c r="AT46" s="235"/>
      <c r="AU46" s="268"/>
      <c r="AV46" s="275"/>
      <c r="AW46" s="166"/>
    </row>
    <row r="47" spans="1:49" ht="15">
      <c r="A47" s="232"/>
      <c r="B47" s="232"/>
      <c r="C47" s="158"/>
      <c r="D47" s="158"/>
      <c r="E47" s="158"/>
      <c r="F47" s="232"/>
      <c r="G47" s="231"/>
      <c r="H47" s="158"/>
      <c r="I47" s="277"/>
      <c r="J47" s="232"/>
      <c r="K47" s="268"/>
      <c r="L47" s="268"/>
      <c r="M47" s="268"/>
      <c r="N47" s="232"/>
      <c r="O47" s="232"/>
      <c r="P47" s="232"/>
      <c r="Q47" s="232"/>
      <c r="R47" s="235"/>
      <c r="S47" s="235"/>
      <c r="T47" s="235"/>
      <c r="U47" s="233" t="s">
        <v>205</v>
      </c>
      <c r="V47" s="235"/>
      <c r="W47" s="235"/>
      <c r="X47" s="237" t="str">
        <f>IF(AND(V47="x"),5,"-")</f>
        <v>-</v>
      </c>
      <c r="Y47" s="235"/>
      <c r="Z47" s="234"/>
      <c r="AA47" s="234"/>
      <c r="AB47" s="234"/>
      <c r="AC47" s="234"/>
      <c r="AD47" s="189"/>
      <c r="AE47" s="189"/>
      <c r="AF47" s="189"/>
      <c r="AG47" s="189"/>
      <c r="AH47" s="189"/>
      <c r="AI47" s="189"/>
      <c r="AJ47" s="189"/>
      <c r="AK47" s="189"/>
      <c r="AL47" s="189"/>
      <c r="AM47" s="189"/>
      <c r="AN47" s="189"/>
      <c r="AO47" s="189"/>
      <c r="AP47" s="189"/>
      <c r="AQ47" s="189"/>
      <c r="AR47" s="189"/>
      <c r="AS47" s="189"/>
      <c r="AT47" s="235"/>
      <c r="AU47" s="268"/>
      <c r="AV47" s="275"/>
      <c r="AW47" s="166"/>
    </row>
    <row r="48" spans="1:49" ht="15">
      <c r="A48" s="232"/>
      <c r="B48" s="232"/>
      <c r="C48" s="158"/>
      <c r="D48" s="158"/>
      <c r="E48" s="158"/>
      <c r="F48" s="232"/>
      <c r="G48" s="231"/>
      <c r="H48" s="158"/>
      <c r="I48" s="277"/>
      <c r="J48" s="232"/>
      <c r="K48" s="268"/>
      <c r="L48" s="268"/>
      <c r="M48" s="268"/>
      <c r="N48" s="232"/>
      <c r="O48" s="232"/>
      <c r="P48" s="232"/>
      <c r="Q48" s="232"/>
      <c r="R48" s="235"/>
      <c r="S48" s="235"/>
      <c r="T48" s="235"/>
      <c r="U48" s="233"/>
      <c r="V48" s="235"/>
      <c r="W48" s="235"/>
      <c r="X48" s="237"/>
      <c r="Y48" s="235"/>
      <c r="Z48" s="234"/>
      <c r="AA48" s="234"/>
      <c r="AB48" s="234"/>
      <c r="AC48" s="234"/>
      <c r="AD48" s="189"/>
      <c r="AE48" s="189"/>
      <c r="AF48" s="189"/>
      <c r="AG48" s="189"/>
      <c r="AH48" s="189"/>
      <c r="AI48" s="189"/>
      <c r="AJ48" s="189"/>
      <c r="AK48" s="189"/>
      <c r="AL48" s="189"/>
      <c r="AM48" s="189"/>
      <c r="AN48" s="189"/>
      <c r="AO48" s="189"/>
      <c r="AP48" s="189"/>
      <c r="AQ48" s="189"/>
      <c r="AR48" s="189"/>
      <c r="AS48" s="189"/>
      <c r="AT48" s="235"/>
      <c r="AU48" s="268"/>
      <c r="AV48" s="275"/>
      <c r="AW48" s="166"/>
    </row>
    <row r="49" spans="1:49" ht="15">
      <c r="A49" s="232"/>
      <c r="B49" s="232"/>
      <c r="C49" s="158"/>
      <c r="D49" s="158"/>
      <c r="E49" s="158"/>
      <c r="F49" s="232"/>
      <c r="G49" s="231"/>
      <c r="H49" s="158"/>
      <c r="I49" s="277"/>
      <c r="J49" s="232"/>
      <c r="K49" s="268"/>
      <c r="L49" s="268"/>
      <c r="M49" s="268"/>
      <c r="N49" s="232"/>
      <c r="O49" s="232"/>
      <c r="P49" s="232"/>
      <c r="Q49" s="232"/>
      <c r="R49" s="235"/>
      <c r="S49" s="235"/>
      <c r="T49" s="235"/>
      <c r="U49" s="183" t="s">
        <v>206</v>
      </c>
      <c r="V49" s="183"/>
      <c r="W49" s="183"/>
      <c r="X49" s="238">
        <f>SUM(X33:X37)+SUM(X40:X42)+SUM(X45:X48)</f>
        <v>0</v>
      </c>
      <c r="Y49" s="235"/>
      <c r="Z49" s="234"/>
      <c r="AA49" s="234"/>
      <c r="AB49" s="234"/>
      <c r="AC49" s="234"/>
      <c r="AD49" s="189"/>
      <c r="AE49" s="189"/>
      <c r="AF49" s="189"/>
      <c r="AG49" s="189"/>
      <c r="AH49" s="189"/>
      <c r="AI49" s="189"/>
      <c r="AJ49" s="189"/>
      <c r="AK49" s="189"/>
      <c r="AL49" s="189"/>
      <c r="AM49" s="189"/>
      <c r="AN49" s="189"/>
      <c r="AO49" s="189"/>
      <c r="AP49" s="189"/>
      <c r="AQ49" s="189"/>
      <c r="AR49" s="189"/>
      <c r="AS49" s="189"/>
      <c r="AT49" s="235"/>
      <c r="AU49" s="268"/>
      <c r="AV49" s="275"/>
      <c r="AW49" s="166"/>
    </row>
    <row r="50" spans="1:49" ht="15">
      <c r="A50" s="232"/>
      <c r="B50" s="232"/>
      <c r="C50" s="159"/>
      <c r="D50" s="159"/>
      <c r="E50" s="159"/>
      <c r="F50" s="232"/>
      <c r="G50" s="231"/>
      <c r="H50" s="159"/>
      <c r="I50" s="278"/>
      <c r="J50" s="232"/>
      <c r="K50" s="268"/>
      <c r="L50" s="268"/>
      <c r="M50" s="268"/>
      <c r="N50" s="232"/>
      <c r="O50" s="232"/>
      <c r="P50" s="232"/>
      <c r="Q50" s="232"/>
      <c r="R50" s="235"/>
      <c r="S50" s="235"/>
      <c r="T50" s="235"/>
      <c r="U50" s="183"/>
      <c r="V50" s="183"/>
      <c r="W50" s="183"/>
      <c r="X50" s="183"/>
      <c r="Y50" s="235"/>
      <c r="Z50" s="234"/>
      <c r="AA50" s="234"/>
      <c r="AB50" s="234"/>
      <c r="AC50" s="234"/>
      <c r="AD50" s="189"/>
      <c r="AE50" s="189"/>
      <c r="AF50" s="189"/>
      <c r="AG50" s="189"/>
      <c r="AH50" s="189"/>
      <c r="AI50" s="189"/>
      <c r="AJ50" s="189"/>
      <c r="AK50" s="189"/>
      <c r="AL50" s="189"/>
      <c r="AM50" s="189"/>
      <c r="AN50" s="189"/>
      <c r="AO50" s="189"/>
      <c r="AP50" s="189"/>
      <c r="AQ50" s="189"/>
      <c r="AR50" s="189"/>
      <c r="AS50" s="189"/>
      <c r="AT50" s="235"/>
      <c r="AU50" s="268"/>
      <c r="AV50" s="275"/>
      <c r="AW50" s="166"/>
    </row>
    <row r="51" ht="15">
      <c r="A51" s="155" t="s">
        <v>434</v>
      </c>
    </row>
    <row r="1113" ht="15">
      <c r="B1113" s="28" t="s">
        <v>83</v>
      </c>
    </row>
    <row r="1114" ht="15">
      <c r="B1114" s="28" t="s">
        <v>84</v>
      </c>
    </row>
  </sheetData>
  <sheetProtection formatCells="0"/>
  <protectedRanges>
    <protectedRange sqref="A10:H50" name="Redacci?n de riesgo"/>
    <protectedRange sqref="K13:M50" name="preguntas"/>
    <protectedRange sqref="R13:T50" name="Rango3"/>
    <protectedRange sqref="U14:W18 U21:W23 U26:W29 U33:W37 U40:W42 U45:W48" name="preguntas control"/>
    <protectedRange sqref="Y14:Z50" name="Rango5"/>
    <protectedRange sqref="AA14:AA50" name="Rango6"/>
    <protectedRange sqref="AF14:AG50" name="Rango7"/>
    <protectedRange sqref="AV2:AW3 B2:G3 J2:K3" name="Rango8_1"/>
  </protectedRanges>
  <mergeCells count="142">
    <mergeCell ref="U11:W11"/>
    <mergeCell ref="X11:X12"/>
    <mergeCell ref="K10:K12"/>
    <mergeCell ref="L10:L12"/>
    <mergeCell ref="M10:M12"/>
    <mergeCell ref="N10:N12"/>
    <mergeCell ref="O10:P12"/>
    <mergeCell ref="Q10:Q12"/>
    <mergeCell ref="R10:R12"/>
    <mergeCell ref="B9:H9"/>
    <mergeCell ref="I9:O9"/>
    <mergeCell ref="A1:B4"/>
    <mergeCell ref="C1:AU4"/>
    <mergeCell ref="AF10:AF12"/>
    <mergeCell ref="AG10:AG12"/>
    <mergeCell ref="AH10:AH12"/>
    <mergeCell ref="AI10:AI12"/>
    <mergeCell ref="S10:T11"/>
    <mergeCell ref="U10:W10"/>
    <mergeCell ref="V28:V29"/>
    <mergeCell ref="W28:W29"/>
    <mergeCell ref="X28:X29"/>
    <mergeCell ref="R32:R50"/>
    <mergeCell ref="S32:S50"/>
    <mergeCell ref="T32:T50"/>
    <mergeCell ref="K32:M50"/>
    <mergeCell ref="Y11:Y12"/>
    <mergeCell ref="AA11:AA12"/>
    <mergeCell ref="Y14:Y31"/>
    <mergeCell ref="Z14:Z31"/>
    <mergeCell ref="AA14:AA31"/>
    <mergeCell ref="V26:V27"/>
    <mergeCell ref="W26:W27"/>
    <mergeCell ref="X26:X27"/>
    <mergeCell ref="U28:U29"/>
    <mergeCell ref="V41:V42"/>
    <mergeCell ref="W41:W42"/>
    <mergeCell ref="AD10:AD12"/>
    <mergeCell ref="AE10:AE12"/>
    <mergeCell ref="A13:A50"/>
    <mergeCell ref="B13:B50"/>
    <mergeCell ref="C13:C50"/>
    <mergeCell ref="D13:D50"/>
    <mergeCell ref="E13:E50"/>
    <mergeCell ref="F13:F50"/>
    <mergeCell ref="P13:P50"/>
    <mergeCell ref="Q13:Q50"/>
    <mergeCell ref="R13:R31"/>
    <mergeCell ref="S13:S31"/>
    <mergeCell ref="T13:T31"/>
    <mergeCell ref="U13:X13"/>
    <mergeCell ref="U49:W50"/>
    <mergeCell ref="X49:X50"/>
    <mergeCell ref="U38:X38"/>
    <mergeCell ref="U39:X39"/>
    <mergeCell ref="AN14:AN50"/>
    <mergeCell ref="U32:X32"/>
    <mergeCell ref="V45:V46"/>
    <mergeCell ref="G13:G50"/>
    <mergeCell ref="H13:H50"/>
    <mergeCell ref="I13:I50"/>
    <mergeCell ref="J13:J50"/>
    <mergeCell ref="N13:N50"/>
    <mergeCell ref="O13:O50"/>
    <mergeCell ref="X41:X42"/>
    <mergeCell ref="U22:U23"/>
    <mergeCell ref="V22:V23"/>
    <mergeCell ref="W22:W23"/>
    <mergeCell ref="AK14:AK50"/>
    <mergeCell ref="AL14:AL50"/>
    <mergeCell ref="AM14:AM50"/>
    <mergeCell ref="U43:X43"/>
    <mergeCell ref="U44:X44"/>
    <mergeCell ref="U45:U46"/>
    <mergeCell ref="U41:U42"/>
    <mergeCell ref="AH14:AH50"/>
    <mergeCell ref="AI14:AI50"/>
    <mergeCell ref="AJ14:AJ50"/>
    <mergeCell ref="U47:U48"/>
    <mergeCell ref="V47:V48"/>
    <mergeCell ref="W47:W48"/>
    <mergeCell ref="X47:X48"/>
    <mergeCell ref="AB14:AB31"/>
    <mergeCell ref="U19:X19"/>
    <mergeCell ref="U20:X20"/>
    <mergeCell ref="X30:X31"/>
    <mergeCell ref="AC33:AC50"/>
    <mergeCell ref="AS14:AS50"/>
    <mergeCell ref="AT14:AT50"/>
    <mergeCell ref="AU14:AU50"/>
    <mergeCell ref="AO14:AO50"/>
    <mergeCell ref="AP14:AP50"/>
    <mergeCell ref="AE14:AE50"/>
    <mergeCell ref="AF14:AF50"/>
    <mergeCell ref="AG14:AG50"/>
    <mergeCell ref="AD14:AD50"/>
    <mergeCell ref="Y33:Y50"/>
    <mergeCell ref="Z33:Z50"/>
    <mergeCell ref="AA33:AA50"/>
    <mergeCell ref="AB33:AB50"/>
    <mergeCell ref="X22:X23"/>
    <mergeCell ref="U24:X24"/>
    <mergeCell ref="U25:X25"/>
    <mergeCell ref="U26:U27"/>
    <mergeCell ref="U30:W31"/>
    <mergeCell ref="B10:H11"/>
    <mergeCell ref="I10:J12"/>
    <mergeCell ref="AW13:AW50"/>
    <mergeCell ref="W45:W46"/>
    <mergeCell ref="X45:X46"/>
    <mergeCell ref="AV14:AV50"/>
    <mergeCell ref="AV10:AV12"/>
    <mergeCell ref="AQ14:AQ50"/>
    <mergeCell ref="AR14:AR50"/>
    <mergeCell ref="AC14:AC31"/>
    <mergeCell ref="AK10:AK12"/>
    <mergeCell ref="AL10:AL12"/>
    <mergeCell ref="AM10:AM12"/>
    <mergeCell ref="AN10:AN12"/>
    <mergeCell ref="AO10:AO12"/>
    <mergeCell ref="R9:AU9"/>
    <mergeCell ref="X10:Y10"/>
    <mergeCell ref="Z10:Z12"/>
    <mergeCell ref="AB10:AB12"/>
    <mergeCell ref="AC10:AC12"/>
    <mergeCell ref="C7:AW7"/>
    <mergeCell ref="A8:AW8"/>
    <mergeCell ref="AW10:AW12"/>
    <mergeCell ref="AP10:AP12"/>
    <mergeCell ref="AQ10:AQ12"/>
    <mergeCell ref="AR10:AR12"/>
    <mergeCell ref="AS10:AS12"/>
    <mergeCell ref="AT10:AT12"/>
    <mergeCell ref="AU10:AU12"/>
    <mergeCell ref="AJ10:AJ12"/>
    <mergeCell ref="AV1:AW1"/>
    <mergeCell ref="AV2:AW2"/>
    <mergeCell ref="AV3:AW3"/>
    <mergeCell ref="AV4:AW4"/>
    <mergeCell ref="A5:AW5"/>
    <mergeCell ref="C6:AW6"/>
    <mergeCell ref="A6:B6"/>
  </mergeCells>
  <conditionalFormatting sqref="N13:Q13">
    <cfRule type="cellIs" priority="16" dxfId="4" operator="equal">
      <formula>"Casi seguro - Se espera que el evento ocurra en la mayoría de las circunstancias  +Catastrófico"</formula>
    </cfRule>
    <cfRule type="cellIs" priority="17" dxfId="4" operator="equal">
      <formula>"Probable- Es viable que el evento ocurra en la mayoría de las circunstancias +Catastrófico"</formula>
    </cfRule>
    <cfRule type="cellIs" priority="18" dxfId="4" operator="equal">
      <formula>"Posible - El evento podrá ocurrir en algún momento +Catastrófico"</formula>
    </cfRule>
    <cfRule type="cellIs" priority="19" dxfId="4" operator="equal">
      <formula>"Improbable - El evento puede ocurrir en algún momento+Catastrófico"</formula>
    </cfRule>
    <cfRule type="cellIs" priority="20" dxfId="4" operator="equal">
      <formula>"Rara vez- El evento puede ocurrir solo en circunstancias excepcionales (poco comunes o anormales)+Catastrófico"</formula>
    </cfRule>
    <cfRule type="cellIs" priority="21" dxfId="73" operator="equal">
      <formula>"Casi seguro - Se espera que el evento ocurra en la mayoría de las circunstancias  +Moderado"</formula>
    </cfRule>
    <cfRule type="cellIs" priority="22" dxfId="73" operator="equal">
      <formula>"Probable- Es viable que el evento ocurra en la mayoría de las circunstancias +Moderado"</formula>
    </cfRule>
    <cfRule type="cellIs" priority="23" dxfId="1" operator="equal">
      <formula>"Posible - El evento podrá ocurrir en algún momento +Moderado"</formula>
    </cfRule>
    <cfRule type="cellIs" priority="24" dxfId="1" operator="equal">
      <formula>"Improbable - El evento puede ocurrir en algún momento+Moderado"</formula>
    </cfRule>
    <cfRule type="cellIs" priority="25" dxfId="1" operator="equal">
      <formula>"Rara vez- El evento puede ocurrir solo en circunstancias excepcionales (poco comunes o anormales)+Moderado"</formula>
    </cfRule>
    <cfRule type="cellIs" priority="26" dxfId="73" operator="equal">
      <formula>"Casi seguro - Se espera que el evento ocurra en la mayoría de las circunstancias  +Mayor"</formula>
    </cfRule>
    <cfRule type="cellIs" priority="27" dxfId="73" operator="equal">
      <formula>"Posible - El evento podrá ocurrir en algún momento +Mayor"</formula>
    </cfRule>
    <cfRule type="cellIs" priority="28" dxfId="73" operator="equal">
      <formula>"Improbable - El evento puede ocurrir en algún momento+Mayor"</formula>
    </cfRule>
    <cfRule type="cellIs" priority="29" dxfId="73" operator="equal">
      <formula>"Rara vez- El evento puede ocurrir solo en circunstancias excepcionales (poco comunes o anormales)+Mayor"</formula>
    </cfRule>
    <cfRule type="cellIs" priority="30" dxfId="73" operator="equal">
      <formula>"Probable- Es viable que el evento ocurra en la mayoría de las circunstancias +Mayor"</formula>
    </cfRule>
  </conditionalFormatting>
  <conditionalFormatting sqref="AT14">
    <cfRule type="cellIs" priority="1" dxfId="4" operator="equal">
      <formula>IF(AND($AT$14="Casi Seguro -5+ Catastrófico-5"),"EXTREMO",FALSE)</formula>
    </cfRule>
    <cfRule type="cellIs" priority="2" dxfId="4" operator="equal">
      <formula>"Probable-4+ Catastrófico-5"</formula>
    </cfRule>
    <cfRule type="cellIs" priority="3" dxfId="4" operator="equal">
      <formula>"Posible-3+ Catastrófico-5"</formula>
    </cfRule>
    <cfRule type="cellIs" priority="4" dxfId="4" operator="equal">
      <formula>"Improbable-2+ Catastrófico-5"</formula>
    </cfRule>
    <cfRule type="cellIs" priority="5" dxfId="4" operator="equal">
      <formula>"Rara Vez-1+ Catastrófico-5"</formula>
    </cfRule>
    <cfRule type="cellIs" priority="6" dxfId="73" operator="equal">
      <formula>"Casi Seguro -5+ Mayor- 4"</formula>
    </cfRule>
    <cfRule type="cellIs" priority="7" dxfId="73" operator="equal">
      <formula>"Probable-4+ Mayor- 4"</formula>
    </cfRule>
    <cfRule type="cellIs" priority="8" dxfId="73" operator="equal">
      <formula>"Posible-3+ Mayor- 4"</formula>
    </cfRule>
    <cfRule type="cellIs" priority="9" dxfId="73" operator="equal">
      <formula>"Improbable-2+ Mayor- 4"</formula>
    </cfRule>
    <cfRule type="cellIs" priority="10" dxfId="73" operator="equal">
      <formula>"Rara Vez-1+Mayor- 4"</formula>
    </cfRule>
    <cfRule type="cellIs" priority="11" dxfId="73" operator="equal">
      <formula>"Casi Seguro -5+Moderado- 3"</formula>
    </cfRule>
    <cfRule type="cellIs" priority="12" dxfId="73" operator="equal">
      <formula>"Probable-4+Moderado- 3"</formula>
    </cfRule>
    <cfRule type="cellIs" priority="13" dxfId="1" operator="equal">
      <formula>"Posible-3+Moderado- 3"</formula>
    </cfRule>
    <cfRule type="cellIs" priority="14" dxfId="1" operator="equal">
      <formula>"Improbable-2+Moderado- 3"</formula>
    </cfRule>
    <cfRule type="cellIs" priority="15" dxfId="1" operator="equal">
      <formula>"Rara Vez-1+Moderado- 3"</formula>
    </cfRule>
  </conditionalFormatting>
  <dataValidations count="1">
    <dataValidation type="list" allowBlank="1" showInputMessage="1" showErrorMessage="1" sqref="B13">
      <formula1>$B$1113:$B$1114</formula1>
    </dataValidation>
  </dataValidations>
  <printOptions/>
  <pageMargins left="0.7" right="0.7" top="0.75" bottom="0.75" header="0.3" footer="0.3"/>
  <pageSetup horizontalDpi="600" verticalDpi="600" orientation="landscape" paperSize="9" scale="39" r:id="rId2"/>
  <rowBreaks count="1" manualBreakCount="1">
    <brk id="51" max="255" man="1"/>
  </rowBreaks>
  <drawing r:id="rId1"/>
</worksheet>
</file>

<file path=xl/worksheets/sheet4.xml><?xml version="1.0" encoding="utf-8"?>
<worksheet xmlns="http://schemas.openxmlformats.org/spreadsheetml/2006/main" xmlns:r="http://schemas.openxmlformats.org/officeDocument/2006/relationships">
  <dimension ref="A1:AW1114"/>
  <sheetViews>
    <sheetView zoomScale="80" zoomScaleNormal="80" zoomScalePageLayoutView="0" workbookViewId="0" topLeftCell="A33">
      <selection activeCell="A51" sqref="A51"/>
    </sheetView>
  </sheetViews>
  <sheetFormatPr defaultColWidth="11.421875" defaultRowHeight="15"/>
  <cols>
    <col min="1" max="1" width="6.7109375" style="28" customWidth="1"/>
    <col min="2" max="4" width="27.57421875" style="28" customWidth="1"/>
    <col min="5" max="5" width="46.8515625" style="28" customWidth="1"/>
    <col min="6" max="8" width="21.140625" style="28" customWidth="1"/>
    <col min="9" max="9" width="26.421875" style="28" customWidth="1"/>
    <col min="10" max="10" width="6.421875" style="28" customWidth="1"/>
    <col min="11" max="11" width="44.421875" style="28" customWidth="1"/>
    <col min="12" max="13" width="11.421875" style="28" customWidth="1"/>
    <col min="14" max="14" width="17.421875" style="56" customWidth="1"/>
    <col min="15" max="15" width="17.140625" style="28" customWidth="1"/>
    <col min="16" max="16" width="8.8515625" style="28" customWidth="1"/>
    <col min="17" max="17" width="15.8515625" style="28" customWidth="1"/>
    <col min="18" max="18" width="29.57421875" style="28" customWidth="1"/>
    <col min="19" max="19" width="12.57421875" style="28" hidden="1" customWidth="1"/>
    <col min="20" max="20" width="11.421875" style="28" hidden="1" customWidth="1"/>
    <col min="21" max="21" width="45.140625" style="1" hidden="1" customWidth="1"/>
    <col min="22" max="22" width="4.00390625" style="1" hidden="1" customWidth="1"/>
    <col min="23" max="23" width="5.140625" style="1" hidden="1" customWidth="1"/>
    <col min="24" max="24" width="11.8515625" style="61" hidden="1" customWidth="1"/>
    <col min="25" max="25" width="15.57421875" style="28" hidden="1" customWidth="1"/>
    <col min="26" max="26" width="16.57421875" style="28" hidden="1" customWidth="1"/>
    <col min="27" max="27" width="36.57421875" style="28" hidden="1" customWidth="1"/>
    <col min="28" max="34" width="29.140625" style="28" hidden="1" customWidth="1"/>
    <col min="35" max="35" width="16.8515625" style="28" hidden="1" customWidth="1"/>
    <col min="36" max="38" width="29.140625" style="28" hidden="1" customWidth="1"/>
    <col min="39" max="39" width="18.140625" style="28" hidden="1" customWidth="1"/>
    <col min="40" max="41" width="29.140625" style="28" hidden="1" customWidth="1"/>
    <col min="42" max="42" width="13.7109375" style="28" hidden="1" customWidth="1"/>
    <col min="43" max="43" width="11.421875" style="28" hidden="1" customWidth="1"/>
    <col min="44" max="44" width="18.8515625" style="28" hidden="1" customWidth="1"/>
    <col min="45" max="45" width="16.00390625" style="28" customWidth="1"/>
    <col min="46" max="46" width="25.00390625" style="28" customWidth="1"/>
    <col min="47" max="47" width="13.140625" style="28" customWidth="1"/>
    <col min="48" max="48" width="47.7109375" style="28" customWidth="1"/>
    <col min="49" max="49" width="68.28125" style="28" customWidth="1"/>
    <col min="50" max="16384" width="11.421875" style="28" customWidth="1"/>
  </cols>
  <sheetData>
    <row r="1" spans="1:49" s="95" customFormat="1" ht="16.5" customHeight="1">
      <c r="A1" s="243"/>
      <c r="B1" s="243"/>
      <c r="C1" s="160" t="s">
        <v>290</v>
      </c>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244" t="s">
        <v>305</v>
      </c>
      <c r="AW1" s="244"/>
    </row>
    <row r="2" spans="1:49" s="95" customFormat="1" ht="16.5">
      <c r="A2" s="243"/>
      <c r="B2" s="243"/>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245" t="s">
        <v>306</v>
      </c>
      <c r="AW2" s="245"/>
    </row>
    <row r="3" spans="1:49" s="95" customFormat="1" ht="16.5">
      <c r="A3" s="243"/>
      <c r="B3" s="243"/>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245" t="s">
        <v>288</v>
      </c>
      <c r="AW3" s="245"/>
    </row>
    <row r="4" spans="1:49" s="95" customFormat="1" ht="16.5">
      <c r="A4" s="243"/>
      <c r="B4" s="243"/>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246" t="s">
        <v>247</v>
      </c>
      <c r="AW4" s="246"/>
    </row>
    <row r="5" spans="1:49" s="95" customFormat="1" ht="16.5">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3"/>
    </row>
    <row r="6" spans="1:49" s="95" customFormat="1" ht="16.5">
      <c r="A6" s="243" t="s">
        <v>0</v>
      </c>
      <c r="B6" s="243"/>
      <c r="C6" s="160" t="s">
        <v>271</v>
      </c>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s="95" customFormat="1" ht="16.5" customHeight="1">
      <c r="A7" s="243" t="s">
        <v>287</v>
      </c>
      <c r="B7" s="243"/>
      <c r="C7" s="160" t="s">
        <v>248</v>
      </c>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s="95" customFormat="1" ht="16.5" customHeight="1">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row>
    <row r="9" spans="1:49" ht="15.75" thickBot="1">
      <c r="A9" s="149"/>
      <c r="B9" s="273" t="s">
        <v>137</v>
      </c>
      <c r="C9" s="273"/>
      <c r="D9" s="273"/>
      <c r="E9" s="273"/>
      <c r="F9" s="273"/>
      <c r="G9" s="273"/>
      <c r="H9" s="273"/>
      <c r="I9" s="280" t="s">
        <v>87</v>
      </c>
      <c r="J9" s="280"/>
      <c r="K9" s="280"/>
      <c r="L9" s="280"/>
      <c r="M9" s="280"/>
      <c r="N9" s="280"/>
      <c r="O9" s="280"/>
      <c r="P9" s="150"/>
      <c r="Q9" s="150"/>
      <c r="R9" s="273" t="s">
        <v>88</v>
      </c>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148" t="s">
        <v>379</v>
      </c>
      <c r="AW9" s="148" t="s">
        <v>380</v>
      </c>
    </row>
    <row r="10" spans="1:49" ht="78.75" customHeight="1">
      <c r="A10" s="47"/>
      <c r="B10" s="274" t="s">
        <v>56</v>
      </c>
      <c r="C10" s="274"/>
      <c r="D10" s="274"/>
      <c r="E10" s="274"/>
      <c r="F10" s="274"/>
      <c r="G10" s="274"/>
      <c r="H10" s="274"/>
      <c r="I10" s="183" t="s">
        <v>5</v>
      </c>
      <c r="J10" s="183"/>
      <c r="K10" s="183" t="s">
        <v>7</v>
      </c>
      <c r="L10" s="183" t="s">
        <v>168</v>
      </c>
      <c r="M10" s="183" t="s">
        <v>169</v>
      </c>
      <c r="N10" s="282" t="s">
        <v>170</v>
      </c>
      <c r="O10" s="183" t="s">
        <v>7</v>
      </c>
      <c r="P10" s="183"/>
      <c r="Q10" s="183" t="s">
        <v>241</v>
      </c>
      <c r="R10" s="183" t="s">
        <v>9</v>
      </c>
      <c r="S10" s="274" t="s">
        <v>195</v>
      </c>
      <c r="T10" s="274"/>
      <c r="U10" s="173" t="s">
        <v>190</v>
      </c>
      <c r="V10" s="173"/>
      <c r="W10" s="173"/>
      <c r="X10" s="173" t="s">
        <v>154</v>
      </c>
      <c r="Y10" s="173"/>
      <c r="Z10" s="183" t="s">
        <v>226</v>
      </c>
      <c r="AA10" s="112" t="s">
        <v>224</v>
      </c>
      <c r="AB10" s="183" t="s">
        <v>229</v>
      </c>
      <c r="AC10" s="183" t="s">
        <v>230</v>
      </c>
      <c r="AD10" s="183" t="s">
        <v>212</v>
      </c>
      <c r="AE10" s="183" t="s">
        <v>236</v>
      </c>
      <c r="AF10" s="272" t="s">
        <v>231</v>
      </c>
      <c r="AG10" s="272" t="s">
        <v>232</v>
      </c>
      <c r="AH10" s="272" t="s">
        <v>237</v>
      </c>
      <c r="AI10" s="271" t="s">
        <v>234</v>
      </c>
      <c r="AJ10" s="271" t="s">
        <v>234</v>
      </c>
      <c r="AK10" s="271" t="s">
        <v>234</v>
      </c>
      <c r="AL10" s="272" t="s">
        <v>238</v>
      </c>
      <c r="AM10" s="271" t="s">
        <v>235</v>
      </c>
      <c r="AN10" s="271" t="s">
        <v>235</v>
      </c>
      <c r="AO10" s="271" t="s">
        <v>235</v>
      </c>
      <c r="AP10" s="183" t="s">
        <v>18</v>
      </c>
      <c r="AQ10" s="183" t="s">
        <v>240</v>
      </c>
      <c r="AR10" s="183" t="s">
        <v>18</v>
      </c>
      <c r="AS10" s="183" t="s">
        <v>19</v>
      </c>
      <c r="AT10" s="183" t="s">
        <v>20</v>
      </c>
      <c r="AU10" s="183" t="s">
        <v>21</v>
      </c>
      <c r="AV10" s="164" t="s">
        <v>377</v>
      </c>
      <c r="AW10" s="164" t="s">
        <v>378</v>
      </c>
    </row>
    <row r="11" spans="1:49" ht="15" customHeight="1">
      <c r="A11" s="47"/>
      <c r="B11" s="274"/>
      <c r="C11" s="274"/>
      <c r="D11" s="274"/>
      <c r="E11" s="274"/>
      <c r="F11" s="274"/>
      <c r="G11" s="274"/>
      <c r="H11" s="274"/>
      <c r="I11" s="183"/>
      <c r="J11" s="183"/>
      <c r="K11" s="183"/>
      <c r="L11" s="183"/>
      <c r="M11" s="183"/>
      <c r="N11" s="282"/>
      <c r="O11" s="183"/>
      <c r="P11" s="183"/>
      <c r="Q11" s="183"/>
      <c r="R11" s="183"/>
      <c r="S11" s="274"/>
      <c r="T11" s="274"/>
      <c r="U11" s="281" t="s">
        <v>192</v>
      </c>
      <c r="V11" s="281"/>
      <c r="W11" s="281"/>
      <c r="X11" s="227" t="s">
        <v>23</v>
      </c>
      <c r="Y11" s="183" t="s">
        <v>14</v>
      </c>
      <c r="Z11" s="183"/>
      <c r="AA11" s="279" t="s">
        <v>225</v>
      </c>
      <c r="AB11" s="183"/>
      <c r="AC11" s="183"/>
      <c r="AD11" s="183"/>
      <c r="AE11" s="183"/>
      <c r="AF11" s="272"/>
      <c r="AG11" s="272"/>
      <c r="AH11" s="272"/>
      <c r="AI11" s="271"/>
      <c r="AJ11" s="271"/>
      <c r="AK11" s="271"/>
      <c r="AL11" s="272"/>
      <c r="AM11" s="271" t="s">
        <v>233</v>
      </c>
      <c r="AN11" s="271" t="s">
        <v>233</v>
      </c>
      <c r="AO11" s="271" t="s">
        <v>233</v>
      </c>
      <c r="AP11" s="183"/>
      <c r="AQ11" s="183"/>
      <c r="AR11" s="183"/>
      <c r="AS11" s="183"/>
      <c r="AT11" s="183"/>
      <c r="AU11" s="183"/>
      <c r="AV11" s="165"/>
      <c r="AW11" s="165"/>
    </row>
    <row r="12" spans="1:49" s="81" customFormat="1" ht="61.5" customHeight="1">
      <c r="A12" s="47"/>
      <c r="B12" s="90" t="s">
        <v>82</v>
      </c>
      <c r="C12" s="90" t="s">
        <v>129</v>
      </c>
      <c r="D12" s="90" t="s">
        <v>131</v>
      </c>
      <c r="E12" s="90" t="s">
        <v>2</v>
      </c>
      <c r="F12" s="90" t="s">
        <v>3</v>
      </c>
      <c r="G12" s="90" t="s">
        <v>85</v>
      </c>
      <c r="H12" s="90" t="s">
        <v>86</v>
      </c>
      <c r="I12" s="183"/>
      <c r="J12" s="183"/>
      <c r="K12" s="183"/>
      <c r="L12" s="183"/>
      <c r="M12" s="183"/>
      <c r="N12" s="282"/>
      <c r="O12" s="183"/>
      <c r="P12" s="183"/>
      <c r="Q12" s="183"/>
      <c r="R12" s="183"/>
      <c r="S12" s="112" t="s">
        <v>11</v>
      </c>
      <c r="T12" s="112" t="s">
        <v>1</v>
      </c>
      <c r="U12" s="112" t="s">
        <v>191</v>
      </c>
      <c r="V12" s="112" t="s">
        <v>193</v>
      </c>
      <c r="W12" s="112" t="s">
        <v>169</v>
      </c>
      <c r="X12" s="227"/>
      <c r="Y12" s="183"/>
      <c r="Z12" s="183"/>
      <c r="AA12" s="279"/>
      <c r="AB12" s="183"/>
      <c r="AC12" s="183"/>
      <c r="AD12" s="183"/>
      <c r="AE12" s="183"/>
      <c r="AF12" s="272"/>
      <c r="AG12" s="272"/>
      <c r="AH12" s="272"/>
      <c r="AI12" s="271"/>
      <c r="AJ12" s="271"/>
      <c r="AK12" s="271"/>
      <c r="AL12" s="272"/>
      <c r="AM12" s="271" t="s">
        <v>233</v>
      </c>
      <c r="AN12" s="271" t="s">
        <v>233</v>
      </c>
      <c r="AO12" s="271" t="s">
        <v>233</v>
      </c>
      <c r="AP12" s="183"/>
      <c r="AQ12" s="183"/>
      <c r="AR12" s="183"/>
      <c r="AS12" s="183"/>
      <c r="AT12" s="183"/>
      <c r="AU12" s="183"/>
      <c r="AV12" s="165"/>
      <c r="AW12" s="165"/>
    </row>
    <row r="13" spans="1:49" s="81" customFormat="1" ht="15.75" customHeight="1">
      <c r="A13" s="232">
        <v>1</v>
      </c>
      <c r="B13" s="232" t="s">
        <v>83</v>
      </c>
      <c r="C13" s="236" t="s">
        <v>421</v>
      </c>
      <c r="D13" s="232" t="s">
        <v>343</v>
      </c>
      <c r="E13" s="242" t="s">
        <v>422</v>
      </c>
      <c r="F13" s="232" t="s">
        <v>24</v>
      </c>
      <c r="G13" s="231">
        <v>45162</v>
      </c>
      <c r="H13" s="232" t="s">
        <v>344</v>
      </c>
      <c r="I13" s="232" t="s">
        <v>209</v>
      </c>
      <c r="J13" s="232">
        <f>VLOOKUP(I13,'[5]Variables corrupcion'!$E$5:$F$9,2,FALSE)</f>
        <v>3</v>
      </c>
      <c r="K13" s="59" t="s">
        <v>171</v>
      </c>
      <c r="L13" s="113" t="s">
        <v>243</v>
      </c>
      <c r="M13" s="113"/>
      <c r="N13" s="232">
        <f>COUNTIF(L13:L31,"X")</f>
        <v>9</v>
      </c>
      <c r="O13" s="232" t="str">
        <f>IF(AND(N13&gt;=1,N13&lt;=5),"Moderado",IF(AND(N13&gt;=6,N13&lt;=11),"Mayor",IF(AND(N13&gt;=12,N13&lt;=19),"Catastrófico","-")))</f>
        <v>Mayor</v>
      </c>
      <c r="P13" s="232">
        <f>VLOOKUP(O13,'[5]Variables corrupcion'!$H$5:$I$7,2,FALSE)</f>
        <v>4</v>
      </c>
      <c r="Q13" s="232" t="str">
        <f>CONCATENATE(I13,"+",O13)</f>
        <v>Posible - El evento podrá ocurrir en algún momento +Mayor</v>
      </c>
      <c r="R13" s="235" t="s">
        <v>423</v>
      </c>
      <c r="S13" s="235" t="s">
        <v>243</v>
      </c>
      <c r="T13" s="235"/>
      <c r="U13" s="235"/>
      <c r="V13" s="235"/>
      <c r="W13" s="235"/>
      <c r="X13" s="235"/>
      <c r="Y13" s="110"/>
      <c r="Z13" s="82"/>
      <c r="AA13" s="82"/>
      <c r="AB13" s="82"/>
      <c r="AC13" s="82"/>
      <c r="AD13" s="82"/>
      <c r="AE13" s="82"/>
      <c r="AF13" s="82"/>
      <c r="AG13" s="82"/>
      <c r="AH13" s="82"/>
      <c r="AI13" s="82"/>
      <c r="AJ13" s="82"/>
      <c r="AK13" s="82"/>
      <c r="AL13" s="82"/>
      <c r="AM13" s="82"/>
      <c r="AN13" s="82"/>
      <c r="AO13" s="82"/>
      <c r="AP13" s="110"/>
      <c r="AQ13" s="110"/>
      <c r="AR13" s="110"/>
      <c r="AS13" s="110"/>
      <c r="AT13" s="110"/>
      <c r="AU13" s="142"/>
      <c r="AV13" s="157" t="s">
        <v>424</v>
      </c>
      <c r="AW13" s="249" t="s">
        <v>428</v>
      </c>
    </row>
    <row r="14" spans="1:49" ht="30" customHeight="1">
      <c r="A14" s="232"/>
      <c r="B14" s="232"/>
      <c r="C14" s="236"/>
      <c r="D14" s="232"/>
      <c r="E14" s="242"/>
      <c r="F14" s="232"/>
      <c r="G14" s="231"/>
      <c r="H14" s="232"/>
      <c r="I14" s="232"/>
      <c r="J14" s="232"/>
      <c r="K14" s="59" t="s">
        <v>172</v>
      </c>
      <c r="L14" s="113"/>
      <c r="M14" s="55" t="s">
        <v>243</v>
      </c>
      <c r="N14" s="232"/>
      <c r="O14" s="232"/>
      <c r="P14" s="232"/>
      <c r="Q14" s="232"/>
      <c r="R14" s="235"/>
      <c r="S14" s="235"/>
      <c r="T14" s="235"/>
      <c r="U14" s="47" t="s">
        <v>196</v>
      </c>
      <c r="V14" s="110" t="s">
        <v>243</v>
      </c>
      <c r="W14" s="47"/>
      <c r="X14" s="62">
        <f>IF(AND(V14="x"),15,"-")</f>
        <v>15</v>
      </c>
      <c r="Y14" s="235" t="s">
        <v>64</v>
      </c>
      <c r="Z14" s="234" t="str">
        <f>IF(AND(X30&gt;=96,X30&lt;=100),"Fuerte",IF(AND(X30&gt;=86,X30&lt;=95),"Moderado",IF(AND(X30&lt;=85,X30&gt;=0),"Débil","-")))</f>
        <v>Fuerte</v>
      </c>
      <c r="AA14" s="234" t="s">
        <v>217</v>
      </c>
      <c r="AB14" s="234" t="str">
        <f>CONCATENATE(Z14,AA14)</f>
        <v>FuerteFuerte</v>
      </c>
      <c r="AC14" s="234" t="str">
        <f>IF(AB14="FuerteFuerte","NO","SI")</f>
        <v>NO</v>
      </c>
      <c r="AD14" s="189">
        <f>(X30+X49)/2</f>
        <v>100</v>
      </c>
      <c r="AE14" s="189" t="str">
        <f>IF(AND(AD14=100),"Fuerte",IF(AND(AD14&gt;=50,AD14&lt;=99),"Moderado",IF(AND(AD14&lt;=49,AD14&gt;=0),"Débil","-")))</f>
        <v>Fuerte</v>
      </c>
      <c r="AF14" s="189" t="s">
        <v>219</v>
      </c>
      <c r="AG14" s="189" t="s">
        <v>219</v>
      </c>
      <c r="AH14" s="189" t="str">
        <f>CONCATENATE(AE14,AF14)</f>
        <v>FuerteDirectamente</v>
      </c>
      <c r="AI14" s="189">
        <f>IF(AND(AH14="FuerteDirectamente"),2,IF(AND(AH14="FuerteNo disminuye"),0,IF(AND(AH14="ModeradoDirectamente"),1,IF(AND(AH14="ModeradoNo disminuye"),0,FALSE))))</f>
        <v>2</v>
      </c>
      <c r="AJ14" s="189">
        <f>IF(AND(AE14="Fuerte"),IF(AND(AF14="Directamente"),2,IF(AND(AE14="Fuerte"),IF(AND(AF14="No disminuye"),0,FALSE))))</f>
        <v>2</v>
      </c>
      <c r="AK14" s="189" t="e">
        <f>#VALUE!</f>
        <v>#VALUE!</v>
      </c>
      <c r="AL14" s="189" t="str">
        <f>CONCATENATE(AE14,AG14)</f>
        <v>FuerteDirectamente</v>
      </c>
      <c r="AM14" s="189">
        <f>IF(AND(AL14="FuerteDirectamente"),2,IF(AND(AL14="FuerteIndirectamente"),1,IF(AND(AL14="FuerteNo Disminuye"),0,IF(AND(AL14="ModeradoDirectamente"),1,IF(AND(AL14="ModeradoIndirectamente"),0,IF(AND(AL14="ModeradoNo disminuye"),0,FALSE))))))</f>
        <v>2</v>
      </c>
      <c r="AN14" s="189">
        <f>IF(AND(AE14="Fuerte"),IF(AND(AG14="Directamente"),2,IF(AND(AE14="Fuerte"),IF(AND(AG14="Indirectamente"),1,IF(AND(AE14="Fuerte"),IF(AND(AG14="No disminuye"),0,FALSE))))))</f>
        <v>2</v>
      </c>
      <c r="AO14" s="189" t="b">
        <f>IF(AND(AE14="Moderado"),IF(AND(AG14="Directamente"),1,IF(AND(AE14="Moderado"),IF(AND(AG14="Indirectamente"),0,IF(AND(AE14="Moderado"),IF(AND(AG14="No disminuye"),0,FALSE))))))</f>
        <v>0</v>
      </c>
      <c r="AP14" s="189">
        <f>J13-AI14</f>
        <v>1</v>
      </c>
      <c r="AQ14" s="189">
        <f>P13-AM14</f>
        <v>2</v>
      </c>
      <c r="AR14" s="189" t="str">
        <f>IF(AND(AP14=1),"Rara Vez-1",IF(AND(AP14=2),"Improbable-2",IF(AND(AP14=3),"Posible-3",IF(AND(AP14=4),"Probable-4",IF(AND(AP14=5),"Casi Seguro -5",FALSE)))))</f>
        <v>Rara Vez-1</v>
      </c>
      <c r="AS14" s="189" t="str">
        <f>IF(AND(AQ14&gt;=2),"Moderado- 3",IF(AND(AM14=3),"Moderado-3",IF(AND(AM14=4),"Mayor-4",IF(AND(AM14=5),"Catastrófico-5",FALSE))))</f>
        <v>Moderado- 3</v>
      </c>
      <c r="AT14" s="235" t="str">
        <f>CONCATENATE(AR14,"+",AS14)</f>
        <v>Rara Vez-1+Moderado- 3</v>
      </c>
      <c r="AU14" s="268"/>
      <c r="AV14" s="158"/>
      <c r="AW14" s="249"/>
    </row>
    <row r="15" spans="1:49" ht="30">
      <c r="A15" s="232"/>
      <c r="B15" s="232"/>
      <c r="C15" s="236"/>
      <c r="D15" s="232"/>
      <c r="E15" s="242"/>
      <c r="F15" s="232"/>
      <c r="G15" s="231"/>
      <c r="H15" s="232"/>
      <c r="I15" s="232"/>
      <c r="J15" s="232"/>
      <c r="K15" s="59" t="s">
        <v>173</v>
      </c>
      <c r="L15" s="113" t="s">
        <v>243</v>
      </c>
      <c r="M15" s="55"/>
      <c r="N15" s="232"/>
      <c r="O15" s="232"/>
      <c r="P15" s="232"/>
      <c r="Q15" s="232"/>
      <c r="R15" s="235"/>
      <c r="S15" s="235"/>
      <c r="T15" s="235"/>
      <c r="U15" s="47" t="s">
        <v>197</v>
      </c>
      <c r="V15" s="110" t="s">
        <v>243</v>
      </c>
      <c r="W15" s="47"/>
      <c r="X15" s="62">
        <f>IF(AND(V15="x"),15,"-")</f>
        <v>15</v>
      </c>
      <c r="Y15" s="235"/>
      <c r="Z15" s="234"/>
      <c r="AA15" s="234"/>
      <c r="AB15" s="234"/>
      <c r="AC15" s="234"/>
      <c r="AD15" s="189"/>
      <c r="AE15" s="189"/>
      <c r="AF15" s="189"/>
      <c r="AG15" s="189"/>
      <c r="AH15" s="189"/>
      <c r="AI15" s="189"/>
      <c r="AJ15" s="189"/>
      <c r="AK15" s="189"/>
      <c r="AL15" s="189"/>
      <c r="AM15" s="189"/>
      <c r="AN15" s="189"/>
      <c r="AO15" s="189"/>
      <c r="AP15" s="189"/>
      <c r="AQ15" s="189"/>
      <c r="AR15" s="189"/>
      <c r="AS15" s="189"/>
      <c r="AT15" s="235"/>
      <c r="AU15" s="268"/>
      <c r="AV15" s="158"/>
      <c r="AW15" s="249"/>
    </row>
    <row r="16" spans="1:49" ht="30">
      <c r="A16" s="232"/>
      <c r="B16" s="232"/>
      <c r="C16" s="236"/>
      <c r="D16" s="232"/>
      <c r="E16" s="242"/>
      <c r="F16" s="232"/>
      <c r="G16" s="231"/>
      <c r="H16" s="232"/>
      <c r="I16" s="232"/>
      <c r="J16" s="232"/>
      <c r="K16" s="59" t="s">
        <v>174</v>
      </c>
      <c r="L16" s="113"/>
      <c r="M16" s="55" t="s">
        <v>243</v>
      </c>
      <c r="N16" s="232"/>
      <c r="O16" s="232"/>
      <c r="P16" s="232"/>
      <c r="Q16" s="232"/>
      <c r="R16" s="235"/>
      <c r="S16" s="235"/>
      <c r="T16" s="235"/>
      <c r="U16" s="47" t="s">
        <v>198</v>
      </c>
      <c r="V16" s="110" t="s">
        <v>243</v>
      </c>
      <c r="W16" s="47"/>
      <c r="X16" s="62">
        <f>IF(AND(V16="x"),15,"-")</f>
        <v>15</v>
      </c>
      <c r="Y16" s="235"/>
      <c r="Z16" s="234"/>
      <c r="AA16" s="234"/>
      <c r="AB16" s="234"/>
      <c r="AC16" s="234"/>
      <c r="AD16" s="189"/>
      <c r="AE16" s="189"/>
      <c r="AF16" s="189"/>
      <c r="AG16" s="189"/>
      <c r="AH16" s="189"/>
      <c r="AI16" s="189"/>
      <c r="AJ16" s="189"/>
      <c r="AK16" s="189"/>
      <c r="AL16" s="189"/>
      <c r="AM16" s="189"/>
      <c r="AN16" s="189"/>
      <c r="AO16" s="189"/>
      <c r="AP16" s="189"/>
      <c r="AQ16" s="189"/>
      <c r="AR16" s="189"/>
      <c r="AS16" s="189"/>
      <c r="AT16" s="235"/>
      <c r="AU16" s="268"/>
      <c r="AV16" s="158"/>
      <c r="AW16" s="249"/>
    </row>
    <row r="17" spans="1:49" ht="30">
      <c r="A17" s="232"/>
      <c r="B17" s="232"/>
      <c r="C17" s="236"/>
      <c r="D17" s="232"/>
      <c r="E17" s="242"/>
      <c r="F17" s="232"/>
      <c r="G17" s="231"/>
      <c r="H17" s="232"/>
      <c r="I17" s="232"/>
      <c r="J17" s="232"/>
      <c r="K17" s="59" t="s">
        <v>178</v>
      </c>
      <c r="L17" s="113" t="s">
        <v>243</v>
      </c>
      <c r="M17" s="55"/>
      <c r="N17" s="232"/>
      <c r="O17" s="232"/>
      <c r="P17" s="232"/>
      <c r="Q17" s="232"/>
      <c r="R17" s="235"/>
      <c r="S17" s="235"/>
      <c r="T17" s="235"/>
      <c r="U17" s="47" t="s">
        <v>199</v>
      </c>
      <c r="V17" s="110" t="s">
        <v>243</v>
      </c>
      <c r="W17" s="47"/>
      <c r="X17" s="62">
        <f>IF(AND(V17="x"),15,"-")</f>
        <v>15</v>
      </c>
      <c r="Y17" s="235"/>
      <c r="Z17" s="234"/>
      <c r="AA17" s="234"/>
      <c r="AB17" s="234"/>
      <c r="AC17" s="234"/>
      <c r="AD17" s="189"/>
      <c r="AE17" s="189"/>
      <c r="AF17" s="189"/>
      <c r="AG17" s="189"/>
      <c r="AH17" s="189"/>
      <c r="AI17" s="189"/>
      <c r="AJ17" s="189"/>
      <c r="AK17" s="189"/>
      <c r="AL17" s="189"/>
      <c r="AM17" s="189"/>
      <c r="AN17" s="189"/>
      <c r="AO17" s="189"/>
      <c r="AP17" s="189"/>
      <c r="AQ17" s="189"/>
      <c r="AR17" s="189"/>
      <c r="AS17" s="189"/>
      <c r="AT17" s="235"/>
      <c r="AU17" s="268"/>
      <c r="AV17" s="158"/>
      <c r="AW17" s="249"/>
    </row>
    <row r="18" spans="1:49" ht="30">
      <c r="A18" s="232"/>
      <c r="B18" s="232"/>
      <c r="C18" s="236"/>
      <c r="D18" s="232"/>
      <c r="E18" s="242"/>
      <c r="F18" s="232"/>
      <c r="G18" s="231"/>
      <c r="H18" s="232"/>
      <c r="I18" s="232"/>
      <c r="J18" s="232"/>
      <c r="K18" s="59" t="s">
        <v>179</v>
      </c>
      <c r="L18" s="113" t="s">
        <v>243</v>
      </c>
      <c r="M18" s="55"/>
      <c r="N18" s="232"/>
      <c r="O18" s="232"/>
      <c r="P18" s="232"/>
      <c r="Q18" s="232"/>
      <c r="R18" s="235"/>
      <c r="S18" s="235"/>
      <c r="T18" s="235"/>
      <c r="U18" s="47" t="s">
        <v>386</v>
      </c>
      <c r="V18" s="110" t="s">
        <v>243</v>
      </c>
      <c r="W18" s="47"/>
      <c r="X18" s="62">
        <f>IF(AND(V18="x"),15,"-")</f>
        <v>15</v>
      </c>
      <c r="Y18" s="235"/>
      <c r="Z18" s="234"/>
      <c r="AA18" s="234"/>
      <c r="AB18" s="234"/>
      <c r="AC18" s="234"/>
      <c r="AD18" s="189"/>
      <c r="AE18" s="189"/>
      <c r="AF18" s="189"/>
      <c r="AG18" s="189"/>
      <c r="AH18" s="189"/>
      <c r="AI18" s="189"/>
      <c r="AJ18" s="189"/>
      <c r="AK18" s="189"/>
      <c r="AL18" s="189"/>
      <c r="AM18" s="189"/>
      <c r="AN18" s="189"/>
      <c r="AO18" s="189"/>
      <c r="AP18" s="189"/>
      <c r="AQ18" s="189"/>
      <c r="AR18" s="189"/>
      <c r="AS18" s="189"/>
      <c r="AT18" s="235"/>
      <c r="AU18" s="268"/>
      <c r="AV18" s="158"/>
      <c r="AW18" s="249"/>
    </row>
    <row r="19" spans="1:49" ht="30">
      <c r="A19" s="232"/>
      <c r="B19" s="232"/>
      <c r="C19" s="236"/>
      <c r="D19" s="232"/>
      <c r="E19" s="242"/>
      <c r="F19" s="232"/>
      <c r="G19" s="231"/>
      <c r="H19" s="232"/>
      <c r="I19" s="232"/>
      <c r="J19" s="232"/>
      <c r="K19" s="59" t="s">
        <v>175</v>
      </c>
      <c r="L19" s="113" t="s">
        <v>243</v>
      </c>
      <c r="M19" s="55"/>
      <c r="N19" s="232"/>
      <c r="O19" s="232"/>
      <c r="P19" s="232"/>
      <c r="Q19" s="232"/>
      <c r="R19" s="235"/>
      <c r="S19" s="235"/>
      <c r="T19" s="235"/>
      <c r="U19" s="235"/>
      <c r="V19" s="235"/>
      <c r="W19" s="235"/>
      <c r="X19" s="235"/>
      <c r="Y19" s="235"/>
      <c r="Z19" s="234"/>
      <c r="AA19" s="234"/>
      <c r="AB19" s="234"/>
      <c r="AC19" s="234"/>
      <c r="AD19" s="189"/>
      <c r="AE19" s="189"/>
      <c r="AF19" s="189"/>
      <c r="AG19" s="189"/>
      <c r="AH19" s="189"/>
      <c r="AI19" s="189"/>
      <c r="AJ19" s="189"/>
      <c r="AK19" s="189"/>
      <c r="AL19" s="189"/>
      <c r="AM19" s="189"/>
      <c r="AN19" s="189"/>
      <c r="AO19" s="189"/>
      <c r="AP19" s="189"/>
      <c r="AQ19" s="189"/>
      <c r="AR19" s="189"/>
      <c r="AS19" s="189"/>
      <c r="AT19" s="235"/>
      <c r="AU19" s="268"/>
      <c r="AV19" s="158"/>
      <c r="AW19" s="249"/>
    </row>
    <row r="20" spans="1:49" ht="45">
      <c r="A20" s="232"/>
      <c r="B20" s="232"/>
      <c r="C20" s="236"/>
      <c r="D20" s="232"/>
      <c r="E20" s="242"/>
      <c r="F20" s="232"/>
      <c r="G20" s="231"/>
      <c r="H20" s="232"/>
      <c r="I20" s="232"/>
      <c r="J20" s="232"/>
      <c r="K20" s="59" t="s">
        <v>176</v>
      </c>
      <c r="L20" s="113"/>
      <c r="M20" s="111" t="s">
        <v>243</v>
      </c>
      <c r="N20" s="232"/>
      <c r="O20" s="232"/>
      <c r="P20" s="232"/>
      <c r="Q20" s="232"/>
      <c r="R20" s="235"/>
      <c r="S20" s="235"/>
      <c r="T20" s="235"/>
      <c r="U20" s="183" t="s">
        <v>200</v>
      </c>
      <c r="V20" s="183"/>
      <c r="W20" s="183"/>
      <c r="X20" s="183"/>
      <c r="Y20" s="235"/>
      <c r="Z20" s="234"/>
      <c r="AA20" s="234"/>
      <c r="AB20" s="234"/>
      <c r="AC20" s="234"/>
      <c r="AD20" s="189"/>
      <c r="AE20" s="189"/>
      <c r="AF20" s="189"/>
      <c r="AG20" s="189"/>
      <c r="AH20" s="189"/>
      <c r="AI20" s="189"/>
      <c r="AJ20" s="189"/>
      <c r="AK20" s="189"/>
      <c r="AL20" s="189"/>
      <c r="AM20" s="189"/>
      <c r="AN20" s="189"/>
      <c r="AO20" s="189"/>
      <c r="AP20" s="189"/>
      <c r="AQ20" s="189"/>
      <c r="AR20" s="189"/>
      <c r="AS20" s="189"/>
      <c r="AT20" s="235"/>
      <c r="AU20" s="268"/>
      <c r="AV20" s="158"/>
      <c r="AW20" s="249"/>
    </row>
    <row r="21" spans="1:49" ht="33.75" customHeight="1">
      <c r="A21" s="232"/>
      <c r="B21" s="232"/>
      <c r="C21" s="236"/>
      <c r="D21" s="232"/>
      <c r="E21" s="242"/>
      <c r="F21" s="232"/>
      <c r="G21" s="231"/>
      <c r="H21" s="232"/>
      <c r="I21" s="232"/>
      <c r="J21" s="232"/>
      <c r="K21" s="59" t="s">
        <v>177</v>
      </c>
      <c r="L21" s="113"/>
      <c r="M21" s="111" t="s">
        <v>243</v>
      </c>
      <c r="N21" s="232"/>
      <c r="O21" s="232"/>
      <c r="P21" s="232"/>
      <c r="Q21" s="232"/>
      <c r="R21" s="235"/>
      <c r="S21" s="235"/>
      <c r="T21" s="235"/>
      <c r="U21" s="47" t="s">
        <v>201</v>
      </c>
      <c r="V21" s="110" t="s">
        <v>243</v>
      </c>
      <c r="W21" s="47"/>
      <c r="X21" s="63">
        <f>IF(AND(V21="x"),15,"-")</f>
        <v>15</v>
      </c>
      <c r="Y21" s="235"/>
      <c r="Z21" s="234"/>
      <c r="AA21" s="234"/>
      <c r="AB21" s="234"/>
      <c r="AC21" s="234"/>
      <c r="AD21" s="189"/>
      <c r="AE21" s="189"/>
      <c r="AF21" s="189"/>
      <c r="AG21" s="189"/>
      <c r="AH21" s="189"/>
      <c r="AI21" s="189"/>
      <c r="AJ21" s="189"/>
      <c r="AK21" s="189"/>
      <c r="AL21" s="189"/>
      <c r="AM21" s="189"/>
      <c r="AN21" s="189"/>
      <c r="AO21" s="189"/>
      <c r="AP21" s="189"/>
      <c r="AQ21" s="189"/>
      <c r="AR21" s="189"/>
      <c r="AS21" s="189"/>
      <c r="AT21" s="235"/>
      <c r="AU21" s="268"/>
      <c r="AV21" s="158"/>
      <c r="AW21" s="249"/>
    </row>
    <row r="22" spans="1:49" ht="30">
      <c r="A22" s="232"/>
      <c r="B22" s="232"/>
      <c r="C22" s="236"/>
      <c r="D22" s="232"/>
      <c r="E22" s="242"/>
      <c r="F22" s="232"/>
      <c r="G22" s="231"/>
      <c r="H22" s="232"/>
      <c r="I22" s="232"/>
      <c r="J22" s="232"/>
      <c r="K22" s="59" t="s">
        <v>387</v>
      </c>
      <c r="L22" s="113" t="s">
        <v>243</v>
      </c>
      <c r="M22" s="111"/>
      <c r="N22" s="232"/>
      <c r="O22" s="232"/>
      <c r="P22" s="232"/>
      <c r="Q22" s="232"/>
      <c r="R22" s="235"/>
      <c r="S22" s="235"/>
      <c r="T22" s="235"/>
      <c r="U22" s="233" t="s">
        <v>202</v>
      </c>
      <c r="V22" s="235"/>
      <c r="W22" s="233"/>
      <c r="X22" s="237" t="str">
        <f>IF(AND(V22="x"),10,"-")</f>
        <v>-</v>
      </c>
      <c r="Y22" s="235"/>
      <c r="Z22" s="234"/>
      <c r="AA22" s="234"/>
      <c r="AB22" s="234"/>
      <c r="AC22" s="234"/>
      <c r="AD22" s="189"/>
      <c r="AE22" s="189"/>
      <c r="AF22" s="189"/>
      <c r="AG22" s="189"/>
      <c r="AH22" s="189"/>
      <c r="AI22" s="189"/>
      <c r="AJ22" s="189"/>
      <c r="AK22" s="189"/>
      <c r="AL22" s="189"/>
      <c r="AM22" s="189"/>
      <c r="AN22" s="189"/>
      <c r="AO22" s="189"/>
      <c r="AP22" s="189"/>
      <c r="AQ22" s="189"/>
      <c r="AR22" s="189"/>
      <c r="AS22" s="189"/>
      <c r="AT22" s="235"/>
      <c r="AU22" s="268"/>
      <c r="AV22" s="158"/>
      <c r="AW22" s="249"/>
    </row>
    <row r="23" spans="1:49" ht="15">
      <c r="A23" s="232"/>
      <c r="B23" s="232"/>
      <c r="C23" s="236"/>
      <c r="D23" s="232"/>
      <c r="E23" s="242"/>
      <c r="F23" s="232"/>
      <c r="G23" s="231"/>
      <c r="H23" s="232"/>
      <c r="I23" s="232"/>
      <c r="J23" s="232"/>
      <c r="K23" s="59" t="s">
        <v>180</v>
      </c>
      <c r="L23" s="113" t="s">
        <v>243</v>
      </c>
      <c r="M23" s="111"/>
      <c r="N23" s="232"/>
      <c r="O23" s="232"/>
      <c r="P23" s="232"/>
      <c r="Q23" s="232"/>
      <c r="R23" s="235"/>
      <c r="S23" s="235"/>
      <c r="T23" s="235"/>
      <c r="U23" s="233"/>
      <c r="V23" s="235"/>
      <c r="W23" s="233"/>
      <c r="X23" s="237"/>
      <c r="Y23" s="235"/>
      <c r="Z23" s="234"/>
      <c r="AA23" s="234"/>
      <c r="AB23" s="234"/>
      <c r="AC23" s="234"/>
      <c r="AD23" s="189"/>
      <c r="AE23" s="189"/>
      <c r="AF23" s="189"/>
      <c r="AG23" s="189"/>
      <c r="AH23" s="189"/>
      <c r="AI23" s="189"/>
      <c r="AJ23" s="189"/>
      <c r="AK23" s="189"/>
      <c r="AL23" s="189"/>
      <c r="AM23" s="189"/>
      <c r="AN23" s="189"/>
      <c r="AO23" s="189"/>
      <c r="AP23" s="189"/>
      <c r="AQ23" s="189"/>
      <c r="AR23" s="189"/>
      <c r="AS23" s="189"/>
      <c r="AT23" s="235"/>
      <c r="AU23" s="268"/>
      <c r="AV23" s="158"/>
      <c r="AW23" s="249"/>
    </row>
    <row r="24" spans="1:49" ht="15" customHeight="1">
      <c r="A24" s="232"/>
      <c r="B24" s="232"/>
      <c r="C24" s="236"/>
      <c r="D24" s="232"/>
      <c r="E24" s="242"/>
      <c r="F24" s="232"/>
      <c r="G24" s="231"/>
      <c r="H24" s="232"/>
      <c r="I24" s="232"/>
      <c r="J24" s="232"/>
      <c r="K24" s="59" t="s">
        <v>181</v>
      </c>
      <c r="L24" s="113" t="s">
        <v>243</v>
      </c>
      <c r="M24" s="111"/>
      <c r="N24" s="232"/>
      <c r="O24" s="232"/>
      <c r="P24" s="232"/>
      <c r="Q24" s="232"/>
      <c r="R24" s="235"/>
      <c r="S24" s="235"/>
      <c r="T24" s="235"/>
      <c r="U24" s="235"/>
      <c r="V24" s="235"/>
      <c r="W24" s="235"/>
      <c r="X24" s="235"/>
      <c r="Y24" s="235"/>
      <c r="Z24" s="234"/>
      <c r="AA24" s="234"/>
      <c r="AB24" s="234"/>
      <c r="AC24" s="234"/>
      <c r="AD24" s="189"/>
      <c r="AE24" s="189"/>
      <c r="AF24" s="189"/>
      <c r="AG24" s="189"/>
      <c r="AH24" s="189"/>
      <c r="AI24" s="189"/>
      <c r="AJ24" s="189"/>
      <c r="AK24" s="189"/>
      <c r="AL24" s="189"/>
      <c r="AM24" s="189"/>
      <c r="AN24" s="189"/>
      <c r="AO24" s="189"/>
      <c r="AP24" s="189"/>
      <c r="AQ24" s="189"/>
      <c r="AR24" s="189"/>
      <c r="AS24" s="189"/>
      <c r="AT24" s="235"/>
      <c r="AU24" s="268"/>
      <c r="AV24" s="158"/>
      <c r="AW24" s="249"/>
    </row>
    <row r="25" spans="1:49" ht="29.25" customHeight="1">
      <c r="A25" s="232"/>
      <c r="B25" s="232"/>
      <c r="C25" s="236"/>
      <c r="D25" s="232"/>
      <c r="E25" s="242"/>
      <c r="F25" s="232"/>
      <c r="G25" s="231"/>
      <c r="H25" s="232"/>
      <c r="I25" s="232"/>
      <c r="J25" s="232"/>
      <c r="K25" s="59" t="s">
        <v>182</v>
      </c>
      <c r="L25" s="113"/>
      <c r="M25" s="111" t="s">
        <v>243</v>
      </c>
      <c r="N25" s="232"/>
      <c r="O25" s="232"/>
      <c r="P25" s="232"/>
      <c r="Q25" s="232"/>
      <c r="R25" s="235"/>
      <c r="S25" s="235"/>
      <c r="T25" s="235"/>
      <c r="U25" s="183" t="s">
        <v>203</v>
      </c>
      <c r="V25" s="183"/>
      <c r="W25" s="183"/>
      <c r="X25" s="183"/>
      <c r="Y25" s="235"/>
      <c r="Z25" s="234"/>
      <c r="AA25" s="234"/>
      <c r="AB25" s="234"/>
      <c r="AC25" s="234"/>
      <c r="AD25" s="189"/>
      <c r="AE25" s="189"/>
      <c r="AF25" s="189"/>
      <c r="AG25" s="189"/>
      <c r="AH25" s="189"/>
      <c r="AI25" s="189"/>
      <c r="AJ25" s="189"/>
      <c r="AK25" s="189"/>
      <c r="AL25" s="189"/>
      <c r="AM25" s="189"/>
      <c r="AN25" s="189"/>
      <c r="AO25" s="189"/>
      <c r="AP25" s="189"/>
      <c r="AQ25" s="189"/>
      <c r="AR25" s="189"/>
      <c r="AS25" s="189"/>
      <c r="AT25" s="235"/>
      <c r="AU25" s="268"/>
      <c r="AV25" s="158"/>
      <c r="AW25" s="249"/>
    </row>
    <row r="26" spans="1:49" ht="15" customHeight="1">
      <c r="A26" s="232"/>
      <c r="B26" s="232"/>
      <c r="C26" s="236"/>
      <c r="D26" s="232"/>
      <c r="E26" s="242"/>
      <c r="F26" s="232"/>
      <c r="G26" s="231"/>
      <c r="H26" s="232"/>
      <c r="I26" s="232"/>
      <c r="J26" s="232"/>
      <c r="K26" s="59" t="s">
        <v>183</v>
      </c>
      <c r="L26" s="113"/>
      <c r="M26" s="111" t="s">
        <v>243</v>
      </c>
      <c r="N26" s="232"/>
      <c r="O26" s="232"/>
      <c r="P26" s="232"/>
      <c r="Q26" s="232"/>
      <c r="R26" s="235"/>
      <c r="S26" s="235"/>
      <c r="T26" s="235"/>
      <c r="U26" s="233" t="s">
        <v>204</v>
      </c>
      <c r="V26" s="235" t="s">
        <v>243</v>
      </c>
      <c r="W26" s="235"/>
      <c r="X26" s="237">
        <f>IF(AND(V26="X"),10,"-")</f>
        <v>10</v>
      </c>
      <c r="Y26" s="235"/>
      <c r="Z26" s="234"/>
      <c r="AA26" s="234"/>
      <c r="AB26" s="234"/>
      <c r="AC26" s="234"/>
      <c r="AD26" s="189"/>
      <c r="AE26" s="189"/>
      <c r="AF26" s="189"/>
      <c r="AG26" s="189"/>
      <c r="AH26" s="189"/>
      <c r="AI26" s="189"/>
      <c r="AJ26" s="189"/>
      <c r="AK26" s="189"/>
      <c r="AL26" s="189"/>
      <c r="AM26" s="189"/>
      <c r="AN26" s="189"/>
      <c r="AO26" s="189"/>
      <c r="AP26" s="189"/>
      <c r="AQ26" s="189"/>
      <c r="AR26" s="189"/>
      <c r="AS26" s="189"/>
      <c r="AT26" s="235"/>
      <c r="AU26" s="268"/>
      <c r="AV26" s="158"/>
      <c r="AW26" s="249"/>
    </row>
    <row r="27" spans="1:49" ht="15">
      <c r="A27" s="232"/>
      <c r="B27" s="232"/>
      <c r="C27" s="236"/>
      <c r="D27" s="232"/>
      <c r="E27" s="242"/>
      <c r="F27" s="232"/>
      <c r="G27" s="231"/>
      <c r="H27" s="232"/>
      <c r="I27" s="232"/>
      <c r="J27" s="232"/>
      <c r="K27" s="59" t="s">
        <v>184</v>
      </c>
      <c r="L27" s="113"/>
      <c r="M27" s="111" t="s">
        <v>243</v>
      </c>
      <c r="N27" s="232"/>
      <c r="O27" s="232"/>
      <c r="P27" s="232"/>
      <c r="Q27" s="232"/>
      <c r="R27" s="235"/>
      <c r="S27" s="235"/>
      <c r="T27" s="235"/>
      <c r="U27" s="233"/>
      <c r="V27" s="235"/>
      <c r="W27" s="235"/>
      <c r="X27" s="237"/>
      <c r="Y27" s="235"/>
      <c r="Z27" s="234"/>
      <c r="AA27" s="234"/>
      <c r="AB27" s="234"/>
      <c r="AC27" s="234"/>
      <c r="AD27" s="189"/>
      <c r="AE27" s="189"/>
      <c r="AF27" s="189"/>
      <c r="AG27" s="189"/>
      <c r="AH27" s="189"/>
      <c r="AI27" s="189"/>
      <c r="AJ27" s="189"/>
      <c r="AK27" s="189"/>
      <c r="AL27" s="189"/>
      <c r="AM27" s="189"/>
      <c r="AN27" s="189"/>
      <c r="AO27" s="189"/>
      <c r="AP27" s="189"/>
      <c r="AQ27" s="189"/>
      <c r="AR27" s="189"/>
      <c r="AS27" s="189"/>
      <c r="AT27" s="235"/>
      <c r="AU27" s="268"/>
      <c r="AV27" s="158"/>
      <c r="AW27" s="249"/>
    </row>
    <row r="28" spans="1:49" ht="30">
      <c r="A28" s="232"/>
      <c r="B28" s="232"/>
      <c r="C28" s="236"/>
      <c r="D28" s="232"/>
      <c r="E28" s="242"/>
      <c r="F28" s="232"/>
      <c r="G28" s="231"/>
      <c r="H28" s="232"/>
      <c r="I28" s="232"/>
      <c r="J28" s="232"/>
      <c r="K28" s="59" t="s">
        <v>185</v>
      </c>
      <c r="L28" s="113"/>
      <c r="M28" s="111" t="s">
        <v>243</v>
      </c>
      <c r="N28" s="232"/>
      <c r="O28" s="232"/>
      <c r="P28" s="232"/>
      <c r="Q28" s="232"/>
      <c r="R28" s="235"/>
      <c r="S28" s="235"/>
      <c r="T28" s="235"/>
      <c r="U28" s="233" t="s">
        <v>205</v>
      </c>
      <c r="V28" s="235"/>
      <c r="W28" s="235"/>
      <c r="X28" s="237" t="str">
        <f>IF(AND(V28="x"),5,"-")</f>
        <v>-</v>
      </c>
      <c r="Y28" s="235"/>
      <c r="Z28" s="234"/>
      <c r="AA28" s="234"/>
      <c r="AB28" s="234"/>
      <c r="AC28" s="234"/>
      <c r="AD28" s="189"/>
      <c r="AE28" s="189"/>
      <c r="AF28" s="189"/>
      <c r="AG28" s="189"/>
      <c r="AH28" s="189"/>
      <c r="AI28" s="189"/>
      <c r="AJ28" s="189"/>
      <c r="AK28" s="189"/>
      <c r="AL28" s="189"/>
      <c r="AM28" s="189"/>
      <c r="AN28" s="189"/>
      <c r="AO28" s="189"/>
      <c r="AP28" s="189"/>
      <c r="AQ28" s="189"/>
      <c r="AR28" s="189"/>
      <c r="AS28" s="189"/>
      <c r="AT28" s="235"/>
      <c r="AU28" s="268"/>
      <c r="AV28" s="158"/>
      <c r="AW28" s="249"/>
    </row>
    <row r="29" spans="1:49" ht="15">
      <c r="A29" s="232"/>
      <c r="B29" s="232"/>
      <c r="C29" s="236"/>
      <c r="D29" s="232"/>
      <c r="E29" s="242"/>
      <c r="F29" s="232"/>
      <c r="G29" s="231"/>
      <c r="H29" s="232"/>
      <c r="I29" s="232"/>
      <c r="J29" s="232"/>
      <c r="K29" s="59" t="s">
        <v>186</v>
      </c>
      <c r="L29" s="113"/>
      <c r="M29" s="111" t="s">
        <v>243</v>
      </c>
      <c r="N29" s="232"/>
      <c r="O29" s="232"/>
      <c r="P29" s="232"/>
      <c r="Q29" s="232"/>
      <c r="R29" s="235"/>
      <c r="S29" s="235"/>
      <c r="T29" s="235"/>
      <c r="U29" s="233"/>
      <c r="V29" s="235"/>
      <c r="W29" s="235"/>
      <c r="X29" s="237"/>
      <c r="Y29" s="235"/>
      <c r="Z29" s="234"/>
      <c r="AA29" s="234"/>
      <c r="AB29" s="234"/>
      <c r="AC29" s="234"/>
      <c r="AD29" s="189"/>
      <c r="AE29" s="189"/>
      <c r="AF29" s="189"/>
      <c r="AG29" s="189"/>
      <c r="AH29" s="189"/>
      <c r="AI29" s="189"/>
      <c r="AJ29" s="189"/>
      <c r="AK29" s="189"/>
      <c r="AL29" s="189"/>
      <c r="AM29" s="189"/>
      <c r="AN29" s="189"/>
      <c r="AO29" s="189"/>
      <c r="AP29" s="189"/>
      <c r="AQ29" s="189"/>
      <c r="AR29" s="189"/>
      <c r="AS29" s="189"/>
      <c r="AT29" s="235"/>
      <c r="AU29" s="268"/>
      <c r="AV29" s="158"/>
      <c r="AW29" s="249"/>
    </row>
    <row r="30" spans="1:49" ht="30" customHeight="1">
      <c r="A30" s="232"/>
      <c r="B30" s="232"/>
      <c r="C30" s="236"/>
      <c r="D30" s="232"/>
      <c r="E30" s="242"/>
      <c r="F30" s="232"/>
      <c r="G30" s="231"/>
      <c r="H30" s="232"/>
      <c r="I30" s="232"/>
      <c r="J30" s="232"/>
      <c r="K30" s="59" t="s">
        <v>187</v>
      </c>
      <c r="L30" s="113" t="s">
        <v>243</v>
      </c>
      <c r="M30" s="111"/>
      <c r="N30" s="232"/>
      <c r="O30" s="232"/>
      <c r="P30" s="232"/>
      <c r="Q30" s="232"/>
      <c r="R30" s="235"/>
      <c r="S30" s="235"/>
      <c r="T30" s="235"/>
      <c r="U30" s="183" t="s">
        <v>194</v>
      </c>
      <c r="V30" s="183"/>
      <c r="W30" s="183"/>
      <c r="X30" s="238">
        <f>SUM(X14:X18)+SUM(X21:X23)+SUM(X26:X29)</f>
        <v>100</v>
      </c>
      <c r="Y30" s="235"/>
      <c r="Z30" s="234"/>
      <c r="AA30" s="234"/>
      <c r="AB30" s="234"/>
      <c r="AC30" s="234"/>
      <c r="AD30" s="189"/>
      <c r="AE30" s="189"/>
      <c r="AF30" s="189"/>
      <c r="AG30" s="189"/>
      <c r="AH30" s="189"/>
      <c r="AI30" s="189"/>
      <c r="AJ30" s="189"/>
      <c r="AK30" s="189"/>
      <c r="AL30" s="189"/>
      <c r="AM30" s="189"/>
      <c r="AN30" s="189"/>
      <c r="AO30" s="189"/>
      <c r="AP30" s="189"/>
      <c r="AQ30" s="189"/>
      <c r="AR30" s="189"/>
      <c r="AS30" s="189"/>
      <c r="AT30" s="235"/>
      <c r="AU30" s="268"/>
      <c r="AV30" s="158"/>
      <c r="AW30" s="249"/>
    </row>
    <row r="31" spans="1:49" ht="15">
      <c r="A31" s="232"/>
      <c r="B31" s="232"/>
      <c r="C31" s="236"/>
      <c r="D31" s="232"/>
      <c r="E31" s="242"/>
      <c r="F31" s="232"/>
      <c r="G31" s="231"/>
      <c r="H31" s="232"/>
      <c r="I31" s="232"/>
      <c r="J31" s="232"/>
      <c r="K31" s="59" t="s">
        <v>188</v>
      </c>
      <c r="L31" s="113"/>
      <c r="M31" s="111" t="s">
        <v>243</v>
      </c>
      <c r="N31" s="232"/>
      <c r="O31" s="232"/>
      <c r="P31" s="232"/>
      <c r="Q31" s="232"/>
      <c r="R31" s="235"/>
      <c r="S31" s="235"/>
      <c r="T31" s="235"/>
      <c r="U31" s="183"/>
      <c r="V31" s="183"/>
      <c r="W31" s="183"/>
      <c r="X31" s="183"/>
      <c r="Y31" s="235"/>
      <c r="Z31" s="234"/>
      <c r="AA31" s="234"/>
      <c r="AB31" s="234"/>
      <c r="AC31" s="234"/>
      <c r="AD31" s="189"/>
      <c r="AE31" s="189"/>
      <c r="AF31" s="189"/>
      <c r="AG31" s="189"/>
      <c r="AH31" s="189"/>
      <c r="AI31" s="189"/>
      <c r="AJ31" s="189"/>
      <c r="AK31" s="189"/>
      <c r="AL31" s="189"/>
      <c r="AM31" s="189"/>
      <c r="AN31" s="189"/>
      <c r="AO31" s="189"/>
      <c r="AP31" s="189"/>
      <c r="AQ31" s="189"/>
      <c r="AR31" s="189"/>
      <c r="AS31" s="189"/>
      <c r="AT31" s="235"/>
      <c r="AU31" s="268"/>
      <c r="AV31" s="158"/>
      <c r="AW31" s="249"/>
    </row>
    <row r="32" spans="1:49" ht="15">
      <c r="A32" s="232"/>
      <c r="B32" s="232"/>
      <c r="C32" s="236"/>
      <c r="D32" s="232"/>
      <c r="E32" s="242"/>
      <c r="F32" s="232"/>
      <c r="G32" s="231"/>
      <c r="H32" s="232"/>
      <c r="I32" s="232"/>
      <c r="J32" s="232"/>
      <c r="K32" s="268"/>
      <c r="L32" s="268"/>
      <c r="M32" s="268"/>
      <c r="N32" s="232"/>
      <c r="O32" s="232"/>
      <c r="P32" s="232"/>
      <c r="Q32" s="232"/>
      <c r="R32" s="235" t="s">
        <v>345</v>
      </c>
      <c r="S32" s="235" t="s">
        <v>189</v>
      </c>
      <c r="T32" s="235"/>
      <c r="U32" s="235"/>
      <c r="V32" s="235"/>
      <c r="W32" s="235"/>
      <c r="X32" s="235"/>
      <c r="Y32" s="110"/>
      <c r="Z32" s="55"/>
      <c r="AA32" s="55"/>
      <c r="AB32" s="55"/>
      <c r="AC32" s="55"/>
      <c r="AD32" s="189"/>
      <c r="AE32" s="189"/>
      <c r="AF32" s="189"/>
      <c r="AG32" s="189"/>
      <c r="AH32" s="189"/>
      <c r="AI32" s="189"/>
      <c r="AJ32" s="189"/>
      <c r="AK32" s="189"/>
      <c r="AL32" s="189"/>
      <c r="AM32" s="189"/>
      <c r="AN32" s="189"/>
      <c r="AO32" s="189"/>
      <c r="AP32" s="189"/>
      <c r="AQ32" s="189"/>
      <c r="AR32" s="189"/>
      <c r="AS32" s="189"/>
      <c r="AT32" s="235"/>
      <c r="AU32" s="268"/>
      <c r="AV32" s="158"/>
      <c r="AW32" s="249"/>
    </row>
    <row r="33" spans="1:49" ht="15">
      <c r="A33" s="232"/>
      <c r="B33" s="232"/>
      <c r="C33" s="236"/>
      <c r="D33" s="232"/>
      <c r="E33" s="242"/>
      <c r="F33" s="232"/>
      <c r="G33" s="231"/>
      <c r="H33" s="232"/>
      <c r="I33" s="232"/>
      <c r="J33" s="232"/>
      <c r="K33" s="268"/>
      <c r="L33" s="268"/>
      <c r="M33" s="268"/>
      <c r="N33" s="232"/>
      <c r="O33" s="232"/>
      <c r="P33" s="232"/>
      <c r="Q33" s="232"/>
      <c r="R33" s="235"/>
      <c r="S33" s="235"/>
      <c r="T33" s="235"/>
      <c r="U33" s="47" t="s">
        <v>196</v>
      </c>
      <c r="V33" s="110" t="s">
        <v>243</v>
      </c>
      <c r="W33" s="47"/>
      <c r="X33" s="62">
        <f>IF(AND(V33="x"),15,"-")</f>
        <v>15</v>
      </c>
      <c r="Y33" s="235" t="s">
        <v>64</v>
      </c>
      <c r="Z33" s="234" t="str">
        <f>IF(AND(X49&gt;=96,X49&lt;=100),"Fuerte",IF(AND(X49&gt;=86,X49&lt;=95),"Moderado",IF(AND(X49&lt;=85,X49&gt;=0),"Débil","-")))</f>
        <v>Fuerte</v>
      </c>
      <c r="AA33" s="234" t="s">
        <v>217</v>
      </c>
      <c r="AB33" s="234" t="str">
        <f>CONCATENATE(Z33,AA33)</f>
        <v>FuerteFuerte</v>
      </c>
      <c r="AC33" s="234" t="str">
        <f>IF(AB33="FuerteFuerte","NO","SI")</f>
        <v>NO</v>
      </c>
      <c r="AD33" s="189"/>
      <c r="AE33" s="189"/>
      <c r="AF33" s="189"/>
      <c r="AG33" s="189"/>
      <c r="AH33" s="189"/>
      <c r="AI33" s="189"/>
      <c r="AJ33" s="189"/>
      <c r="AK33" s="189"/>
      <c r="AL33" s="189"/>
      <c r="AM33" s="189"/>
      <c r="AN33" s="189"/>
      <c r="AO33" s="189"/>
      <c r="AP33" s="189"/>
      <c r="AQ33" s="189"/>
      <c r="AR33" s="189"/>
      <c r="AS33" s="189"/>
      <c r="AT33" s="235"/>
      <c r="AU33" s="268"/>
      <c r="AV33" s="158"/>
      <c r="AW33" s="249"/>
    </row>
    <row r="34" spans="1:49" ht="30">
      <c r="A34" s="232"/>
      <c r="B34" s="232"/>
      <c r="C34" s="236"/>
      <c r="D34" s="232"/>
      <c r="E34" s="242"/>
      <c r="F34" s="232"/>
      <c r="G34" s="231"/>
      <c r="H34" s="232"/>
      <c r="I34" s="232"/>
      <c r="J34" s="232"/>
      <c r="K34" s="268"/>
      <c r="L34" s="268"/>
      <c r="M34" s="268"/>
      <c r="N34" s="232"/>
      <c r="O34" s="232"/>
      <c r="P34" s="232"/>
      <c r="Q34" s="232"/>
      <c r="R34" s="235"/>
      <c r="S34" s="235"/>
      <c r="T34" s="235"/>
      <c r="U34" s="47" t="s">
        <v>197</v>
      </c>
      <c r="V34" s="110" t="s">
        <v>243</v>
      </c>
      <c r="W34" s="47"/>
      <c r="X34" s="62">
        <f>IF(AND(V34="x"),15,"-")</f>
        <v>15</v>
      </c>
      <c r="Y34" s="235"/>
      <c r="Z34" s="234"/>
      <c r="AA34" s="234"/>
      <c r="AB34" s="234"/>
      <c r="AC34" s="234"/>
      <c r="AD34" s="189"/>
      <c r="AE34" s="189"/>
      <c r="AF34" s="189"/>
      <c r="AG34" s="189"/>
      <c r="AH34" s="189"/>
      <c r="AI34" s="189"/>
      <c r="AJ34" s="189"/>
      <c r="AK34" s="189"/>
      <c r="AL34" s="189"/>
      <c r="AM34" s="189"/>
      <c r="AN34" s="189"/>
      <c r="AO34" s="189"/>
      <c r="AP34" s="189"/>
      <c r="AQ34" s="189"/>
      <c r="AR34" s="189"/>
      <c r="AS34" s="189"/>
      <c r="AT34" s="235"/>
      <c r="AU34" s="268"/>
      <c r="AV34" s="158"/>
      <c r="AW34" s="249"/>
    </row>
    <row r="35" spans="1:49" ht="15">
      <c r="A35" s="232"/>
      <c r="B35" s="232"/>
      <c r="C35" s="236"/>
      <c r="D35" s="232"/>
      <c r="E35" s="242"/>
      <c r="F35" s="232"/>
      <c r="G35" s="231"/>
      <c r="H35" s="232"/>
      <c r="I35" s="232"/>
      <c r="J35" s="232"/>
      <c r="K35" s="268"/>
      <c r="L35" s="268"/>
      <c r="M35" s="268"/>
      <c r="N35" s="232"/>
      <c r="O35" s="232"/>
      <c r="P35" s="232"/>
      <c r="Q35" s="232"/>
      <c r="R35" s="235"/>
      <c r="S35" s="235"/>
      <c r="T35" s="235"/>
      <c r="U35" s="47" t="s">
        <v>198</v>
      </c>
      <c r="V35" s="110" t="s">
        <v>243</v>
      </c>
      <c r="W35" s="47"/>
      <c r="X35" s="62">
        <f>IF(AND(V35="x"),15,"-")</f>
        <v>15</v>
      </c>
      <c r="Y35" s="235"/>
      <c r="Z35" s="234"/>
      <c r="AA35" s="234"/>
      <c r="AB35" s="234"/>
      <c r="AC35" s="234"/>
      <c r="AD35" s="189"/>
      <c r="AE35" s="189"/>
      <c r="AF35" s="189"/>
      <c r="AG35" s="189"/>
      <c r="AH35" s="189"/>
      <c r="AI35" s="189"/>
      <c r="AJ35" s="189"/>
      <c r="AK35" s="189"/>
      <c r="AL35" s="189"/>
      <c r="AM35" s="189"/>
      <c r="AN35" s="189"/>
      <c r="AO35" s="189"/>
      <c r="AP35" s="189"/>
      <c r="AQ35" s="189"/>
      <c r="AR35" s="189"/>
      <c r="AS35" s="189"/>
      <c r="AT35" s="235"/>
      <c r="AU35" s="268"/>
      <c r="AV35" s="158"/>
      <c r="AW35" s="249"/>
    </row>
    <row r="36" spans="1:49" ht="15">
      <c r="A36" s="232"/>
      <c r="B36" s="232"/>
      <c r="C36" s="236"/>
      <c r="D36" s="232"/>
      <c r="E36" s="242"/>
      <c r="F36" s="232"/>
      <c r="G36" s="231"/>
      <c r="H36" s="232"/>
      <c r="I36" s="232"/>
      <c r="J36" s="232"/>
      <c r="K36" s="268"/>
      <c r="L36" s="268"/>
      <c r="M36" s="268"/>
      <c r="N36" s="232"/>
      <c r="O36" s="232"/>
      <c r="P36" s="232"/>
      <c r="Q36" s="232"/>
      <c r="R36" s="235"/>
      <c r="S36" s="235"/>
      <c r="T36" s="235"/>
      <c r="U36" s="47" t="s">
        <v>199</v>
      </c>
      <c r="V36" s="110" t="s">
        <v>243</v>
      </c>
      <c r="W36" s="47"/>
      <c r="X36" s="62">
        <f>IF(AND(V36="x"),15,"-")</f>
        <v>15</v>
      </c>
      <c r="Y36" s="235"/>
      <c r="Z36" s="234"/>
      <c r="AA36" s="234"/>
      <c r="AB36" s="234"/>
      <c r="AC36" s="234"/>
      <c r="AD36" s="189"/>
      <c r="AE36" s="189"/>
      <c r="AF36" s="189"/>
      <c r="AG36" s="189"/>
      <c r="AH36" s="189"/>
      <c r="AI36" s="189"/>
      <c r="AJ36" s="189"/>
      <c r="AK36" s="189"/>
      <c r="AL36" s="189"/>
      <c r="AM36" s="189"/>
      <c r="AN36" s="189"/>
      <c r="AO36" s="189"/>
      <c r="AP36" s="189"/>
      <c r="AQ36" s="189"/>
      <c r="AR36" s="189"/>
      <c r="AS36" s="189"/>
      <c r="AT36" s="235"/>
      <c r="AU36" s="268"/>
      <c r="AV36" s="158"/>
      <c r="AW36" s="249"/>
    </row>
    <row r="37" spans="1:49" ht="30">
      <c r="A37" s="232"/>
      <c r="B37" s="232"/>
      <c r="C37" s="236"/>
      <c r="D37" s="232"/>
      <c r="E37" s="242"/>
      <c r="F37" s="232"/>
      <c r="G37" s="231"/>
      <c r="H37" s="232"/>
      <c r="I37" s="232"/>
      <c r="J37" s="232"/>
      <c r="K37" s="268"/>
      <c r="L37" s="268"/>
      <c r="M37" s="268"/>
      <c r="N37" s="232"/>
      <c r="O37" s="232"/>
      <c r="P37" s="232"/>
      <c r="Q37" s="232"/>
      <c r="R37" s="235"/>
      <c r="S37" s="235"/>
      <c r="T37" s="235"/>
      <c r="U37" s="47" t="s">
        <v>386</v>
      </c>
      <c r="V37" s="110" t="s">
        <v>243</v>
      </c>
      <c r="W37" s="47"/>
      <c r="X37" s="62">
        <f>IF(AND(V37="x"),15,"-")</f>
        <v>15</v>
      </c>
      <c r="Y37" s="235"/>
      <c r="Z37" s="234"/>
      <c r="AA37" s="234"/>
      <c r="AB37" s="234"/>
      <c r="AC37" s="234"/>
      <c r="AD37" s="189"/>
      <c r="AE37" s="189"/>
      <c r="AF37" s="189"/>
      <c r="AG37" s="189"/>
      <c r="AH37" s="189"/>
      <c r="AI37" s="189"/>
      <c r="AJ37" s="189"/>
      <c r="AK37" s="189"/>
      <c r="AL37" s="189"/>
      <c r="AM37" s="189"/>
      <c r="AN37" s="189"/>
      <c r="AO37" s="189"/>
      <c r="AP37" s="189"/>
      <c r="AQ37" s="189"/>
      <c r="AR37" s="189"/>
      <c r="AS37" s="189"/>
      <c r="AT37" s="235"/>
      <c r="AU37" s="268"/>
      <c r="AV37" s="158"/>
      <c r="AW37" s="249"/>
    </row>
    <row r="38" spans="1:49" ht="15">
      <c r="A38" s="232"/>
      <c r="B38" s="232"/>
      <c r="C38" s="236"/>
      <c r="D38" s="232"/>
      <c r="E38" s="242"/>
      <c r="F38" s="232"/>
      <c r="G38" s="231"/>
      <c r="H38" s="232"/>
      <c r="I38" s="232"/>
      <c r="J38" s="232"/>
      <c r="K38" s="268"/>
      <c r="L38" s="268"/>
      <c r="M38" s="268"/>
      <c r="N38" s="232"/>
      <c r="O38" s="232"/>
      <c r="P38" s="232"/>
      <c r="Q38" s="232"/>
      <c r="R38" s="235"/>
      <c r="S38" s="235"/>
      <c r="T38" s="235"/>
      <c r="U38" s="235"/>
      <c r="V38" s="235"/>
      <c r="W38" s="235"/>
      <c r="X38" s="235"/>
      <c r="Y38" s="235"/>
      <c r="Z38" s="234"/>
      <c r="AA38" s="234"/>
      <c r="AB38" s="234"/>
      <c r="AC38" s="234"/>
      <c r="AD38" s="189"/>
      <c r="AE38" s="189"/>
      <c r="AF38" s="189"/>
      <c r="AG38" s="189"/>
      <c r="AH38" s="189"/>
      <c r="AI38" s="189"/>
      <c r="AJ38" s="189"/>
      <c r="AK38" s="189"/>
      <c r="AL38" s="189"/>
      <c r="AM38" s="189"/>
      <c r="AN38" s="189"/>
      <c r="AO38" s="189"/>
      <c r="AP38" s="189"/>
      <c r="AQ38" s="189"/>
      <c r="AR38" s="189"/>
      <c r="AS38" s="189"/>
      <c r="AT38" s="235"/>
      <c r="AU38" s="268"/>
      <c r="AV38" s="158"/>
      <c r="AW38" s="249"/>
    </row>
    <row r="39" spans="1:49" ht="15">
      <c r="A39" s="232"/>
      <c r="B39" s="232"/>
      <c r="C39" s="236"/>
      <c r="D39" s="232"/>
      <c r="E39" s="242"/>
      <c r="F39" s="232"/>
      <c r="G39" s="231"/>
      <c r="H39" s="232"/>
      <c r="I39" s="232"/>
      <c r="J39" s="232"/>
      <c r="K39" s="268"/>
      <c r="L39" s="268"/>
      <c r="M39" s="268"/>
      <c r="N39" s="232"/>
      <c r="O39" s="232"/>
      <c r="P39" s="232"/>
      <c r="Q39" s="232"/>
      <c r="R39" s="235"/>
      <c r="S39" s="235"/>
      <c r="T39" s="235"/>
      <c r="U39" s="183" t="s">
        <v>200</v>
      </c>
      <c r="V39" s="183"/>
      <c r="W39" s="183"/>
      <c r="X39" s="183"/>
      <c r="Y39" s="235"/>
      <c r="Z39" s="234"/>
      <c r="AA39" s="234"/>
      <c r="AB39" s="234"/>
      <c r="AC39" s="234"/>
      <c r="AD39" s="189"/>
      <c r="AE39" s="189"/>
      <c r="AF39" s="189"/>
      <c r="AG39" s="189"/>
      <c r="AH39" s="189"/>
      <c r="AI39" s="189"/>
      <c r="AJ39" s="189"/>
      <c r="AK39" s="189"/>
      <c r="AL39" s="189"/>
      <c r="AM39" s="189"/>
      <c r="AN39" s="189"/>
      <c r="AO39" s="189"/>
      <c r="AP39" s="189"/>
      <c r="AQ39" s="189"/>
      <c r="AR39" s="189"/>
      <c r="AS39" s="189"/>
      <c r="AT39" s="235"/>
      <c r="AU39" s="268"/>
      <c r="AV39" s="158"/>
      <c r="AW39" s="249"/>
    </row>
    <row r="40" spans="1:49" ht="15">
      <c r="A40" s="232"/>
      <c r="B40" s="232"/>
      <c r="C40" s="236"/>
      <c r="D40" s="232"/>
      <c r="E40" s="242"/>
      <c r="F40" s="232"/>
      <c r="G40" s="231"/>
      <c r="H40" s="232"/>
      <c r="I40" s="232"/>
      <c r="J40" s="232"/>
      <c r="K40" s="268"/>
      <c r="L40" s="268"/>
      <c r="M40" s="268"/>
      <c r="N40" s="232"/>
      <c r="O40" s="232"/>
      <c r="P40" s="232"/>
      <c r="Q40" s="232"/>
      <c r="R40" s="235"/>
      <c r="S40" s="235"/>
      <c r="T40" s="235"/>
      <c r="U40" s="47" t="s">
        <v>201</v>
      </c>
      <c r="V40" s="110" t="s">
        <v>243</v>
      </c>
      <c r="W40" s="47"/>
      <c r="X40" s="63">
        <f>IF(AND(V40="x"),15,"-")</f>
        <v>15</v>
      </c>
      <c r="Y40" s="235"/>
      <c r="Z40" s="234"/>
      <c r="AA40" s="234"/>
      <c r="AB40" s="234"/>
      <c r="AC40" s="234"/>
      <c r="AD40" s="189"/>
      <c r="AE40" s="189"/>
      <c r="AF40" s="189"/>
      <c r="AG40" s="189"/>
      <c r="AH40" s="189"/>
      <c r="AI40" s="189"/>
      <c r="AJ40" s="189"/>
      <c r="AK40" s="189"/>
      <c r="AL40" s="189"/>
      <c r="AM40" s="189"/>
      <c r="AN40" s="189"/>
      <c r="AO40" s="189"/>
      <c r="AP40" s="189"/>
      <c r="AQ40" s="189"/>
      <c r="AR40" s="189"/>
      <c r="AS40" s="189"/>
      <c r="AT40" s="235"/>
      <c r="AU40" s="268"/>
      <c r="AV40" s="158"/>
      <c r="AW40" s="249"/>
    </row>
    <row r="41" spans="1:49" ht="15">
      <c r="A41" s="232"/>
      <c r="B41" s="232"/>
      <c r="C41" s="236"/>
      <c r="D41" s="232"/>
      <c r="E41" s="242"/>
      <c r="F41" s="232"/>
      <c r="G41" s="231"/>
      <c r="H41" s="232"/>
      <c r="I41" s="232"/>
      <c r="J41" s="232"/>
      <c r="K41" s="268"/>
      <c r="L41" s="268"/>
      <c r="M41" s="268"/>
      <c r="N41" s="232"/>
      <c r="O41" s="232"/>
      <c r="P41" s="232"/>
      <c r="Q41" s="232"/>
      <c r="R41" s="235"/>
      <c r="S41" s="235"/>
      <c r="T41" s="235"/>
      <c r="U41" s="233" t="s">
        <v>202</v>
      </c>
      <c r="V41" s="235"/>
      <c r="W41" s="233"/>
      <c r="X41" s="237" t="str">
        <f>IF(AND(V41="x"),10,"-")</f>
        <v>-</v>
      </c>
      <c r="Y41" s="235"/>
      <c r="Z41" s="234"/>
      <c r="AA41" s="234"/>
      <c r="AB41" s="234"/>
      <c r="AC41" s="234"/>
      <c r="AD41" s="189"/>
      <c r="AE41" s="189"/>
      <c r="AF41" s="189"/>
      <c r="AG41" s="189"/>
      <c r="AH41" s="189"/>
      <c r="AI41" s="189"/>
      <c r="AJ41" s="189"/>
      <c r="AK41" s="189"/>
      <c r="AL41" s="189"/>
      <c r="AM41" s="189"/>
      <c r="AN41" s="189"/>
      <c r="AO41" s="189"/>
      <c r="AP41" s="189"/>
      <c r="AQ41" s="189"/>
      <c r="AR41" s="189"/>
      <c r="AS41" s="189"/>
      <c r="AT41" s="235"/>
      <c r="AU41" s="268"/>
      <c r="AV41" s="158"/>
      <c r="AW41" s="249"/>
    </row>
    <row r="42" spans="1:49" ht="15">
      <c r="A42" s="232"/>
      <c r="B42" s="232"/>
      <c r="C42" s="236"/>
      <c r="D42" s="232"/>
      <c r="E42" s="242"/>
      <c r="F42" s="232"/>
      <c r="G42" s="231"/>
      <c r="H42" s="232"/>
      <c r="I42" s="232"/>
      <c r="J42" s="232"/>
      <c r="K42" s="268"/>
      <c r="L42" s="268"/>
      <c r="M42" s="268"/>
      <c r="N42" s="232"/>
      <c r="O42" s="232"/>
      <c r="P42" s="232"/>
      <c r="Q42" s="232"/>
      <c r="R42" s="235"/>
      <c r="S42" s="235"/>
      <c r="T42" s="235"/>
      <c r="U42" s="233"/>
      <c r="V42" s="235"/>
      <c r="W42" s="233"/>
      <c r="X42" s="237"/>
      <c r="Y42" s="235"/>
      <c r="Z42" s="234"/>
      <c r="AA42" s="234"/>
      <c r="AB42" s="234"/>
      <c r="AC42" s="234"/>
      <c r="AD42" s="189"/>
      <c r="AE42" s="189"/>
      <c r="AF42" s="189"/>
      <c r="AG42" s="189"/>
      <c r="AH42" s="189"/>
      <c r="AI42" s="189"/>
      <c r="AJ42" s="189"/>
      <c r="AK42" s="189"/>
      <c r="AL42" s="189"/>
      <c r="AM42" s="189"/>
      <c r="AN42" s="189"/>
      <c r="AO42" s="189"/>
      <c r="AP42" s="189"/>
      <c r="AQ42" s="189"/>
      <c r="AR42" s="189"/>
      <c r="AS42" s="189"/>
      <c r="AT42" s="235"/>
      <c r="AU42" s="268"/>
      <c r="AV42" s="158"/>
      <c r="AW42" s="249"/>
    </row>
    <row r="43" spans="1:49" ht="15">
      <c r="A43" s="232"/>
      <c r="B43" s="232"/>
      <c r="C43" s="236"/>
      <c r="D43" s="232"/>
      <c r="E43" s="242"/>
      <c r="F43" s="232"/>
      <c r="G43" s="231"/>
      <c r="H43" s="232"/>
      <c r="I43" s="232"/>
      <c r="J43" s="232"/>
      <c r="K43" s="268"/>
      <c r="L43" s="268"/>
      <c r="M43" s="268"/>
      <c r="N43" s="232"/>
      <c r="O43" s="232"/>
      <c r="P43" s="232"/>
      <c r="Q43" s="232"/>
      <c r="R43" s="235"/>
      <c r="S43" s="235"/>
      <c r="T43" s="235"/>
      <c r="U43" s="235"/>
      <c r="V43" s="235"/>
      <c r="W43" s="235"/>
      <c r="X43" s="235"/>
      <c r="Y43" s="235"/>
      <c r="Z43" s="234"/>
      <c r="AA43" s="234"/>
      <c r="AB43" s="234"/>
      <c r="AC43" s="234"/>
      <c r="AD43" s="189"/>
      <c r="AE43" s="189"/>
      <c r="AF43" s="189"/>
      <c r="AG43" s="189"/>
      <c r="AH43" s="189"/>
      <c r="AI43" s="189"/>
      <c r="AJ43" s="189"/>
      <c r="AK43" s="189"/>
      <c r="AL43" s="189"/>
      <c r="AM43" s="189"/>
      <c r="AN43" s="189"/>
      <c r="AO43" s="189"/>
      <c r="AP43" s="189"/>
      <c r="AQ43" s="189"/>
      <c r="AR43" s="189"/>
      <c r="AS43" s="189"/>
      <c r="AT43" s="235"/>
      <c r="AU43" s="268"/>
      <c r="AV43" s="158"/>
      <c r="AW43" s="249"/>
    </row>
    <row r="44" spans="1:49" ht="15">
      <c r="A44" s="232"/>
      <c r="B44" s="232"/>
      <c r="C44" s="236"/>
      <c r="D44" s="232"/>
      <c r="E44" s="242"/>
      <c r="F44" s="232"/>
      <c r="G44" s="231"/>
      <c r="H44" s="232"/>
      <c r="I44" s="232"/>
      <c r="J44" s="232"/>
      <c r="K44" s="268"/>
      <c r="L44" s="268"/>
      <c r="M44" s="268"/>
      <c r="N44" s="232"/>
      <c r="O44" s="232"/>
      <c r="P44" s="232"/>
      <c r="Q44" s="232"/>
      <c r="R44" s="235"/>
      <c r="S44" s="235"/>
      <c r="T44" s="235"/>
      <c r="U44" s="183" t="s">
        <v>203</v>
      </c>
      <c r="V44" s="183"/>
      <c r="W44" s="183"/>
      <c r="X44" s="183"/>
      <c r="Y44" s="235"/>
      <c r="Z44" s="234"/>
      <c r="AA44" s="234"/>
      <c r="AB44" s="234"/>
      <c r="AC44" s="234"/>
      <c r="AD44" s="189"/>
      <c r="AE44" s="189"/>
      <c r="AF44" s="189"/>
      <c r="AG44" s="189"/>
      <c r="AH44" s="189"/>
      <c r="AI44" s="189"/>
      <c r="AJ44" s="189"/>
      <c r="AK44" s="189"/>
      <c r="AL44" s="189"/>
      <c r="AM44" s="189"/>
      <c r="AN44" s="189"/>
      <c r="AO44" s="189"/>
      <c r="AP44" s="189"/>
      <c r="AQ44" s="189"/>
      <c r="AR44" s="189"/>
      <c r="AS44" s="189"/>
      <c r="AT44" s="235"/>
      <c r="AU44" s="268"/>
      <c r="AV44" s="158"/>
      <c r="AW44" s="249"/>
    </row>
    <row r="45" spans="1:49" ht="15">
      <c r="A45" s="232"/>
      <c r="B45" s="232"/>
      <c r="C45" s="236"/>
      <c r="D45" s="232"/>
      <c r="E45" s="242"/>
      <c r="F45" s="232"/>
      <c r="G45" s="231"/>
      <c r="H45" s="232"/>
      <c r="I45" s="232"/>
      <c r="J45" s="232"/>
      <c r="K45" s="268"/>
      <c r="L45" s="268"/>
      <c r="M45" s="268"/>
      <c r="N45" s="232"/>
      <c r="O45" s="232"/>
      <c r="P45" s="232"/>
      <c r="Q45" s="232"/>
      <c r="R45" s="235"/>
      <c r="S45" s="235"/>
      <c r="T45" s="235"/>
      <c r="U45" s="233" t="s">
        <v>204</v>
      </c>
      <c r="V45" s="235" t="s">
        <v>243</v>
      </c>
      <c r="W45" s="235"/>
      <c r="X45" s="237">
        <f>IF(AND(V45="X"),10,"-")</f>
        <v>10</v>
      </c>
      <c r="Y45" s="235"/>
      <c r="Z45" s="234"/>
      <c r="AA45" s="234"/>
      <c r="AB45" s="234"/>
      <c r="AC45" s="234"/>
      <c r="AD45" s="189"/>
      <c r="AE45" s="189"/>
      <c r="AF45" s="189"/>
      <c r="AG45" s="189"/>
      <c r="AH45" s="189"/>
      <c r="AI45" s="189"/>
      <c r="AJ45" s="189"/>
      <c r="AK45" s="189"/>
      <c r="AL45" s="189"/>
      <c r="AM45" s="189"/>
      <c r="AN45" s="189"/>
      <c r="AO45" s="189"/>
      <c r="AP45" s="189"/>
      <c r="AQ45" s="189"/>
      <c r="AR45" s="189"/>
      <c r="AS45" s="189"/>
      <c r="AT45" s="235"/>
      <c r="AU45" s="268"/>
      <c r="AV45" s="158"/>
      <c r="AW45" s="249"/>
    </row>
    <row r="46" spans="1:49" ht="15">
      <c r="A46" s="232"/>
      <c r="B46" s="232"/>
      <c r="C46" s="236"/>
      <c r="D46" s="232"/>
      <c r="E46" s="242"/>
      <c r="F46" s="232"/>
      <c r="G46" s="231"/>
      <c r="H46" s="232"/>
      <c r="I46" s="232"/>
      <c r="J46" s="232"/>
      <c r="K46" s="268"/>
      <c r="L46" s="268"/>
      <c r="M46" s="268"/>
      <c r="N46" s="232"/>
      <c r="O46" s="232"/>
      <c r="P46" s="232"/>
      <c r="Q46" s="232"/>
      <c r="R46" s="235"/>
      <c r="S46" s="235"/>
      <c r="T46" s="235"/>
      <c r="U46" s="233"/>
      <c r="V46" s="235"/>
      <c r="W46" s="235"/>
      <c r="X46" s="237"/>
      <c r="Y46" s="235"/>
      <c r="Z46" s="234"/>
      <c r="AA46" s="234"/>
      <c r="AB46" s="234"/>
      <c r="AC46" s="234"/>
      <c r="AD46" s="189"/>
      <c r="AE46" s="189"/>
      <c r="AF46" s="189"/>
      <c r="AG46" s="189"/>
      <c r="AH46" s="189"/>
      <c r="AI46" s="189"/>
      <c r="AJ46" s="189"/>
      <c r="AK46" s="189"/>
      <c r="AL46" s="189"/>
      <c r="AM46" s="189"/>
      <c r="AN46" s="189"/>
      <c r="AO46" s="189"/>
      <c r="AP46" s="189"/>
      <c r="AQ46" s="189"/>
      <c r="AR46" s="189"/>
      <c r="AS46" s="189"/>
      <c r="AT46" s="235"/>
      <c r="AU46" s="268"/>
      <c r="AV46" s="158"/>
      <c r="AW46" s="249"/>
    </row>
    <row r="47" spans="1:49" ht="15">
      <c r="A47" s="232"/>
      <c r="B47" s="232"/>
      <c r="C47" s="236"/>
      <c r="D47" s="232"/>
      <c r="E47" s="242"/>
      <c r="F47" s="232"/>
      <c r="G47" s="231"/>
      <c r="H47" s="232"/>
      <c r="I47" s="232"/>
      <c r="J47" s="232"/>
      <c r="K47" s="268"/>
      <c r="L47" s="268"/>
      <c r="M47" s="268"/>
      <c r="N47" s="232"/>
      <c r="O47" s="232"/>
      <c r="P47" s="232"/>
      <c r="Q47" s="232"/>
      <c r="R47" s="235"/>
      <c r="S47" s="235"/>
      <c r="T47" s="235"/>
      <c r="U47" s="233" t="s">
        <v>205</v>
      </c>
      <c r="V47" s="235"/>
      <c r="W47" s="235"/>
      <c r="X47" s="237" t="str">
        <f>IF(AND(V47="x"),5,"-")</f>
        <v>-</v>
      </c>
      <c r="Y47" s="235"/>
      <c r="Z47" s="234"/>
      <c r="AA47" s="234"/>
      <c r="AB47" s="234"/>
      <c r="AC47" s="234"/>
      <c r="AD47" s="189"/>
      <c r="AE47" s="189"/>
      <c r="AF47" s="189"/>
      <c r="AG47" s="189"/>
      <c r="AH47" s="189"/>
      <c r="AI47" s="189"/>
      <c r="AJ47" s="189"/>
      <c r="AK47" s="189"/>
      <c r="AL47" s="189"/>
      <c r="AM47" s="189"/>
      <c r="AN47" s="189"/>
      <c r="AO47" s="189"/>
      <c r="AP47" s="189"/>
      <c r="AQ47" s="189"/>
      <c r="AR47" s="189"/>
      <c r="AS47" s="189"/>
      <c r="AT47" s="235"/>
      <c r="AU47" s="268"/>
      <c r="AV47" s="158"/>
      <c r="AW47" s="249"/>
    </row>
    <row r="48" spans="1:49" ht="15">
      <c r="A48" s="232"/>
      <c r="B48" s="232"/>
      <c r="C48" s="236"/>
      <c r="D48" s="232"/>
      <c r="E48" s="242"/>
      <c r="F48" s="232"/>
      <c r="G48" s="231"/>
      <c r="H48" s="232"/>
      <c r="I48" s="232"/>
      <c r="J48" s="232"/>
      <c r="K48" s="268"/>
      <c r="L48" s="268"/>
      <c r="M48" s="268"/>
      <c r="N48" s="232"/>
      <c r="O48" s="232"/>
      <c r="P48" s="232"/>
      <c r="Q48" s="232"/>
      <c r="R48" s="235"/>
      <c r="S48" s="235"/>
      <c r="T48" s="235"/>
      <c r="U48" s="233"/>
      <c r="V48" s="235"/>
      <c r="W48" s="235"/>
      <c r="X48" s="237"/>
      <c r="Y48" s="235"/>
      <c r="Z48" s="234"/>
      <c r="AA48" s="234"/>
      <c r="AB48" s="234"/>
      <c r="AC48" s="234"/>
      <c r="AD48" s="189"/>
      <c r="AE48" s="189"/>
      <c r="AF48" s="189"/>
      <c r="AG48" s="189"/>
      <c r="AH48" s="189"/>
      <c r="AI48" s="189"/>
      <c r="AJ48" s="189"/>
      <c r="AK48" s="189"/>
      <c r="AL48" s="189"/>
      <c r="AM48" s="189"/>
      <c r="AN48" s="189"/>
      <c r="AO48" s="189"/>
      <c r="AP48" s="189"/>
      <c r="AQ48" s="189"/>
      <c r="AR48" s="189"/>
      <c r="AS48" s="189"/>
      <c r="AT48" s="235"/>
      <c r="AU48" s="268"/>
      <c r="AV48" s="158"/>
      <c r="AW48" s="249"/>
    </row>
    <row r="49" spans="1:49" ht="66" customHeight="1">
      <c r="A49" s="232"/>
      <c r="B49" s="232"/>
      <c r="C49" s="236"/>
      <c r="D49" s="232"/>
      <c r="E49" s="242"/>
      <c r="F49" s="232"/>
      <c r="G49" s="231"/>
      <c r="H49" s="232"/>
      <c r="I49" s="232"/>
      <c r="J49" s="232"/>
      <c r="K49" s="268"/>
      <c r="L49" s="268"/>
      <c r="M49" s="268"/>
      <c r="N49" s="232"/>
      <c r="O49" s="232"/>
      <c r="P49" s="232"/>
      <c r="Q49" s="232"/>
      <c r="R49" s="235"/>
      <c r="S49" s="235"/>
      <c r="T49" s="235"/>
      <c r="U49" s="183" t="s">
        <v>206</v>
      </c>
      <c r="V49" s="183"/>
      <c r="W49" s="183"/>
      <c r="X49" s="238">
        <f>SUM(X33:X37)+SUM(X40:X42)+SUM(X45:X48)</f>
        <v>100</v>
      </c>
      <c r="Y49" s="235"/>
      <c r="Z49" s="234"/>
      <c r="AA49" s="234"/>
      <c r="AB49" s="234"/>
      <c r="AC49" s="234"/>
      <c r="AD49" s="189"/>
      <c r="AE49" s="189"/>
      <c r="AF49" s="189"/>
      <c r="AG49" s="189"/>
      <c r="AH49" s="189"/>
      <c r="AI49" s="189"/>
      <c r="AJ49" s="189"/>
      <c r="AK49" s="189"/>
      <c r="AL49" s="189"/>
      <c r="AM49" s="189"/>
      <c r="AN49" s="189"/>
      <c r="AO49" s="189"/>
      <c r="AP49" s="189"/>
      <c r="AQ49" s="189"/>
      <c r="AR49" s="189"/>
      <c r="AS49" s="189"/>
      <c r="AT49" s="235"/>
      <c r="AU49" s="268"/>
      <c r="AV49" s="158"/>
      <c r="AW49" s="249"/>
    </row>
    <row r="50" spans="1:49" ht="52.5" customHeight="1">
      <c r="A50" s="232"/>
      <c r="B50" s="232"/>
      <c r="C50" s="236"/>
      <c r="D50" s="232"/>
      <c r="E50" s="242"/>
      <c r="F50" s="232"/>
      <c r="G50" s="231"/>
      <c r="H50" s="232"/>
      <c r="I50" s="232"/>
      <c r="J50" s="232"/>
      <c r="K50" s="268"/>
      <c r="L50" s="268"/>
      <c r="M50" s="268"/>
      <c r="N50" s="232"/>
      <c r="O50" s="232"/>
      <c r="P50" s="232"/>
      <c r="Q50" s="232"/>
      <c r="R50" s="235"/>
      <c r="S50" s="235"/>
      <c r="T50" s="235"/>
      <c r="U50" s="183"/>
      <c r="V50" s="183"/>
      <c r="W50" s="183"/>
      <c r="X50" s="183"/>
      <c r="Y50" s="235"/>
      <c r="Z50" s="234"/>
      <c r="AA50" s="234"/>
      <c r="AB50" s="234"/>
      <c r="AC50" s="234"/>
      <c r="AD50" s="189"/>
      <c r="AE50" s="189"/>
      <c r="AF50" s="189"/>
      <c r="AG50" s="189"/>
      <c r="AH50" s="189"/>
      <c r="AI50" s="189"/>
      <c r="AJ50" s="189"/>
      <c r="AK50" s="189"/>
      <c r="AL50" s="189"/>
      <c r="AM50" s="189"/>
      <c r="AN50" s="189"/>
      <c r="AO50" s="189"/>
      <c r="AP50" s="189"/>
      <c r="AQ50" s="189"/>
      <c r="AR50" s="189"/>
      <c r="AS50" s="189"/>
      <c r="AT50" s="235"/>
      <c r="AU50" s="268"/>
      <c r="AV50" s="159"/>
      <c r="AW50" s="249"/>
    </row>
    <row r="51" ht="15">
      <c r="A51" s="155" t="s">
        <v>434</v>
      </c>
    </row>
    <row r="1113" ht="15">
      <c r="B1113" s="28" t="s">
        <v>83</v>
      </c>
    </row>
    <row r="1114" ht="15">
      <c r="B1114" s="28" t="s">
        <v>84</v>
      </c>
    </row>
  </sheetData>
  <sheetProtection formatCells="0"/>
  <protectedRanges>
    <protectedRange sqref="A10:H50" name="Redacci?n de riesgo"/>
    <protectedRange sqref="K13:M50" name="preguntas"/>
    <protectedRange sqref="R13:T50" name="Rango3"/>
    <protectedRange sqref="U14:W18 U21:W23 U26:W29 U33:W37 U40:W42 U45:W48" name="preguntas control"/>
    <protectedRange sqref="Y14:Z50" name="Rango5"/>
    <protectedRange sqref="AA14:AA50" name="Rango6"/>
    <protectedRange sqref="AF14:AG50" name="Rango7"/>
    <protectedRange sqref="AV2:AW3 B2:G3 J2:K3" name="Rango8_1"/>
  </protectedRanges>
  <mergeCells count="143">
    <mergeCell ref="AP10:AP12"/>
    <mergeCell ref="AQ10:AQ12"/>
    <mergeCell ref="AF10:AF12"/>
    <mergeCell ref="AG10:AG12"/>
    <mergeCell ref="AH10:AH12"/>
    <mergeCell ref="AI10:AI12"/>
    <mergeCell ref="S10:T11"/>
    <mergeCell ref="U10:W10"/>
    <mergeCell ref="X10:Y10"/>
    <mergeCell ref="U11:W11"/>
    <mergeCell ref="X11:X12"/>
    <mergeCell ref="N10:N12"/>
    <mergeCell ref="O10:P12"/>
    <mergeCell ref="Q10:Q12"/>
    <mergeCell ref="R10:R12"/>
    <mergeCell ref="AD10:AD12"/>
    <mergeCell ref="AE10:AE12"/>
    <mergeCell ref="Z10:Z12"/>
    <mergeCell ref="AB10:AB12"/>
    <mergeCell ref="AC10:AC12"/>
    <mergeCell ref="A1:B4"/>
    <mergeCell ref="R9:AU9"/>
    <mergeCell ref="B10:H11"/>
    <mergeCell ref="I10:J12"/>
    <mergeCell ref="K10:K12"/>
    <mergeCell ref="L10:L12"/>
    <mergeCell ref="M10:M12"/>
    <mergeCell ref="A6:B6"/>
    <mergeCell ref="A7:B7"/>
    <mergeCell ref="B9:H9"/>
    <mergeCell ref="I9:O9"/>
    <mergeCell ref="AT10:AT12"/>
    <mergeCell ref="AU10:AU12"/>
    <mergeCell ref="AJ10:AJ12"/>
    <mergeCell ref="AK10:AK12"/>
    <mergeCell ref="AL10:AL12"/>
    <mergeCell ref="AM10:AM12"/>
    <mergeCell ref="U28:U29"/>
    <mergeCell ref="V28:V29"/>
    <mergeCell ref="W28:W29"/>
    <mergeCell ref="X28:X29"/>
    <mergeCell ref="AR10:AR12"/>
    <mergeCell ref="AS10:AS12"/>
    <mergeCell ref="AN10:AN12"/>
    <mergeCell ref="AO10:AO12"/>
    <mergeCell ref="Y11:Y12"/>
    <mergeCell ref="AA11:AA12"/>
    <mergeCell ref="S32:S50"/>
    <mergeCell ref="T32:T50"/>
    <mergeCell ref="U32:X32"/>
    <mergeCell ref="V45:V46"/>
    <mergeCell ref="U22:U23"/>
    <mergeCell ref="V22:V23"/>
    <mergeCell ref="W22:W23"/>
    <mergeCell ref="U30:W31"/>
    <mergeCell ref="X30:X31"/>
    <mergeCell ref="U47:U48"/>
    <mergeCell ref="X49:X50"/>
    <mergeCell ref="U38:X38"/>
    <mergeCell ref="A13:A50"/>
    <mergeCell ref="B13:B50"/>
    <mergeCell ref="C13:C50"/>
    <mergeCell ref="D13:D50"/>
    <mergeCell ref="E13:E50"/>
    <mergeCell ref="F13:F50"/>
    <mergeCell ref="K32:M50"/>
    <mergeCell ref="R32:R50"/>
    <mergeCell ref="U45:U46"/>
    <mergeCell ref="P13:P50"/>
    <mergeCell ref="Q13:Q50"/>
    <mergeCell ref="R13:R31"/>
    <mergeCell ref="S13:S31"/>
    <mergeCell ref="T13:T31"/>
    <mergeCell ref="U13:X13"/>
    <mergeCell ref="U49:W50"/>
    <mergeCell ref="U24:X24"/>
    <mergeCell ref="U25:X25"/>
    <mergeCell ref="AN14:AN50"/>
    <mergeCell ref="G13:G50"/>
    <mergeCell ref="H13:H50"/>
    <mergeCell ref="I13:I50"/>
    <mergeCell ref="J13:J50"/>
    <mergeCell ref="N13:N50"/>
    <mergeCell ref="O13:O50"/>
    <mergeCell ref="X41:X42"/>
    <mergeCell ref="U43:X43"/>
    <mergeCell ref="U44:X44"/>
    <mergeCell ref="AI14:AI50"/>
    <mergeCell ref="AJ14:AJ50"/>
    <mergeCell ref="AD14:AD50"/>
    <mergeCell ref="AK14:AK50"/>
    <mergeCell ref="AL14:AL50"/>
    <mergeCell ref="AM14:AM50"/>
    <mergeCell ref="AC33:AC50"/>
    <mergeCell ref="AS14:AS50"/>
    <mergeCell ref="AT14:AT50"/>
    <mergeCell ref="AU14:AU50"/>
    <mergeCell ref="AO14:AO50"/>
    <mergeCell ref="AP14:AP50"/>
    <mergeCell ref="AE14:AE50"/>
    <mergeCell ref="AF14:AF50"/>
    <mergeCell ref="AG14:AG50"/>
    <mergeCell ref="AH14:AH50"/>
    <mergeCell ref="C7:AW7"/>
    <mergeCell ref="A8:AW8"/>
    <mergeCell ref="AW10:AW12"/>
    <mergeCell ref="AW13:AW50"/>
    <mergeCell ref="W45:W46"/>
    <mergeCell ref="X45:X46"/>
    <mergeCell ref="AV10:AV12"/>
    <mergeCell ref="AQ14:AQ50"/>
    <mergeCell ref="AR14:AR50"/>
    <mergeCell ref="AC14:AC31"/>
    <mergeCell ref="Z14:Z31"/>
    <mergeCell ref="AA14:AA31"/>
    <mergeCell ref="AV13:AV50"/>
    <mergeCell ref="C1:AU4"/>
    <mergeCell ref="AV1:AW1"/>
    <mergeCell ref="AV2:AW2"/>
    <mergeCell ref="AV3:AW3"/>
    <mergeCell ref="AV4:AW4"/>
    <mergeCell ref="A5:AW5"/>
    <mergeCell ref="C6:AW6"/>
    <mergeCell ref="U20:X20"/>
    <mergeCell ref="U39:X39"/>
    <mergeCell ref="U41:U42"/>
    <mergeCell ref="V41:V42"/>
    <mergeCell ref="W41:W42"/>
    <mergeCell ref="Y14:Y31"/>
    <mergeCell ref="U26:U27"/>
    <mergeCell ref="V26:V27"/>
    <mergeCell ref="W26:W27"/>
    <mergeCell ref="X26:X27"/>
    <mergeCell ref="Y33:Y50"/>
    <mergeCell ref="Z33:Z50"/>
    <mergeCell ref="AA33:AA50"/>
    <mergeCell ref="AB33:AB50"/>
    <mergeCell ref="X22:X23"/>
    <mergeCell ref="V47:V48"/>
    <mergeCell ref="W47:W48"/>
    <mergeCell ref="X47:X48"/>
    <mergeCell ref="AB14:AB31"/>
    <mergeCell ref="U19:X19"/>
  </mergeCells>
  <conditionalFormatting sqref="N13:Q13">
    <cfRule type="cellIs" priority="16" dxfId="4" operator="equal">
      <formula>"Casi seguro - Se espera que el evento ocurra en la mayoría de las circunstancias  +Catastrófico"</formula>
    </cfRule>
    <cfRule type="cellIs" priority="17" dxfId="4" operator="equal">
      <formula>"Probable- Es viable que el evento ocurra en la mayoría de las circunstancias +Catastrófico"</formula>
    </cfRule>
    <cfRule type="cellIs" priority="18" dxfId="4" operator="equal">
      <formula>"Posible - El evento podrá ocurrir en algún momento +Catastrófico"</formula>
    </cfRule>
    <cfRule type="cellIs" priority="19" dxfId="4" operator="equal">
      <formula>"Improbable - El evento puede ocurrir en algún momento+Catastrófico"</formula>
    </cfRule>
    <cfRule type="cellIs" priority="20" dxfId="4" operator="equal">
      <formula>"Rara vez- El evento puede ocurrir solo en circunstancias excepcionales (poco comunes o anormales)+Catastrófico"</formula>
    </cfRule>
    <cfRule type="cellIs" priority="21" dxfId="73" operator="equal">
      <formula>"Casi seguro - Se espera que el evento ocurra en la mayoría de las circunstancias  +Moderado"</formula>
    </cfRule>
    <cfRule type="cellIs" priority="22" dxfId="73" operator="equal">
      <formula>"Probable- Es viable que el evento ocurra en la mayoría de las circunstancias +Moderado"</formula>
    </cfRule>
    <cfRule type="cellIs" priority="23" dxfId="1" operator="equal">
      <formula>"Posible - El evento podrá ocurrir en algún momento +Moderado"</formula>
    </cfRule>
    <cfRule type="cellIs" priority="24" dxfId="1" operator="equal">
      <formula>"Improbable - El evento puede ocurrir en algún momento+Moderado"</formula>
    </cfRule>
    <cfRule type="cellIs" priority="25" dxfId="1" operator="equal">
      <formula>"Rara vez- El evento puede ocurrir solo en circunstancias excepcionales (poco comunes o anormales)+Moderado"</formula>
    </cfRule>
    <cfRule type="cellIs" priority="26" dxfId="73" operator="equal">
      <formula>"Casi seguro - Se espera que el evento ocurra en la mayoría de las circunstancias  +Mayor"</formula>
    </cfRule>
    <cfRule type="cellIs" priority="27" dxfId="73" operator="equal">
      <formula>"Posible - El evento podrá ocurrir en algún momento +Mayor"</formula>
    </cfRule>
    <cfRule type="cellIs" priority="28" dxfId="73" operator="equal">
      <formula>"Improbable - El evento puede ocurrir en algún momento+Mayor"</formula>
    </cfRule>
    <cfRule type="cellIs" priority="29" dxfId="73" operator="equal">
      <formula>"Rara vez- El evento puede ocurrir solo en circunstancias excepcionales (poco comunes o anormales)+Mayor"</formula>
    </cfRule>
    <cfRule type="cellIs" priority="30" dxfId="73" operator="equal">
      <formula>"Probable- Es viable que el evento ocurra en la mayoría de las circunstancias +Mayor"</formula>
    </cfRule>
  </conditionalFormatting>
  <conditionalFormatting sqref="AT14">
    <cfRule type="cellIs" priority="1" dxfId="4" operator="equal">
      <formula>IF(AND($AT$14="Casi Seguro -5+ Catastrófico-5"),"EXTREMO",FALSE)</formula>
    </cfRule>
    <cfRule type="cellIs" priority="2" dxfId="4" operator="equal">
      <formula>"Probable-4+ Catastrófico-5"</formula>
    </cfRule>
    <cfRule type="cellIs" priority="3" dxfId="4" operator="equal">
      <formula>"Posible-3+ Catastrófico-5"</formula>
    </cfRule>
    <cfRule type="cellIs" priority="4" dxfId="4" operator="equal">
      <formula>"Improbable-2+ Catastrófico-5"</formula>
    </cfRule>
    <cfRule type="cellIs" priority="5" dxfId="4" operator="equal">
      <formula>"Rara Vez-1+ Catastrófico-5"</formula>
    </cfRule>
    <cfRule type="cellIs" priority="6" dxfId="73" operator="equal">
      <formula>"Casi Seguro -5+ Mayor- 4"</formula>
    </cfRule>
    <cfRule type="cellIs" priority="7" dxfId="73" operator="equal">
      <formula>"Probable-4+ Mayor- 4"</formula>
    </cfRule>
    <cfRule type="cellIs" priority="8" dxfId="73" operator="equal">
      <formula>"Posible-3+ Mayor- 4"</formula>
    </cfRule>
    <cfRule type="cellIs" priority="9" dxfId="73" operator="equal">
      <formula>"Improbable-2+ Mayor- 4"</formula>
    </cfRule>
    <cfRule type="cellIs" priority="10" dxfId="73" operator="equal">
      <formula>"Rara Vez-1+Mayor- 4"</formula>
    </cfRule>
    <cfRule type="cellIs" priority="11" dxfId="73" operator="equal">
      <formula>"Casi Seguro -5+Moderado- 3"</formula>
    </cfRule>
    <cfRule type="cellIs" priority="12" dxfId="73" operator="equal">
      <formula>"Probable-4+Moderado- 3"</formula>
    </cfRule>
    <cfRule type="cellIs" priority="13" dxfId="1" operator="equal">
      <formula>"Posible-3+Moderado- 3"</formula>
    </cfRule>
    <cfRule type="cellIs" priority="14" dxfId="1" operator="equal">
      <formula>"Improbable-2+Moderado- 3"</formula>
    </cfRule>
    <cfRule type="cellIs" priority="15" dxfId="1" operator="equal">
      <formula>"Rara Vez-1+Moderado- 3"</formula>
    </cfRule>
  </conditionalFormatting>
  <dataValidations count="1">
    <dataValidation type="list" allowBlank="1" showInputMessage="1" showErrorMessage="1" sqref="B13">
      <formula1>$B$1113:$B$1114</formula1>
    </dataValidation>
  </dataValidations>
  <printOptions/>
  <pageMargins left="0.7" right="0.7" top="0.75" bottom="0.75" header="0.3" footer="0.3"/>
  <pageSetup horizontalDpi="600" verticalDpi="600" orientation="landscape" paperSize="9" scale="39" r:id="rId2"/>
  <drawing r:id="rId1"/>
</worksheet>
</file>

<file path=xl/worksheets/sheet5.xml><?xml version="1.0" encoding="utf-8"?>
<worksheet xmlns="http://schemas.openxmlformats.org/spreadsheetml/2006/main" xmlns:r="http://schemas.openxmlformats.org/officeDocument/2006/relationships">
  <dimension ref="A1:AW1114"/>
  <sheetViews>
    <sheetView zoomScale="80" zoomScaleNormal="80" zoomScalePageLayoutView="0" workbookViewId="0" topLeftCell="A39">
      <selection activeCell="A51" sqref="A51"/>
    </sheetView>
  </sheetViews>
  <sheetFormatPr defaultColWidth="11.421875" defaultRowHeight="15"/>
  <cols>
    <col min="1" max="1" width="6.7109375" style="28" customWidth="1"/>
    <col min="2" max="4" width="27.57421875" style="28" customWidth="1"/>
    <col min="5" max="5" width="46.8515625" style="28" customWidth="1"/>
    <col min="6" max="8" width="21.140625" style="28" customWidth="1"/>
    <col min="9" max="9" width="26.421875" style="28" hidden="1" customWidth="1"/>
    <col min="10" max="10" width="6.421875" style="28" hidden="1" customWidth="1"/>
    <col min="11" max="11" width="44.421875" style="28" hidden="1" customWidth="1"/>
    <col min="12" max="13" width="0" style="28" hidden="1" customWidth="1"/>
    <col min="14" max="14" width="17.421875" style="56" hidden="1" customWidth="1"/>
    <col min="15" max="15" width="17.140625" style="28" hidden="1" customWidth="1"/>
    <col min="16" max="16" width="8.8515625" style="28" hidden="1" customWidth="1"/>
    <col min="17" max="17" width="15.8515625" style="28" customWidth="1"/>
    <col min="18" max="18" width="29.57421875" style="28" customWidth="1"/>
    <col min="19" max="19" width="12.57421875" style="28" hidden="1" customWidth="1"/>
    <col min="20" max="20" width="0" style="28" hidden="1" customWidth="1"/>
    <col min="21" max="21" width="45.140625" style="1" hidden="1" customWidth="1"/>
    <col min="22" max="22" width="4.00390625" style="1" hidden="1" customWidth="1"/>
    <col min="23" max="23" width="5.140625" style="1" hidden="1" customWidth="1"/>
    <col min="24" max="24" width="11.8515625" style="61" hidden="1" customWidth="1"/>
    <col min="25" max="25" width="15.57421875" style="28" hidden="1" customWidth="1"/>
    <col min="26" max="26" width="16.57421875" style="28" hidden="1" customWidth="1"/>
    <col min="27" max="27" width="36.57421875" style="28" hidden="1" customWidth="1"/>
    <col min="28" max="34" width="29.140625" style="28" hidden="1" customWidth="1"/>
    <col min="35" max="35" width="16.8515625" style="28" hidden="1" customWidth="1"/>
    <col min="36" max="38" width="29.140625" style="28" hidden="1" customWidth="1"/>
    <col min="39" max="39" width="18.140625" style="28" hidden="1" customWidth="1"/>
    <col min="40" max="41" width="29.140625" style="28" hidden="1" customWidth="1"/>
    <col min="42" max="42" width="13.7109375" style="28" hidden="1" customWidth="1"/>
    <col min="43" max="43" width="11.421875" style="28" hidden="1" customWidth="1"/>
    <col min="44" max="44" width="18.8515625" style="28" hidden="1" customWidth="1"/>
    <col min="45" max="45" width="16.00390625" style="28" hidden="1" customWidth="1"/>
    <col min="46" max="46" width="25.00390625" style="28" customWidth="1"/>
    <col min="47" max="47" width="13.140625" style="28" customWidth="1"/>
    <col min="48" max="48" width="44.57421875" style="28" customWidth="1"/>
    <col min="49" max="49" width="68.421875" style="28" customWidth="1"/>
    <col min="50" max="16384" width="11.421875" style="28" customWidth="1"/>
  </cols>
  <sheetData>
    <row r="1" spans="1:49" s="95" customFormat="1" ht="16.5" customHeight="1">
      <c r="A1" s="243"/>
      <c r="B1" s="243"/>
      <c r="C1" s="160" t="s">
        <v>290</v>
      </c>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244" t="s">
        <v>305</v>
      </c>
      <c r="AW1" s="244"/>
    </row>
    <row r="2" spans="1:49" s="95" customFormat="1" ht="16.5">
      <c r="A2" s="243"/>
      <c r="B2" s="243"/>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245" t="s">
        <v>306</v>
      </c>
      <c r="AW2" s="245"/>
    </row>
    <row r="3" spans="1:49" s="95" customFormat="1" ht="16.5">
      <c r="A3" s="243"/>
      <c r="B3" s="243"/>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245" t="s">
        <v>288</v>
      </c>
      <c r="AW3" s="245"/>
    </row>
    <row r="4" spans="1:49" s="95" customFormat="1" ht="16.5">
      <c r="A4" s="243"/>
      <c r="B4" s="243"/>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246" t="s">
        <v>247</v>
      </c>
      <c r="AW4" s="246"/>
    </row>
    <row r="5" spans="1:49" s="95" customFormat="1" ht="16.5">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3"/>
    </row>
    <row r="6" spans="1:49" s="95" customFormat="1" ht="16.5" customHeight="1">
      <c r="A6" s="243" t="s">
        <v>0</v>
      </c>
      <c r="B6" s="243"/>
      <c r="C6" s="160" t="s">
        <v>275</v>
      </c>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s="95" customFormat="1" ht="16.5" customHeight="1">
      <c r="A7" s="243" t="s">
        <v>287</v>
      </c>
      <c r="B7" s="243"/>
      <c r="C7" s="160" t="s">
        <v>264</v>
      </c>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s="95" customFormat="1" ht="16.5" customHeight="1">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row>
    <row r="9" spans="1:49" ht="15.75" thickBot="1">
      <c r="A9" s="149"/>
      <c r="B9" s="273" t="s">
        <v>137</v>
      </c>
      <c r="C9" s="273"/>
      <c r="D9" s="273"/>
      <c r="E9" s="273"/>
      <c r="F9" s="273"/>
      <c r="G9" s="273"/>
      <c r="H9" s="273"/>
      <c r="I9" s="280" t="s">
        <v>87</v>
      </c>
      <c r="J9" s="280"/>
      <c r="K9" s="280"/>
      <c r="L9" s="280"/>
      <c r="M9" s="280"/>
      <c r="N9" s="280"/>
      <c r="O9" s="280"/>
      <c r="P9" s="150"/>
      <c r="Q9" s="150"/>
      <c r="R9" s="273" t="s">
        <v>88</v>
      </c>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148" t="s">
        <v>379</v>
      </c>
      <c r="AW9" s="148" t="s">
        <v>380</v>
      </c>
    </row>
    <row r="10" spans="1:49" ht="78.75" customHeight="1">
      <c r="A10" s="47"/>
      <c r="B10" s="274" t="s">
        <v>56</v>
      </c>
      <c r="C10" s="274"/>
      <c r="D10" s="274"/>
      <c r="E10" s="274"/>
      <c r="F10" s="274"/>
      <c r="G10" s="274"/>
      <c r="H10" s="274"/>
      <c r="I10" s="183" t="s">
        <v>5</v>
      </c>
      <c r="J10" s="183"/>
      <c r="K10" s="183" t="s">
        <v>7</v>
      </c>
      <c r="L10" s="183" t="s">
        <v>168</v>
      </c>
      <c r="M10" s="183" t="s">
        <v>169</v>
      </c>
      <c r="N10" s="282" t="s">
        <v>170</v>
      </c>
      <c r="O10" s="183" t="s">
        <v>7</v>
      </c>
      <c r="P10" s="183"/>
      <c r="Q10" s="183" t="s">
        <v>241</v>
      </c>
      <c r="R10" s="183" t="s">
        <v>9</v>
      </c>
      <c r="S10" s="274" t="s">
        <v>195</v>
      </c>
      <c r="T10" s="274"/>
      <c r="U10" s="173" t="s">
        <v>190</v>
      </c>
      <c r="V10" s="173"/>
      <c r="W10" s="173"/>
      <c r="X10" s="173" t="s">
        <v>154</v>
      </c>
      <c r="Y10" s="173"/>
      <c r="Z10" s="183" t="s">
        <v>226</v>
      </c>
      <c r="AA10" s="112" t="s">
        <v>224</v>
      </c>
      <c r="AB10" s="183" t="s">
        <v>229</v>
      </c>
      <c r="AC10" s="183" t="s">
        <v>230</v>
      </c>
      <c r="AD10" s="183" t="s">
        <v>212</v>
      </c>
      <c r="AE10" s="183" t="s">
        <v>236</v>
      </c>
      <c r="AF10" s="272" t="s">
        <v>231</v>
      </c>
      <c r="AG10" s="272" t="s">
        <v>232</v>
      </c>
      <c r="AH10" s="272" t="s">
        <v>237</v>
      </c>
      <c r="AI10" s="271" t="s">
        <v>234</v>
      </c>
      <c r="AJ10" s="271" t="s">
        <v>234</v>
      </c>
      <c r="AK10" s="271" t="s">
        <v>234</v>
      </c>
      <c r="AL10" s="272" t="s">
        <v>238</v>
      </c>
      <c r="AM10" s="271" t="s">
        <v>235</v>
      </c>
      <c r="AN10" s="271" t="s">
        <v>235</v>
      </c>
      <c r="AO10" s="271" t="s">
        <v>235</v>
      </c>
      <c r="AP10" s="183" t="s">
        <v>18</v>
      </c>
      <c r="AQ10" s="183" t="s">
        <v>240</v>
      </c>
      <c r="AR10" s="183" t="s">
        <v>18</v>
      </c>
      <c r="AS10" s="183" t="s">
        <v>19</v>
      </c>
      <c r="AT10" s="183" t="s">
        <v>20</v>
      </c>
      <c r="AU10" s="183" t="s">
        <v>21</v>
      </c>
      <c r="AV10" s="164" t="s">
        <v>377</v>
      </c>
      <c r="AW10" s="164" t="s">
        <v>378</v>
      </c>
    </row>
    <row r="11" spans="1:49" ht="15" customHeight="1">
      <c r="A11" s="47"/>
      <c r="B11" s="274"/>
      <c r="C11" s="274"/>
      <c r="D11" s="274"/>
      <c r="E11" s="274"/>
      <c r="F11" s="274"/>
      <c r="G11" s="274"/>
      <c r="H11" s="274"/>
      <c r="I11" s="183"/>
      <c r="J11" s="183"/>
      <c r="K11" s="183"/>
      <c r="L11" s="183"/>
      <c r="M11" s="183"/>
      <c r="N11" s="282"/>
      <c r="O11" s="183"/>
      <c r="P11" s="183"/>
      <c r="Q11" s="183"/>
      <c r="R11" s="183"/>
      <c r="S11" s="274"/>
      <c r="T11" s="274"/>
      <c r="U11" s="281" t="s">
        <v>192</v>
      </c>
      <c r="V11" s="281"/>
      <c r="W11" s="281"/>
      <c r="X11" s="227" t="s">
        <v>23</v>
      </c>
      <c r="Y11" s="183" t="s">
        <v>14</v>
      </c>
      <c r="Z11" s="183"/>
      <c r="AA11" s="279" t="s">
        <v>225</v>
      </c>
      <c r="AB11" s="183"/>
      <c r="AC11" s="183"/>
      <c r="AD11" s="183"/>
      <c r="AE11" s="183"/>
      <c r="AF11" s="272"/>
      <c r="AG11" s="272"/>
      <c r="AH11" s="272"/>
      <c r="AI11" s="271"/>
      <c r="AJ11" s="271"/>
      <c r="AK11" s="271"/>
      <c r="AL11" s="272"/>
      <c r="AM11" s="271" t="s">
        <v>233</v>
      </c>
      <c r="AN11" s="271" t="s">
        <v>233</v>
      </c>
      <c r="AO11" s="271" t="s">
        <v>233</v>
      </c>
      <c r="AP11" s="183"/>
      <c r="AQ11" s="183"/>
      <c r="AR11" s="183"/>
      <c r="AS11" s="183"/>
      <c r="AT11" s="183"/>
      <c r="AU11" s="183"/>
      <c r="AV11" s="165"/>
      <c r="AW11" s="165"/>
    </row>
    <row r="12" spans="1:49" s="81" customFormat="1" ht="61.5" customHeight="1">
      <c r="A12" s="47"/>
      <c r="B12" s="90" t="s">
        <v>82</v>
      </c>
      <c r="C12" s="90" t="s">
        <v>129</v>
      </c>
      <c r="D12" s="90" t="s">
        <v>131</v>
      </c>
      <c r="E12" s="90" t="s">
        <v>2</v>
      </c>
      <c r="F12" s="90" t="s">
        <v>3</v>
      </c>
      <c r="G12" s="90" t="s">
        <v>85</v>
      </c>
      <c r="H12" s="90" t="s">
        <v>86</v>
      </c>
      <c r="I12" s="183"/>
      <c r="J12" s="183"/>
      <c r="K12" s="183"/>
      <c r="L12" s="183"/>
      <c r="M12" s="183"/>
      <c r="N12" s="282"/>
      <c r="O12" s="183"/>
      <c r="P12" s="183"/>
      <c r="Q12" s="183"/>
      <c r="R12" s="183"/>
      <c r="S12" s="112" t="s">
        <v>11</v>
      </c>
      <c r="T12" s="112" t="s">
        <v>1</v>
      </c>
      <c r="U12" s="112" t="s">
        <v>191</v>
      </c>
      <c r="V12" s="112" t="s">
        <v>193</v>
      </c>
      <c r="W12" s="112" t="s">
        <v>169</v>
      </c>
      <c r="X12" s="227"/>
      <c r="Y12" s="183"/>
      <c r="Z12" s="183"/>
      <c r="AA12" s="279"/>
      <c r="AB12" s="183"/>
      <c r="AC12" s="183"/>
      <c r="AD12" s="183"/>
      <c r="AE12" s="183"/>
      <c r="AF12" s="272"/>
      <c r="AG12" s="272"/>
      <c r="AH12" s="272"/>
      <c r="AI12" s="271"/>
      <c r="AJ12" s="271"/>
      <c r="AK12" s="271"/>
      <c r="AL12" s="272"/>
      <c r="AM12" s="271" t="s">
        <v>233</v>
      </c>
      <c r="AN12" s="271" t="s">
        <v>233</v>
      </c>
      <c r="AO12" s="271" t="s">
        <v>233</v>
      </c>
      <c r="AP12" s="183"/>
      <c r="AQ12" s="183"/>
      <c r="AR12" s="183"/>
      <c r="AS12" s="183"/>
      <c r="AT12" s="183"/>
      <c r="AU12" s="183"/>
      <c r="AV12" s="165"/>
      <c r="AW12" s="165"/>
    </row>
    <row r="13" spans="1:49" s="81" customFormat="1" ht="15.75" customHeight="1">
      <c r="A13" s="232">
        <v>1</v>
      </c>
      <c r="B13" s="232"/>
      <c r="C13" s="242" t="s">
        <v>338</v>
      </c>
      <c r="D13" s="232" t="s">
        <v>314</v>
      </c>
      <c r="E13" s="242" t="s">
        <v>339</v>
      </c>
      <c r="F13" s="232" t="s">
        <v>24</v>
      </c>
      <c r="G13" s="231">
        <v>45149</v>
      </c>
      <c r="H13" s="232" t="s">
        <v>340</v>
      </c>
      <c r="I13" s="232" t="s">
        <v>242</v>
      </c>
      <c r="J13" s="232">
        <f>VLOOKUP(I13,'[6]Variables corrupcion'!$E$5:$F$9,2,FALSE)</f>
        <v>2</v>
      </c>
      <c r="K13" s="59" t="s">
        <v>171</v>
      </c>
      <c r="L13" s="113" t="s">
        <v>189</v>
      </c>
      <c r="M13" s="113"/>
      <c r="N13" s="232">
        <f>COUNTIF(L13:L31,"X")</f>
        <v>12</v>
      </c>
      <c r="O13" s="232" t="str">
        <f>IF(AND(N13&gt;=1,N13&lt;=5),"Moderado",IF(AND(N13&gt;=6,N13&lt;=11),"Mayor",IF(AND(N13&gt;=12,N13&lt;=19),"Catastrófico","-")))</f>
        <v>Catastrófico</v>
      </c>
      <c r="P13" s="232">
        <f>VLOOKUP(O13,'[6]Variables corrupcion'!$H$5:$I$7,2,FALSE)</f>
        <v>5</v>
      </c>
      <c r="Q13" s="232" t="str">
        <f>CONCATENATE(I13,"+",O13)</f>
        <v>Improbable - El evento puede ocurrir en algún momento+Catastrófico</v>
      </c>
      <c r="R13" s="235" t="s">
        <v>341</v>
      </c>
      <c r="S13" s="235" t="s">
        <v>189</v>
      </c>
      <c r="T13" s="235"/>
      <c r="U13" s="235"/>
      <c r="V13" s="235"/>
      <c r="W13" s="235"/>
      <c r="X13" s="235"/>
      <c r="Y13" s="110"/>
      <c r="Z13" s="82"/>
      <c r="AA13" s="82"/>
      <c r="AB13" s="82"/>
      <c r="AC13" s="82"/>
      <c r="AD13" s="82"/>
      <c r="AE13" s="82"/>
      <c r="AF13" s="82"/>
      <c r="AG13" s="82"/>
      <c r="AH13" s="82"/>
      <c r="AI13" s="82"/>
      <c r="AJ13" s="82"/>
      <c r="AK13" s="82"/>
      <c r="AL13" s="82"/>
      <c r="AM13" s="82"/>
      <c r="AN13" s="82"/>
      <c r="AO13" s="82"/>
      <c r="AP13" s="110"/>
      <c r="AQ13" s="110"/>
      <c r="AR13" s="110"/>
      <c r="AS13" s="110"/>
      <c r="AT13" s="157" t="str">
        <f>CONCATENATE(AR14,"+",AS14)</f>
        <v>Rara Vez-1+Moderado- 3</v>
      </c>
      <c r="AU13" s="157"/>
      <c r="AV13" s="235" t="s">
        <v>395</v>
      </c>
      <c r="AW13" s="166" t="s">
        <v>436</v>
      </c>
    </row>
    <row r="14" spans="1:49" ht="30">
      <c r="A14" s="232"/>
      <c r="B14" s="232"/>
      <c r="C14" s="242"/>
      <c r="D14" s="232"/>
      <c r="E14" s="242"/>
      <c r="F14" s="232"/>
      <c r="G14" s="231"/>
      <c r="H14" s="232"/>
      <c r="I14" s="232"/>
      <c r="J14" s="232"/>
      <c r="K14" s="59" t="s">
        <v>172</v>
      </c>
      <c r="L14" s="113"/>
      <c r="M14" s="55" t="s">
        <v>189</v>
      </c>
      <c r="N14" s="232"/>
      <c r="O14" s="232"/>
      <c r="P14" s="232"/>
      <c r="Q14" s="232"/>
      <c r="R14" s="235"/>
      <c r="S14" s="235"/>
      <c r="T14" s="235"/>
      <c r="U14" s="47" t="s">
        <v>196</v>
      </c>
      <c r="V14" s="110" t="s">
        <v>189</v>
      </c>
      <c r="W14" s="47"/>
      <c r="X14" s="62">
        <f>IF(AND(V14="x"),15,"-")</f>
        <v>15</v>
      </c>
      <c r="Y14" s="235" t="s">
        <v>64</v>
      </c>
      <c r="Z14" s="234" t="str">
        <f>IF(AND(X30&gt;=96,X30&lt;=100),"Fuerte",IF(AND(X30&gt;=86,X30&lt;=95),"Moderado",IF(AND(X30&lt;=85,X30&gt;=0),"Débil","-")))</f>
        <v>Fuerte</v>
      </c>
      <c r="AA14" s="234" t="s">
        <v>217</v>
      </c>
      <c r="AB14" s="234" t="str">
        <f>CONCATENATE(Z14,AA14)</f>
        <v>FuerteFuerte</v>
      </c>
      <c r="AC14" s="234" t="str">
        <f>IF(AB14="FuerteFuerte","NO","SI")</f>
        <v>NO</v>
      </c>
      <c r="AD14" s="189">
        <f>(X30+X49)/2</f>
        <v>100</v>
      </c>
      <c r="AE14" s="189" t="str">
        <f>IF(AND(AD14=100),"Fuerte",IF(AND(AD14&gt;=50,AD14&lt;=99),"Moderado",IF(AND(AD14&lt;=49,AD14&gt;=0),"Débil","-")))</f>
        <v>Fuerte</v>
      </c>
      <c r="AF14" s="189" t="s">
        <v>219</v>
      </c>
      <c r="AG14" s="189" t="s">
        <v>219</v>
      </c>
      <c r="AH14" s="189" t="str">
        <f>CONCATENATE(AE14,AF14)</f>
        <v>FuerteDirectamente</v>
      </c>
      <c r="AI14" s="189">
        <f>IF(AND(AH14="FuerteDirectamente"),2,IF(AND(AH14="FuerteNo disminuye"),0,IF(AND(AH14="ModeradoDirectamente"),1,IF(AND(AH14="ModeradoNo disminuye"),0,FALSE))))</f>
        <v>2</v>
      </c>
      <c r="AJ14" s="189">
        <f>IF(AND(AE14="Fuerte"),IF(AND(AF14="Directamente"),2,IF(AND(AE14="Fuerte"),IF(AND(AF14="No disminuye"),0,FALSE))))</f>
        <v>2</v>
      </c>
      <c r="AK14" s="189" t="e">
        <f>#VALUE!</f>
        <v>#VALUE!</v>
      </c>
      <c r="AL14" s="189" t="str">
        <f>CONCATENATE(AE14,AG14)</f>
        <v>FuerteDirectamente</v>
      </c>
      <c r="AM14" s="189">
        <f>IF(AND(AL14="FuerteDirectamente"),2,IF(AND(AL14="FuerteIndirectamente"),1,IF(AND(AL14="FuerteNo Disminuye"),0,IF(AND(AL14="ModeradoDirectamente"),1,IF(AND(AL14="ModeradoIndirectamente"),0,IF(AND(AL14="ModeradoNo disminuye"),0,FALSE))))))</f>
        <v>2</v>
      </c>
      <c r="AN14" s="189">
        <f>IF(AND(AE14="Fuerte"),IF(AND(AG14="Directamente"),2,IF(AND(AE14="Fuerte"),IF(AND(AG14="Indirectamente"),1,IF(AND(AE14="Fuerte"),IF(AND(AG14="No disminuye"),0,FALSE))))))</f>
        <v>2</v>
      </c>
      <c r="AO14" s="189" t="b">
        <f>IF(AND(AE14="Moderado"),IF(AND(AG14="Directamente"),1,IF(AND(AE14="Moderado"),IF(AND(AG14="Indirectamente"),0,IF(AND(AE14="Moderado"),IF(AND(AG14="No disminuye"),0,FALSE))))))</f>
        <v>0</v>
      </c>
      <c r="AP14" s="189">
        <f>J13-AI14</f>
        <v>0</v>
      </c>
      <c r="AQ14" s="189">
        <f>P13-AM14</f>
        <v>3</v>
      </c>
      <c r="AR14" s="189" t="str">
        <f>IF(AND(AP14&lt;=1),"Rara Vez-1",IF(AND(AP14=2),"Improbable-2",IF(AND(AP14=3),"Posible-3",IF(AND(AP14=4),"Probable-4",IF(AND(AP14=5),"Casi Seguro -5",FALSE)))))</f>
        <v>Rara Vez-1</v>
      </c>
      <c r="AS14" s="189" t="str">
        <f>IF(AND(AQ14&gt;=2),"Moderado- 3",IF(AND(AM14=3),"Moderado-3",IF(AND(AM14=4),"Mayor-4",IF(AND(AM14=5),"Catastrófico-5",FALSE))))</f>
        <v>Moderado- 3</v>
      </c>
      <c r="AT14" s="158"/>
      <c r="AU14" s="158"/>
      <c r="AV14" s="235"/>
      <c r="AW14" s="166"/>
    </row>
    <row r="15" spans="1:49" ht="30">
      <c r="A15" s="232"/>
      <c r="B15" s="232"/>
      <c r="C15" s="242"/>
      <c r="D15" s="232"/>
      <c r="E15" s="242"/>
      <c r="F15" s="232"/>
      <c r="G15" s="231"/>
      <c r="H15" s="232"/>
      <c r="I15" s="232"/>
      <c r="J15" s="232"/>
      <c r="K15" s="59" t="s">
        <v>173</v>
      </c>
      <c r="L15" s="113" t="s">
        <v>189</v>
      </c>
      <c r="M15" s="55"/>
      <c r="N15" s="232"/>
      <c r="O15" s="232"/>
      <c r="P15" s="232"/>
      <c r="Q15" s="232"/>
      <c r="R15" s="235"/>
      <c r="S15" s="235"/>
      <c r="T15" s="235"/>
      <c r="U15" s="47" t="s">
        <v>197</v>
      </c>
      <c r="V15" s="110" t="s">
        <v>189</v>
      </c>
      <c r="W15" s="47"/>
      <c r="X15" s="62">
        <f>IF(AND(V15="x"),15,"-")</f>
        <v>15</v>
      </c>
      <c r="Y15" s="235"/>
      <c r="Z15" s="234"/>
      <c r="AA15" s="234"/>
      <c r="AB15" s="234"/>
      <c r="AC15" s="234"/>
      <c r="AD15" s="189"/>
      <c r="AE15" s="189"/>
      <c r="AF15" s="189"/>
      <c r="AG15" s="189"/>
      <c r="AH15" s="189"/>
      <c r="AI15" s="189"/>
      <c r="AJ15" s="189"/>
      <c r="AK15" s="189"/>
      <c r="AL15" s="189"/>
      <c r="AM15" s="189"/>
      <c r="AN15" s="189"/>
      <c r="AO15" s="189"/>
      <c r="AP15" s="189"/>
      <c r="AQ15" s="189"/>
      <c r="AR15" s="189"/>
      <c r="AS15" s="189"/>
      <c r="AT15" s="158"/>
      <c r="AU15" s="158"/>
      <c r="AV15" s="235"/>
      <c r="AW15" s="166"/>
    </row>
    <row r="16" spans="1:49" ht="30">
      <c r="A16" s="232"/>
      <c r="B16" s="232"/>
      <c r="C16" s="242"/>
      <c r="D16" s="232"/>
      <c r="E16" s="242"/>
      <c r="F16" s="232"/>
      <c r="G16" s="231"/>
      <c r="H16" s="232"/>
      <c r="I16" s="232"/>
      <c r="J16" s="232"/>
      <c r="K16" s="59" t="s">
        <v>174</v>
      </c>
      <c r="L16" s="113" t="s">
        <v>189</v>
      </c>
      <c r="M16" s="55"/>
      <c r="N16" s="232"/>
      <c r="O16" s="232"/>
      <c r="P16" s="232"/>
      <c r="Q16" s="232"/>
      <c r="R16" s="235"/>
      <c r="S16" s="235"/>
      <c r="T16" s="235"/>
      <c r="U16" s="47" t="s">
        <v>198</v>
      </c>
      <c r="V16" s="110" t="s">
        <v>189</v>
      </c>
      <c r="W16" s="47"/>
      <c r="X16" s="62">
        <f>IF(AND(V16="x"),15,"-")</f>
        <v>15</v>
      </c>
      <c r="Y16" s="235"/>
      <c r="Z16" s="234"/>
      <c r="AA16" s="234"/>
      <c r="AB16" s="234"/>
      <c r="AC16" s="234"/>
      <c r="AD16" s="189"/>
      <c r="AE16" s="189"/>
      <c r="AF16" s="189"/>
      <c r="AG16" s="189"/>
      <c r="AH16" s="189"/>
      <c r="AI16" s="189"/>
      <c r="AJ16" s="189"/>
      <c r="AK16" s="189"/>
      <c r="AL16" s="189"/>
      <c r="AM16" s="189"/>
      <c r="AN16" s="189"/>
      <c r="AO16" s="189"/>
      <c r="AP16" s="189"/>
      <c r="AQ16" s="189"/>
      <c r="AR16" s="189"/>
      <c r="AS16" s="189"/>
      <c r="AT16" s="158"/>
      <c r="AU16" s="158"/>
      <c r="AV16" s="235"/>
      <c r="AW16" s="166"/>
    </row>
    <row r="17" spans="1:49" ht="30">
      <c r="A17" s="232"/>
      <c r="B17" s="232"/>
      <c r="C17" s="242"/>
      <c r="D17" s="232"/>
      <c r="E17" s="242"/>
      <c r="F17" s="232"/>
      <c r="G17" s="231"/>
      <c r="H17" s="232"/>
      <c r="I17" s="232"/>
      <c r="J17" s="232"/>
      <c r="K17" s="59" t="s">
        <v>178</v>
      </c>
      <c r="L17" s="113" t="s">
        <v>189</v>
      </c>
      <c r="M17" s="55"/>
      <c r="N17" s="232"/>
      <c r="O17" s="232"/>
      <c r="P17" s="232"/>
      <c r="Q17" s="232"/>
      <c r="R17" s="235"/>
      <c r="S17" s="235"/>
      <c r="T17" s="235"/>
      <c r="U17" s="47" t="s">
        <v>199</v>
      </c>
      <c r="V17" s="110" t="s">
        <v>189</v>
      </c>
      <c r="W17" s="47"/>
      <c r="X17" s="62">
        <f>IF(AND(V17="x"),15,"-")</f>
        <v>15</v>
      </c>
      <c r="Y17" s="235"/>
      <c r="Z17" s="234"/>
      <c r="AA17" s="234"/>
      <c r="AB17" s="234"/>
      <c r="AC17" s="234"/>
      <c r="AD17" s="189"/>
      <c r="AE17" s="189"/>
      <c r="AF17" s="189"/>
      <c r="AG17" s="189"/>
      <c r="AH17" s="189"/>
      <c r="AI17" s="189"/>
      <c r="AJ17" s="189"/>
      <c r="AK17" s="189"/>
      <c r="AL17" s="189"/>
      <c r="AM17" s="189"/>
      <c r="AN17" s="189"/>
      <c r="AO17" s="189"/>
      <c r="AP17" s="189"/>
      <c r="AQ17" s="189"/>
      <c r="AR17" s="189"/>
      <c r="AS17" s="189"/>
      <c r="AT17" s="158"/>
      <c r="AU17" s="158"/>
      <c r="AV17" s="235"/>
      <c r="AW17" s="166"/>
    </row>
    <row r="18" spans="1:49" ht="30">
      <c r="A18" s="232"/>
      <c r="B18" s="232"/>
      <c r="C18" s="242"/>
      <c r="D18" s="232"/>
      <c r="E18" s="242"/>
      <c r="F18" s="232"/>
      <c r="G18" s="231"/>
      <c r="H18" s="232"/>
      <c r="I18" s="232"/>
      <c r="J18" s="232"/>
      <c r="K18" s="59" t="s">
        <v>179</v>
      </c>
      <c r="L18" s="113"/>
      <c r="M18" s="55" t="s">
        <v>189</v>
      </c>
      <c r="N18" s="232"/>
      <c r="O18" s="232"/>
      <c r="P18" s="232"/>
      <c r="Q18" s="232"/>
      <c r="R18" s="235"/>
      <c r="S18" s="235"/>
      <c r="T18" s="235"/>
      <c r="U18" s="47" t="s">
        <v>386</v>
      </c>
      <c r="V18" s="110" t="s">
        <v>189</v>
      </c>
      <c r="W18" s="47"/>
      <c r="X18" s="62">
        <f>IF(AND(V18="x"),15,"-")</f>
        <v>15</v>
      </c>
      <c r="Y18" s="235"/>
      <c r="Z18" s="234"/>
      <c r="AA18" s="234"/>
      <c r="AB18" s="234"/>
      <c r="AC18" s="234"/>
      <c r="AD18" s="189"/>
      <c r="AE18" s="189"/>
      <c r="AF18" s="189"/>
      <c r="AG18" s="189"/>
      <c r="AH18" s="189"/>
      <c r="AI18" s="189"/>
      <c r="AJ18" s="189"/>
      <c r="AK18" s="189"/>
      <c r="AL18" s="189"/>
      <c r="AM18" s="189"/>
      <c r="AN18" s="189"/>
      <c r="AO18" s="189"/>
      <c r="AP18" s="189"/>
      <c r="AQ18" s="189"/>
      <c r="AR18" s="189"/>
      <c r="AS18" s="189"/>
      <c r="AT18" s="158"/>
      <c r="AU18" s="158"/>
      <c r="AV18" s="235"/>
      <c r="AW18" s="166"/>
    </row>
    <row r="19" spans="1:49" ht="30">
      <c r="A19" s="232"/>
      <c r="B19" s="232"/>
      <c r="C19" s="242"/>
      <c r="D19" s="232"/>
      <c r="E19" s="242"/>
      <c r="F19" s="232"/>
      <c r="G19" s="231"/>
      <c r="H19" s="232"/>
      <c r="I19" s="232"/>
      <c r="J19" s="232"/>
      <c r="K19" s="59" t="s">
        <v>175</v>
      </c>
      <c r="L19" s="113"/>
      <c r="M19" s="55" t="s">
        <v>189</v>
      </c>
      <c r="N19" s="232"/>
      <c r="O19" s="232"/>
      <c r="P19" s="232"/>
      <c r="Q19" s="232"/>
      <c r="R19" s="235"/>
      <c r="S19" s="235"/>
      <c r="T19" s="235"/>
      <c r="U19" s="235"/>
      <c r="V19" s="235"/>
      <c r="W19" s="235"/>
      <c r="X19" s="235"/>
      <c r="Y19" s="235"/>
      <c r="Z19" s="234"/>
      <c r="AA19" s="234"/>
      <c r="AB19" s="234"/>
      <c r="AC19" s="234"/>
      <c r="AD19" s="189"/>
      <c r="AE19" s="189"/>
      <c r="AF19" s="189"/>
      <c r="AG19" s="189"/>
      <c r="AH19" s="189"/>
      <c r="AI19" s="189"/>
      <c r="AJ19" s="189"/>
      <c r="AK19" s="189"/>
      <c r="AL19" s="189"/>
      <c r="AM19" s="189"/>
      <c r="AN19" s="189"/>
      <c r="AO19" s="189"/>
      <c r="AP19" s="189"/>
      <c r="AQ19" s="189"/>
      <c r="AR19" s="189"/>
      <c r="AS19" s="189"/>
      <c r="AT19" s="158"/>
      <c r="AU19" s="158"/>
      <c r="AV19" s="235"/>
      <c r="AW19" s="166"/>
    </row>
    <row r="20" spans="1:49" ht="45">
      <c r="A20" s="232"/>
      <c r="B20" s="232"/>
      <c r="C20" s="242"/>
      <c r="D20" s="232"/>
      <c r="E20" s="242"/>
      <c r="F20" s="232"/>
      <c r="G20" s="231"/>
      <c r="H20" s="232"/>
      <c r="I20" s="232"/>
      <c r="J20" s="232"/>
      <c r="K20" s="59" t="s">
        <v>176</v>
      </c>
      <c r="L20" s="113"/>
      <c r="M20" s="55" t="s">
        <v>189</v>
      </c>
      <c r="N20" s="232"/>
      <c r="O20" s="232"/>
      <c r="P20" s="232"/>
      <c r="Q20" s="232"/>
      <c r="R20" s="235"/>
      <c r="S20" s="235"/>
      <c r="T20" s="235"/>
      <c r="U20" s="183" t="s">
        <v>200</v>
      </c>
      <c r="V20" s="183"/>
      <c r="W20" s="183"/>
      <c r="X20" s="183"/>
      <c r="Y20" s="235"/>
      <c r="Z20" s="234"/>
      <c r="AA20" s="234"/>
      <c r="AB20" s="234"/>
      <c r="AC20" s="234"/>
      <c r="AD20" s="189"/>
      <c r="AE20" s="189"/>
      <c r="AF20" s="189"/>
      <c r="AG20" s="189"/>
      <c r="AH20" s="189"/>
      <c r="AI20" s="189"/>
      <c r="AJ20" s="189"/>
      <c r="AK20" s="189"/>
      <c r="AL20" s="189"/>
      <c r="AM20" s="189"/>
      <c r="AN20" s="189"/>
      <c r="AO20" s="189"/>
      <c r="AP20" s="189"/>
      <c r="AQ20" s="189"/>
      <c r="AR20" s="189"/>
      <c r="AS20" s="189"/>
      <c r="AT20" s="158"/>
      <c r="AU20" s="158"/>
      <c r="AV20" s="235"/>
      <c r="AW20" s="166"/>
    </row>
    <row r="21" spans="1:49" ht="15">
      <c r="A21" s="232"/>
      <c r="B21" s="232"/>
      <c r="C21" s="242"/>
      <c r="D21" s="232"/>
      <c r="E21" s="242"/>
      <c r="F21" s="232"/>
      <c r="G21" s="231"/>
      <c r="H21" s="232"/>
      <c r="I21" s="232"/>
      <c r="J21" s="232"/>
      <c r="K21" s="59" t="s">
        <v>177</v>
      </c>
      <c r="L21" s="113" t="s">
        <v>189</v>
      </c>
      <c r="M21" s="55"/>
      <c r="N21" s="232"/>
      <c r="O21" s="232"/>
      <c r="P21" s="232"/>
      <c r="Q21" s="232"/>
      <c r="R21" s="235"/>
      <c r="S21" s="235"/>
      <c r="T21" s="235"/>
      <c r="U21" s="47" t="s">
        <v>201</v>
      </c>
      <c r="V21" s="110" t="s">
        <v>189</v>
      </c>
      <c r="W21" s="47"/>
      <c r="X21" s="63">
        <f>IF(AND(V21="x"),15,"-")</f>
        <v>15</v>
      </c>
      <c r="Y21" s="235"/>
      <c r="Z21" s="234"/>
      <c r="AA21" s="234"/>
      <c r="AB21" s="234"/>
      <c r="AC21" s="234"/>
      <c r="AD21" s="189"/>
      <c r="AE21" s="189"/>
      <c r="AF21" s="189"/>
      <c r="AG21" s="189"/>
      <c r="AH21" s="189"/>
      <c r="AI21" s="189"/>
      <c r="AJ21" s="189"/>
      <c r="AK21" s="189"/>
      <c r="AL21" s="189"/>
      <c r="AM21" s="189"/>
      <c r="AN21" s="189"/>
      <c r="AO21" s="189"/>
      <c r="AP21" s="189"/>
      <c r="AQ21" s="189"/>
      <c r="AR21" s="189"/>
      <c r="AS21" s="189"/>
      <c r="AT21" s="158"/>
      <c r="AU21" s="158"/>
      <c r="AV21" s="235"/>
      <c r="AW21" s="166"/>
    </row>
    <row r="22" spans="1:49" ht="30">
      <c r="A22" s="232"/>
      <c r="B22" s="232"/>
      <c r="C22" s="242"/>
      <c r="D22" s="232"/>
      <c r="E22" s="242"/>
      <c r="F22" s="232"/>
      <c r="G22" s="231"/>
      <c r="H22" s="232"/>
      <c r="I22" s="232"/>
      <c r="J22" s="232"/>
      <c r="K22" s="59" t="s">
        <v>387</v>
      </c>
      <c r="L22" s="113" t="s">
        <v>189</v>
      </c>
      <c r="M22" s="55"/>
      <c r="N22" s="232"/>
      <c r="O22" s="232"/>
      <c r="P22" s="232"/>
      <c r="Q22" s="232"/>
      <c r="R22" s="235"/>
      <c r="S22" s="235"/>
      <c r="T22" s="235"/>
      <c r="U22" s="233" t="s">
        <v>202</v>
      </c>
      <c r="V22" s="235"/>
      <c r="W22" s="233"/>
      <c r="X22" s="237" t="str">
        <f>IF(AND(V22="x"),10,"-")</f>
        <v>-</v>
      </c>
      <c r="Y22" s="235"/>
      <c r="Z22" s="234"/>
      <c r="AA22" s="234"/>
      <c r="AB22" s="234"/>
      <c r="AC22" s="234"/>
      <c r="AD22" s="189"/>
      <c r="AE22" s="189"/>
      <c r="AF22" s="189"/>
      <c r="AG22" s="189"/>
      <c r="AH22" s="189"/>
      <c r="AI22" s="189"/>
      <c r="AJ22" s="189"/>
      <c r="AK22" s="189"/>
      <c r="AL22" s="189"/>
      <c r="AM22" s="189"/>
      <c r="AN22" s="189"/>
      <c r="AO22" s="189"/>
      <c r="AP22" s="189"/>
      <c r="AQ22" s="189"/>
      <c r="AR22" s="189"/>
      <c r="AS22" s="189"/>
      <c r="AT22" s="158"/>
      <c r="AU22" s="158"/>
      <c r="AV22" s="235"/>
      <c r="AW22" s="166"/>
    </row>
    <row r="23" spans="1:49" ht="15">
      <c r="A23" s="232"/>
      <c r="B23" s="232"/>
      <c r="C23" s="242"/>
      <c r="D23" s="232"/>
      <c r="E23" s="242"/>
      <c r="F23" s="232"/>
      <c r="G23" s="231"/>
      <c r="H23" s="232"/>
      <c r="I23" s="232"/>
      <c r="J23" s="232"/>
      <c r="K23" s="59" t="s">
        <v>180</v>
      </c>
      <c r="L23" s="113" t="s">
        <v>189</v>
      </c>
      <c r="M23" s="55"/>
      <c r="N23" s="232"/>
      <c r="O23" s="232"/>
      <c r="P23" s="232"/>
      <c r="Q23" s="232"/>
      <c r="R23" s="235"/>
      <c r="S23" s="235"/>
      <c r="T23" s="235"/>
      <c r="U23" s="233"/>
      <c r="V23" s="235"/>
      <c r="W23" s="233"/>
      <c r="X23" s="237"/>
      <c r="Y23" s="235"/>
      <c r="Z23" s="234"/>
      <c r="AA23" s="234"/>
      <c r="AB23" s="234"/>
      <c r="AC23" s="234"/>
      <c r="AD23" s="189"/>
      <c r="AE23" s="189"/>
      <c r="AF23" s="189"/>
      <c r="AG23" s="189"/>
      <c r="AH23" s="189"/>
      <c r="AI23" s="189"/>
      <c r="AJ23" s="189"/>
      <c r="AK23" s="189"/>
      <c r="AL23" s="189"/>
      <c r="AM23" s="189"/>
      <c r="AN23" s="189"/>
      <c r="AO23" s="189"/>
      <c r="AP23" s="189"/>
      <c r="AQ23" s="189"/>
      <c r="AR23" s="189"/>
      <c r="AS23" s="189"/>
      <c r="AT23" s="158"/>
      <c r="AU23" s="158"/>
      <c r="AV23" s="235"/>
      <c r="AW23" s="166"/>
    </row>
    <row r="24" spans="1:49" ht="15" customHeight="1">
      <c r="A24" s="232"/>
      <c r="B24" s="232"/>
      <c r="C24" s="242"/>
      <c r="D24" s="232"/>
      <c r="E24" s="242"/>
      <c r="F24" s="232"/>
      <c r="G24" s="231"/>
      <c r="H24" s="232"/>
      <c r="I24" s="232"/>
      <c r="J24" s="232"/>
      <c r="K24" s="59" t="s">
        <v>181</v>
      </c>
      <c r="L24" s="113" t="s">
        <v>189</v>
      </c>
      <c r="M24" s="55"/>
      <c r="N24" s="232"/>
      <c r="O24" s="232"/>
      <c r="P24" s="232"/>
      <c r="Q24" s="232"/>
      <c r="R24" s="235"/>
      <c r="S24" s="235"/>
      <c r="T24" s="235"/>
      <c r="U24" s="235"/>
      <c r="V24" s="235"/>
      <c r="W24" s="235"/>
      <c r="X24" s="235"/>
      <c r="Y24" s="235"/>
      <c r="Z24" s="234"/>
      <c r="AA24" s="234"/>
      <c r="AB24" s="234"/>
      <c r="AC24" s="234"/>
      <c r="AD24" s="189"/>
      <c r="AE24" s="189"/>
      <c r="AF24" s="189"/>
      <c r="AG24" s="189"/>
      <c r="AH24" s="189"/>
      <c r="AI24" s="189"/>
      <c r="AJ24" s="189"/>
      <c r="AK24" s="189"/>
      <c r="AL24" s="189"/>
      <c r="AM24" s="189"/>
      <c r="AN24" s="189"/>
      <c r="AO24" s="189"/>
      <c r="AP24" s="189"/>
      <c r="AQ24" s="189"/>
      <c r="AR24" s="189"/>
      <c r="AS24" s="189"/>
      <c r="AT24" s="158"/>
      <c r="AU24" s="158"/>
      <c r="AV24" s="235"/>
      <c r="AW24" s="166"/>
    </row>
    <row r="25" spans="1:49" ht="29.25" customHeight="1">
      <c r="A25" s="232"/>
      <c r="B25" s="232"/>
      <c r="C25" s="242"/>
      <c r="D25" s="232"/>
      <c r="E25" s="242"/>
      <c r="F25" s="232"/>
      <c r="G25" s="231"/>
      <c r="H25" s="232"/>
      <c r="I25" s="232"/>
      <c r="J25" s="232"/>
      <c r="K25" s="59" t="s">
        <v>182</v>
      </c>
      <c r="L25" s="113" t="s">
        <v>189</v>
      </c>
      <c r="M25" s="55"/>
      <c r="N25" s="232"/>
      <c r="O25" s="232"/>
      <c r="P25" s="232"/>
      <c r="Q25" s="232"/>
      <c r="R25" s="235"/>
      <c r="S25" s="235"/>
      <c r="T25" s="235"/>
      <c r="U25" s="183" t="s">
        <v>203</v>
      </c>
      <c r="V25" s="183"/>
      <c r="W25" s="183"/>
      <c r="X25" s="183"/>
      <c r="Y25" s="235"/>
      <c r="Z25" s="234"/>
      <c r="AA25" s="234"/>
      <c r="AB25" s="234"/>
      <c r="AC25" s="234"/>
      <c r="AD25" s="189"/>
      <c r="AE25" s="189"/>
      <c r="AF25" s="189"/>
      <c r="AG25" s="189"/>
      <c r="AH25" s="189"/>
      <c r="AI25" s="189"/>
      <c r="AJ25" s="189"/>
      <c r="AK25" s="189"/>
      <c r="AL25" s="189"/>
      <c r="AM25" s="189"/>
      <c r="AN25" s="189"/>
      <c r="AO25" s="189"/>
      <c r="AP25" s="189"/>
      <c r="AQ25" s="189"/>
      <c r="AR25" s="189"/>
      <c r="AS25" s="189"/>
      <c r="AT25" s="158"/>
      <c r="AU25" s="158"/>
      <c r="AV25" s="235"/>
      <c r="AW25" s="166"/>
    </row>
    <row r="26" spans="1:49" ht="15" customHeight="1">
      <c r="A26" s="232"/>
      <c r="B26" s="232"/>
      <c r="C26" s="242"/>
      <c r="D26" s="232"/>
      <c r="E26" s="242"/>
      <c r="F26" s="232"/>
      <c r="G26" s="231"/>
      <c r="H26" s="232"/>
      <c r="I26" s="232"/>
      <c r="J26" s="232"/>
      <c r="K26" s="59" t="s">
        <v>183</v>
      </c>
      <c r="L26" s="113" t="s">
        <v>189</v>
      </c>
      <c r="M26" s="55"/>
      <c r="N26" s="232"/>
      <c r="O26" s="232"/>
      <c r="P26" s="232"/>
      <c r="Q26" s="232"/>
      <c r="R26" s="235"/>
      <c r="S26" s="235"/>
      <c r="T26" s="235"/>
      <c r="U26" s="233" t="s">
        <v>204</v>
      </c>
      <c r="V26" s="235" t="s">
        <v>189</v>
      </c>
      <c r="W26" s="235"/>
      <c r="X26" s="237">
        <f>IF(AND(V26="X"),10,"-")</f>
        <v>10</v>
      </c>
      <c r="Y26" s="235"/>
      <c r="Z26" s="234"/>
      <c r="AA26" s="234"/>
      <c r="AB26" s="234"/>
      <c r="AC26" s="234"/>
      <c r="AD26" s="189"/>
      <c r="AE26" s="189"/>
      <c r="AF26" s="189"/>
      <c r="AG26" s="189"/>
      <c r="AH26" s="189"/>
      <c r="AI26" s="189"/>
      <c r="AJ26" s="189"/>
      <c r="AK26" s="189"/>
      <c r="AL26" s="189"/>
      <c r="AM26" s="189"/>
      <c r="AN26" s="189"/>
      <c r="AO26" s="189"/>
      <c r="AP26" s="189"/>
      <c r="AQ26" s="189"/>
      <c r="AR26" s="189"/>
      <c r="AS26" s="189"/>
      <c r="AT26" s="158"/>
      <c r="AU26" s="158"/>
      <c r="AV26" s="235"/>
      <c r="AW26" s="166"/>
    </row>
    <row r="27" spans="1:49" ht="15">
      <c r="A27" s="232"/>
      <c r="B27" s="232"/>
      <c r="C27" s="242"/>
      <c r="D27" s="232"/>
      <c r="E27" s="242"/>
      <c r="F27" s="232"/>
      <c r="G27" s="231"/>
      <c r="H27" s="232"/>
      <c r="I27" s="232"/>
      <c r="J27" s="232"/>
      <c r="K27" s="59" t="s">
        <v>184</v>
      </c>
      <c r="L27" s="113" t="s">
        <v>189</v>
      </c>
      <c r="M27" s="55"/>
      <c r="N27" s="232"/>
      <c r="O27" s="232"/>
      <c r="P27" s="232"/>
      <c r="Q27" s="232"/>
      <c r="R27" s="235"/>
      <c r="S27" s="235"/>
      <c r="T27" s="235"/>
      <c r="U27" s="233"/>
      <c r="V27" s="235"/>
      <c r="W27" s="235"/>
      <c r="X27" s="237"/>
      <c r="Y27" s="235"/>
      <c r="Z27" s="234"/>
      <c r="AA27" s="234"/>
      <c r="AB27" s="234"/>
      <c r="AC27" s="234"/>
      <c r="AD27" s="189"/>
      <c r="AE27" s="189"/>
      <c r="AF27" s="189"/>
      <c r="AG27" s="189"/>
      <c r="AH27" s="189"/>
      <c r="AI27" s="189"/>
      <c r="AJ27" s="189"/>
      <c r="AK27" s="189"/>
      <c r="AL27" s="189"/>
      <c r="AM27" s="189"/>
      <c r="AN27" s="189"/>
      <c r="AO27" s="189"/>
      <c r="AP27" s="189"/>
      <c r="AQ27" s="189"/>
      <c r="AR27" s="189"/>
      <c r="AS27" s="189"/>
      <c r="AT27" s="158"/>
      <c r="AU27" s="158"/>
      <c r="AV27" s="235"/>
      <c r="AW27" s="166"/>
    </row>
    <row r="28" spans="1:49" ht="30">
      <c r="A28" s="232"/>
      <c r="B28" s="232"/>
      <c r="C28" s="242"/>
      <c r="D28" s="232"/>
      <c r="E28" s="242"/>
      <c r="F28" s="232"/>
      <c r="G28" s="231"/>
      <c r="H28" s="232"/>
      <c r="I28" s="232"/>
      <c r="J28" s="232"/>
      <c r="K28" s="59" t="s">
        <v>185</v>
      </c>
      <c r="L28" s="113"/>
      <c r="M28" s="55" t="s">
        <v>189</v>
      </c>
      <c r="N28" s="232"/>
      <c r="O28" s="232"/>
      <c r="P28" s="232"/>
      <c r="Q28" s="232"/>
      <c r="R28" s="235"/>
      <c r="S28" s="235"/>
      <c r="T28" s="235"/>
      <c r="U28" s="233" t="s">
        <v>205</v>
      </c>
      <c r="V28" s="235"/>
      <c r="W28" s="235"/>
      <c r="X28" s="237" t="str">
        <f>IF(AND(V28="x"),5,"-")</f>
        <v>-</v>
      </c>
      <c r="Y28" s="235"/>
      <c r="Z28" s="234"/>
      <c r="AA28" s="234"/>
      <c r="AB28" s="234"/>
      <c r="AC28" s="234"/>
      <c r="AD28" s="189"/>
      <c r="AE28" s="189"/>
      <c r="AF28" s="189"/>
      <c r="AG28" s="189"/>
      <c r="AH28" s="189"/>
      <c r="AI28" s="189"/>
      <c r="AJ28" s="189"/>
      <c r="AK28" s="189"/>
      <c r="AL28" s="189"/>
      <c r="AM28" s="189"/>
      <c r="AN28" s="189"/>
      <c r="AO28" s="189"/>
      <c r="AP28" s="189"/>
      <c r="AQ28" s="189"/>
      <c r="AR28" s="189"/>
      <c r="AS28" s="189"/>
      <c r="AT28" s="158"/>
      <c r="AU28" s="158"/>
      <c r="AV28" s="235"/>
      <c r="AW28" s="166"/>
    </row>
    <row r="29" spans="1:49" ht="15">
      <c r="A29" s="232"/>
      <c r="B29" s="232"/>
      <c r="C29" s="242"/>
      <c r="D29" s="232"/>
      <c r="E29" s="242"/>
      <c r="F29" s="232"/>
      <c r="G29" s="231"/>
      <c r="H29" s="232"/>
      <c r="I29" s="232"/>
      <c r="J29" s="232"/>
      <c r="K29" s="59" t="s">
        <v>186</v>
      </c>
      <c r="L29" s="113"/>
      <c r="M29" s="55" t="s">
        <v>189</v>
      </c>
      <c r="N29" s="232"/>
      <c r="O29" s="232"/>
      <c r="P29" s="232"/>
      <c r="Q29" s="232"/>
      <c r="R29" s="235"/>
      <c r="S29" s="235"/>
      <c r="T29" s="235"/>
      <c r="U29" s="233"/>
      <c r="V29" s="235"/>
      <c r="W29" s="235"/>
      <c r="X29" s="237"/>
      <c r="Y29" s="235"/>
      <c r="Z29" s="234"/>
      <c r="AA29" s="234"/>
      <c r="AB29" s="234"/>
      <c r="AC29" s="234"/>
      <c r="AD29" s="189"/>
      <c r="AE29" s="189"/>
      <c r="AF29" s="189"/>
      <c r="AG29" s="189"/>
      <c r="AH29" s="189"/>
      <c r="AI29" s="189"/>
      <c r="AJ29" s="189"/>
      <c r="AK29" s="189"/>
      <c r="AL29" s="189"/>
      <c r="AM29" s="189"/>
      <c r="AN29" s="189"/>
      <c r="AO29" s="189"/>
      <c r="AP29" s="189"/>
      <c r="AQ29" s="189"/>
      <c r="AR29" s="189"/>
      <c r="AS29" s="189"/>
      <c r="AT29" s="158"/>
      <c r="AU29" s="158"/>
      <c r="AV29" s="235"/>
      <c r="AW29" s="166"/>
    </row>
    <row r="30" spans="1:49" ht="30" customHeight="1">
      <c r="A30" s="232"/>
      <c r="B30" s="232"/>
      <c r="C30" s="242"/>
      <c r="D30" s="232"/>
      <c r="E30" s="242"/>
      <c r="F30" s="232"/>
      <c r="G30" s="231"/>
      <c r="H30" s="232"/>
      <c r="I30" s="232"/>
      <c r="J30" s="232"/>
      <c r="K30" s="59" t="s">
        <v>187</v>
      </c>
      <c r="L30" s="113" t="s">
        <v>189</v>
      </c>
      <c r="M30" s="55"/>
      <c r="N30" s="232"/>
      <c r="O30" s="232"/>
      <c r="P30" s="232"/>
      <c r="Q30" s="232"/>
      <c r="R30" s="235"/>
      <c r="S30" s="235"/>
      <c r="T30" s="235"/>
      <c r="U30" s="183" t="s">
        <v>194</v>
      </c>
      <c r="V30" s="183"/>
      <c r="W30" s="183"/>
      <c r="X30" s="238">
        <f>SUM(X14:X18)+SUM(X21:X23)+SUM(X26:X29)</f>
        <v>100</v>
      </c>
      <c r="Y30" s="235"/>
      <c r="Z30" s="234"/>
      <c r="AA30" s="234"/>
      <c r="AB30" s="234"/>
      <c r="AC30" s="234"/>
      <c r="AD30" s="189"/>
      <c r="AE30" s="189"/>
      <c r="AF30" s="189"/>
      <c r="AG30" s="189"/>
      <c r="AH30" s="189"/>
      <c r="AI30" s="189"/>
      <c r="AJ30" s="189"/>
      <c r="AK30" s="189"/>
      <c r="AL30" s="189"/>
      <c r="AM30" s="189"/>
      <c r="AN30" s="189"/>
      <c r="AO30" s="189"/>
      <c r="AP30" s="189"/>
      <c r="AQ30" s="189"/>
      <c r="AR30" s="189"/>
      <c r="AS30" s="189"/>
      <c r="AT30" s="158"/>
      <c r="AU30" s="158"/>
      <c r="AV30" s="235"/>
      <c r="AW30" s="166"/>
    </row>
    <row r="31" spans="1:49" ht="15">
      <c r="A31" s="232"/>
      <c r="B31" s="232"/>
      <c r="C31" s="242"/>
      <c r="D31" s="232"/>
      <c r="E31" s="242"/>
      <c r="F31" s="232"/>
      <c r="G31" s="231"/>
      <c r="H31" s="232"/>
      <c r="I31" s="232"/>
      <c r="J31" s="232"/>
      <c r="K31" s="59" t="s">
        <v>188</v>
      </c>
      <c r="L31" s="113"/>
      <c r="M31" s="55" t="s">
        <v>189</v>
      </c>
      <c r="N31" s="232"/>
      <c r="O31" s="232"/>
      <c r="P31" s="232"/>
      <c r="Q31" s="232"/>
      <c r="R31" s="235"/>
      <c r="S31" s="235"/>
      <c r="T31" s="235"/>
      <c r="U31" s="183"/>
      <c r="V31" s="183"/>
      <c r="W31" s="183"/>
      <c r="X31" s="183"/>
      <c r="Y31" s="235"/>
      <c r="Z31" s="234"/>
      <c r="AA31" s="234"/>
      <c r="AB31" s="234"/>
      <c r="AC31" s="234"/>
      <c r="AD31" s="189"/>
      <c r="AE31" s="189"/>
      <c r="AF31" s="189"/>
      <c r="AG31" s="189"/>
      <c r="AH31" s="189"/>
      <c r="AI31" s="189"/>
      <c r="AJ31" s="189"/>
      <c r="AK31" s="189"/>
      <c r="AL31" s="189"/>
      <c r="AM31" s="189"/>
      <c r="AN31" s="189"/>
      <c r="AO31" s="189"/>
      <c r="AP31" s="189"/>
      <c r="AQ31" s="189"/>
      <c r="AR31" s="189"/>
      <c r="AS31" s="189"/>
      <c r="AT31" s="158"/>
      <c r="AU31" s="158"/>
      <c r="AV31" s="235"/>
      <c r="AW31" s="166"/>
    </row>
    <row r="32" spans="1:49" ht="15">
      <c r="A32" s="232"/>
      <c r="B32" s="232"/>
      <c r="C32" s="242"/>
      <c r="D32" s="232"/>
      <c r="E32" s="242"/>
      <c r="F32" s="232"/>
      <c r="G32" s="231"/>
      <c r="H32" s="232"/>
      <c r="I32" s="232"/>
      <c r="J32" s="232"/>
      <c r="K32" s="268"/>
      <c r="L32" s="268"/>
      <c r="M32" s="268"/>
      <c r="N32" s="232"/>
      <c r="O32" s="232"/>
      <c r="P32" s="232"/>
      <c r="Q32" s="232"/>
      <c r="R32" s="235" t="s">
        <v>342</v>
      </c>
      <c r="S32" s="235" t="s">
        <v>189</v>
      </c>
      <c r="T32" s="235"/>
      <c r="U32" s="235"/>
      <c r="V32" s="235"/>
      <c r="W32" s="235"/>
      <c r="X32" s="235"/>
      <c r="Y32" s="110"/>
      <c r="Z32" s="55"/>
      <c r="AA32" s="55"/>
      <c r="AB32" s="55"/>
      <c r="AC32" s="55"/>
      <c r="AD32" s="189"/>
      <c r="AE32" s="189"/>
      <c r="AF32" s="189"/>
      <c r="AG32" s="189"/>
      <c r="AH32" s="189"/>
      <c r="AI32" s="189"/>
      <c r="AJ32" s="189"/>
      <c r="AK32" s="189"/>
      <c r="AL32" s="189"/>
      <c r="AM32" s="189"/>
      <c r="AN32" s="189"/>
      <c r="AO32" s="189"/>
      <c r="AP32" s="189"/>
      <c r="AQ32" s="189"/>
      <c r="AR32" s="189"/>
      <c r="AS32" s="189"/>
      <c r="AT32" s="158"/>
      <c r="AU32" s="158"/>
      <c r="AV32" s="235"/>
      <c r="AW32" s="166"/>
    </row>
    <row r="33" spans="1:49" ht="15">
      <c r="A33" s="232"/>
      <c r="B33" s="232"/>
      <c r="C33" s="242"/>
      <c r="D33" s="232"/>
      <c r="E33" s="242"/>
      <c r="F33" s="232"/>
      <c r="G33" s="231"/>
      <c r="H33" s="232"/>
      <c r="I33" s="232"/>
      <c r="J33" s="232"/>
      <c r="K33" s="268"/>
      <c r="L33" s="268"/>
      <c r="M33" s="268"/>
      <c r="N33" s="232"/>
      <c r="O33" s="232"/>
      <c r="P33" s="232"/>
      <c r="Q33" s="232"/>
      <c r="R33" s="235"/>
      <c r="S33" s="235"/>
      <c r="T33" s="235"/>
      <c r="U33" s="47" t="s">
        <v>196</v>
      </c>
      <c r="V33" s="110" t="s">
        <v>189</v>
      </c>
      <c r="W33" s="47"/>
      <c r="X33" s="62">
        <f>IF(AND(V33="x"),15,"-")</f>
        <v>15</v>
      </c>
      <c r="Y33" s="235" t="s">
        <v>64</v>
      </c>
      <c r="Z33" s="234" t="str">
        <f>IF(AND(X49&gt;=96,X49&lt;=100),"Fuerte",IF(AND(X49&gt;=86,X49&lt;=95),"Moderado",IF(AND(X49&lt;=85,X49&gt;=0),"Débil","-")))</f>
        <v>Fuerte</v>
      </c>
      <c r="AA33" s="234" t="s">
        <v>217</v>
      </c>
      <c r="AB33" s="234" t="str">
        <f>CONCATENATE(Z33,AA33)</f>
        <v>FuerteFuerte</v>
      </c>
      <c r="AC33" s="234" t="str">
        <f>IF(AB33="FuerteFuerte","NO","SI")</f>
        <v>NO</v>
      </c>
      <c r="AD33" s="189"/>
      <c r="AE33" s="189"/>
      <c r="AF33" s="189"/>
      <c r="AG33" s="189"/>
      <c r="AH33" s="189"/>
      <c r="AI33" s="189"/>
      <c r="AJ33" s="189"/>
      <c r="AK33" s="189"/>
      <c r="AL33" s="189"/>
      <c r="AM33" s="189"/>
      <c r="AN33" s="189"/>
      <c r="AO33" s="189"/>
      <c r="AP33" s="189"/>
      <c r="AQ33" s="189"/>
      <c r="AR33" s="189"/>
      <c r="AS33" s="189"/>
      <c r="AT33" s="158"/>
      <c r="AU33" s="158"/>
      <c r="AV33" s="235"/>
      <c r="AW33" s="166"/>
    </row>
    <row r="34" spans="1:49" ht="30">
      <c r="A34" s="232"/>
      <c r="B34" s="232"/>
      <c r="C34" s="242"/>
      <c r="D34" s="232"/>
      <c r="E34" s="242"/>
      <c r="F34" s="232"/>
      <c r="G34" s="231"/>
      <c r="H34" s="232"/>
      <c r="I34" s="232"/>
      <c r="J34" s="232"/>
      <c r="K34" s="268"/>
      <c r="L34" s="268"/>
      <c r="M34" s="268"/>
      <c r="N34" s="232"/>
      <c r="O34" s="232"/>
      <c r="P34" s="232"/>
      <c r="Q34" s="232"/>
      <c r="R34" s="235"/>
      <c r="S34" s="235"/>
      <c r="T34" s="235"/>
      <c r="U34" s="47" t="s">
        <v>197</v>
      </c>
      <c r="V34" s="110" t="s">
        <v>189</v>
      </c>
      <c r="W34" s="47"/>
      <c r="X34" s="62">
        <f>IF(AND(V34="x"),15,"-")</f>
        <v>15</v>
      </c>
      <c r="Y34" s="235"/>
      <c r="Z34" s="234"/>
      <c r="AA34" s="234"/>
      <c r="AB34" s="234"/>
      <c r="AC34" s="234"/>
      <c r="AD34" s="189"/>
      <c r="AE34" s="189"/>
      <c r="AF34" s="189"/>
      <c r="AG34" s="189"/>
      <c r="AH34" s="189"/>
      <c r="AI34" s="189"/>
      <c r="AJ34" s="189"/>
      <c r="AK34" s="189"/>
      <c r="AL34" s="189"/>
      <c r="AM34" s="189"/>
      <c r="AN34" s="189"/>
      <c r="AO34" s="189"/>
      <c r="AP34" s="189"/>
      <c r="AQ34" s="189"/>
      <c r="AR34" s="189"/>
      <c r="AS34" s="189"/>
      <c r="AT34" s="158"/>
      <c r="AU34" s="158"/>
      <c r="AV34" s="235"/>
      <c r="AW34" s="166"/>
    </row>
    <row r="35" spans="1:49" ht="15">
      <c r="A35" s="232"/>
      <c r="B35" s="232"/>
      <c r="C35" s="242"/>
      <c r="D35" s="232"/>
      <c r="E35" s="242"/>
      <c r="F35" s="232"/>
      <c r="G35" s="231"/>
      <c r="H35" s="232"/>
      <c r="I35" s="232"/>
      <c r="J35" s="232"/>
      <c r="K35" s="268"/>
      <c r="L35" s="268"/>
      <c r="M35" s="268"/>
      <c r="N35" s="232"/>
      <c r="O35" s="232"/>
      <c r="P35" s="232"/>
      <c r="Q35" s="232"/>
      <c r="R35" s="235"/>
      <c r="S35" s="235"/>
      <c r="T35" s="235"/>
      <c r="U35" s="47" t="s">
        <v>198</v>
      </c>
      <c r="V35" s="110" t="s">
        <v>189</v>
      </c>
      <c r="W35" s="47"/>
      <c r="X35" s="62">
        <f>IF(AND(V35="x"),15,"-")</f>
        <v>15</v>
      </c>
      <c r="Y35" s="235"/>
      <c r="Z35" s="234"/>
      <c r="AA35" s="234"/>
      <c r="AB35" s="234"/>
      <c r="AC35" s="234"/>
      <c r="AD35" s="189"/>
      <c r="AE35" s="189"/>
      <c r="AF35" s="189"/>
      <c r="AG35" s="189"/>
      <c r="AH35" s="189"/>
      <c r="AI35" s="189"/>
      <c r="AJ35" s="189"/>
      <c r="AK35" s="189"/>
      <c r="AL35" s="189"/>
      <c r="AM35" s="189"/>
      <c r="AN35" s="189"/>
      <c r="AO35" s="189"/>
      <c r="AP35" s="189"/>
      <c r="AQ35" s="189"/>
      <c r="AR35" s="189"/>
      <c r="AS35" s="189"/>
      <c r="AT35" s="158"/>
      <c r="AU35" s="158"/>
      <c r="AV35" s="235"/>
      <c r="AW35" s="166"/>
    </row>
    <row r="36" spans="1:49" ht="15">
      <c r="A36" s="232"/>
      <c r="B36" s="232"/>
      <c r="C36" s="242"/>
      <c r="D36" s="232"/>
      <c r="E36" s="242"/>
      <c r="F36" s="232"/>
      <c r="G36" s="231"/>
      <c r="H36" s="232"/>
      <c r="I36" s="232"/>
      <c r="J36" s="232"/>
      <c r="K36" s="268"/>
      <c r="L36" s="268"/>
      <c r="M36" s="268"/>
      <c r="N36" s="232"/>
      <c r="O36" s="232"/>
      <c r="P36" s="232"/>
      <c r="Q36" s="232"/>
      <c r="R36" s="235"/>
      <c r="S36" s="235"/>
      <c r="T36" s="235"/>
      <c r="U36" s="47" t="s">
        <v>199</v>
      </c>
      <c r="V36" s="110" t="s">
        <v>189</v>
      </c>
      <c r="W36" s="47"/>
      <c r="X36" s="62">
        <f>IF(AND(V36="x"),15,"-")</f>
        <v>15</v>
      </c>
      <c r="Y36" s="235"/>
      <c r="Z36" s="234"/>
      <c r="AA36" s="234"/>
      <c r="AB36" s="234"/>
      <c r="AC36" s="234"/>
      <c r="AD36" s="189"/>
      <c r="AE36" s="189"/>
      <c r="AF36" s="189"/>
      <c r="AG36" s="189"/>
      <c r="AH36" s="189"/>
      <c r="AI36" s="189"/>
      <c r="AJ36" s="189"/>
      <c r="AK36" s="189"/>
      <c r="AL36" s="189"/>
      <c r="AM36" s="189"/>
      <c r="AN36" s="189"/>
      <c r="AO36" s="189"/>
      <c r="AP36" s="189"/>
      <c r="AQ36" s="189"/>
      <c r="AR36" s="189"/>
      <c r="AS36" s="189"/>
      <c r="AT36" s="158"/>
      <c r="AU36" s="158"/>
      <c r="AV36" s="235"/>
      <c r="AW36" s="166"/>
    </row>
    <row r="37" spans="1:49" ht="30">
      <c r="A37" s="232"/>
      <c r="B37" s="232"/>
      <c r="C37" s="242"/>
      <c r="D37" s="232"/>
      <c r="E37" s="242"/>
      <c r="F37" s="232"/>
      <c r="G37" s="231"/>
      <c r="H37" s="232"/>
      <c r="I37" s="232"/>
      <c r="J37" s="232"/>
      <c r="K37" s="268"/>
      <c r="L37" s="268"/>
      <c r="M37" s="268"/>
      <c r="N37" s="232"/>
      <c r="O37" s="232"/>
      <c r="P37" s="232"/>
      <c r="Q37" s="232"/>
      <c r="R37" s="235"/>
      <c r="S37" s="235"/>
      <c r="T37" s="235"/>
      <c r="U37" s="47" t="s">
        <v>386</v>
      </c>
      <c r="V37" s="110" t="s">
        <v>189</v>
      </c>
      <c r="W37" s="47"/>
      <c r="X37" s="62">
        <f>IF(AND(V37="x"),15,"-")</f>
        <v>15</v>
      </c>
      <c r="Y37" s="235"/>
      <c r="Z37" s="234"/>
      <c r="AA37" s="234"/>
      <c r="AB37" s="234"/>
      <c r="AC37" s="234"/>
      <c r="AD37" s="189"/>
      <c r="AE37" s="189"/>
      <c r="AF37" s="189"/>
      <c r="AG37" s="189"/>
      <c r="AH37" s="189"/>
      <c r="AI37" s="189"/>
      <c r="AJ37" s="189"/>
      <c r="AK37" s="189"/>
      <c r="AL37" s="189"/>
      <c r="AM37" s="189"/>
      <c r="AN37" s="189"/>
      <c r="AO37" s="189"/>
      <c r="AP37" s="189"/>
      <c r="AQ37" s="189"/>
      <c r="AR37" s="189"/>
      <c r="AS37" s="189"/>
      <c r="AT37" s="158"/>
      <c r="AU37" s="158"/>
      <c r="AV37" s="235"/>
      <c r="AW37" s="166"/>
    </row>
    <row r="38" spans="1:49" ht="15">
      <c r="A38" s="232"/>
      <c r="B38" s="232"/>
      <c r="C38" s="242"/>
      <c r="D38" s="232"/>
      <c r="E38" s="242"/>
      <c r="F38" s="232"/>
      <c r="G38" s="231"/>
      <c r="H38" s="232"/>
      <c r="I38" s="232"/>
      <c r="J38" s="232"/>
      <c r="K38" s="268"/>
      <c r="L38" s="268"/>
      <c r="M38" s="268"/>
      <c r="N38" s="232"/>
      <c r="O38" s="232"/>
      <c r="P38" s="232"/>
      <c r="Q38" s="232"/>
      <c r="R38" s="235"/>
      <c r="S38" s="235"/>
      <c r="T38" s="235"/>
      <c r="U38" s="235"/>
      <c r="V38" s="235"/>
      <c r="W38" s="235"/>
      <c r="X38" s="235"/>
      <c r="Y38" s="235"/>
      <c r="Z38" s="234"/>
      <c r="AA38" s="234"/>
      <c r="AB38" s="234"/>
      <c r="AC38" s="234"/>
      <c r="AD38" s="189"/>
      <c r="AE38" s="189"/>
      <c r="AF38" s="189"/>
      <c r="AG38" s="189"/>
      <c r="AH38" s="189"/>
      <c r="AI38" s="189"/>
      <c r="AJ38" s="189"/>
      <c r="AK38" s="189"/>
      <c r="AL38" s="189"/>
      <c r="AM38" s="189"/>
      <c r="AN38" s="189"/>
      <c r="AO38" s="189"/>
      <c r="AP38" s="189"/>
      <c r="AQ38" s="189"/>
      <c r="AR38" s="189"/>
      <c r="AS38" s="189"/>
      <c r="AT38" s="158"/>
      <c r="AU38" s="158"/>
      <c r="AV38" s="235"/>
      <c r="AW38" s="166"/>
    </row>
    <row r="39" spans="1:49" ht="15">
      <c r="A39" s="232"/>
      <c r="B39" s="232"/>
      <c r="C39" s="242"/>
      <c r="D39" s="232"/>
      <c r="E39" s="242"/>
      <c r="F39" s="232"/>
      <c r="G39" s="231"/>
      <c r="H39" s="232"/>
      <c r="I39" s="232"/>
      <c r="J39" s="232"/>
      <c r="K39" s="268"/>
      <c r="L39" s="268"/>
      <c r="M39" s="268"/>
      <c r="N39" s="232"/>
      <c r="O39" s="232"/>
      <c r="P39" s="232"/>
      <c r="Q39" s="232"/>
      <c r="R39" s="235"/>
      <c r="S39" s="235"/>
      <c r="T39" s="235"/>
      <c r="U39" s="183" t="s">
        <v>200</v>
      </c>
      <c r="V39" s="183"/>
      <c r="W39" s="183"/>
      <c r="X39" s="183"/>
      <c r="Y39" s="235"/>
      <c r="Z39" s="234"/>
      <c r="AA39" s="234"/>
      <c r="AB39" s="234"/>
      <c r="AC39" s="234"/>
      <c r="AD39" s="189"/>
      <c r="AE39" s="189"/>
      <c r="AF39" s="189"/>
      <c r="AG39" s="189"/>
      <c r="AH39" s="189"/>
      <c r="AI39" s="189"/>
      <c r="AJ39" s="189"/>
      <c r="AK39" s="189"/>
      <c r="AL39" s="189"/>
      <c r="AM39" s="189"/>
      <c r="AN39" s="189"/>
      <c r="AO39" s="189"/>
      <c r="AP39" s="189"/>
      <c r="AQ39" s="189"/>
      <c r="AR39" s="189"/>
      <c r="AS39" s="189"/>
      <c r="AT39" s="158"/>
      <c r="AU39" s="158"/>
      <c r="AV39" s="235"/>
      <c r="AW39" s="166"/>
    </row>
    <row r="40" spans="1:49" ht="15">
      <c r="A40" s="232"/>
      <c r="B40" s="232"/>
      <c r="C40" s="242"/>
      <c r="D40" s="232"/>
      <c r="E40" s="242"/>
      <c r="F40" s="232"/>
      <c r="G40" s="231"/>
      <c r="H40" s="232"/>
      <c r="I40" s="232"/>
      <c r="J40" s="232"/>
      <c r="K40" s="268"/>
      <c r="L40" s="268"/>
      <c r="M40" s="268"/>
      <c r="N40" s="232"/>
      <c r="O40" s="232"/>
      <c r="P40" s="232"/>
      <c r="Q40" s="232"/>
      <c r="R40" s="235"/>
      <c r="S40" s="235"/>
      <c r="T40" s="235"/>
      <c r="U40" s="47" t="s">
        <v>201</v>
      </c>
      <c r="V40" s="110" t="s">
        <v>189</v>
      </c>
      <c r="W40" s="47"/>
      <c r="X40" s="63">
        <f>IF(AND(V40="x"),15,"-")</f>
        <v>15</v>
      </c>
      <c r="Y40" s="235"/>
      <c r="Z40" s="234"/>
      <c r="AA40" s="234"/>
      <c r="AB40" s="234"/>
      <c r="AC40" s="234"/>
      <c r="AD40" s="189"/>
      <c r="AE40" s="189"/>
      <c r="AF40" s="189"/>
      <c r="AG40" s="189"/>
      <c r="AH40" s="189"/>
      <c r="AI40" s="189"/>
      <c r="AJ40" s="189"/>
      <c r="AK40" s="189"/>
      <c r="AL40" s="189"/>
      <c r="AM40" s="189"/>
      <c r="AN40" s="189"/>
      <c r="AO40" s="189"/>
      <c r="AP40" s="189"/>
      <c r="AQ40" s="189"/>
      <c r="AR40" s="189"/>
      <c r="AS40" s="189"/>
      <c r="AT40" s="158"/>
      <c r="AU40" s="158"/>
      <c r="AV40" s="235"/>
      <c r="AW40" s="166"/>
    </row>
    <row r="41" spans="1:49" ht="15">
      <c r="A41" s="232"/>
      <c r="B41" s="232"/>
      <c r="C41" s="242"/>
      <c r="D41" s="232"/>
      <c r="E41" s="242"/>
      <c r="F41" s="232"/>
      <c r="G41" s="231"/>
      <c r="H41" s="232"/>
      <c r="I41" s="232"/>
      <c r="J41" s="232"/>
      <c r="K41" s="268"/>
      <c r="L41" s="268"/>
      <c r="M41" s="268"/>
      <c r="N41" s="232"/>
      <c r="O41" s="232"/>
      <c r="P41" s="232"/>
      <c r="Q41" s="232"/>
      <c r="R41" s="235"/>
      <c r="S41" s="235"/>
      <c r="T41" s="235"/>
      <c r="U41" s="233" t="s">
        <v>202</v>
      </c>
      <c r="V41" s="235"/>
      <c r="W41" s="233"/>
      <c r="X41" s="237" t="str">
        <f>IF(AND(V41="x"),10,"-")</f>
        <v>-</v>
      </c>
      <c r="Y41" s="235"/>
      <c r="Z41" s="234"/>
      <c r="AA41" s="234"/>
      <c r="AB41" s="234"/>
      <c r="AC41" s="234"/>
      <c r="AD41" s="189"/>
      <c r="AE41" s="189"/>
      <c r="AF41" s="189"/>
      <c r="AG41" s="189"/>
      <c r="AH41" s="189"/>
      <c r="AI41" s="189"/>
      <c r="AJ41" s="189"/>
      <c r="AK41" s="189"/>
      <c r="AL41" s="189"/>
      <c r="AM41" s="189"/>
      <c r="AN41" s="189"/>
      <c r="AO41" s="189"/>
      <c r="AP41" s="189"/>
      <c r="AQ41" s="189"/>
      <c r="AR41" s="189"/>
      <c r="AS41" s="189"/>
      <c r="AT41" s="158"/>
      <c r="AU41" s="158"/>
      <c r="AV41" s="235"/>
      <c r="AW41" s="166"/>
    </row>
    <row r="42" spans="1:49" ht="15">
      <c r="A42" s="232"/>
      <c r="B42" s="232"/>
      <c r="C42" s="242"/>
      <c r="D42" s="232"/>
      <c r="E42" s="242"/>
      <c r="F42" s="232"/>
      <c r="G42" s="231"/>
      <c r="H42" s="232"/>
      <c r="I42" s="232"/>
      <c r="J42" s="232"/>
      <c r="K42" s="268"/>
      <c r="L42" s="268"/>
      <c r="M42" s="268"/>
      <c r="N42" s="232"/>
      <c r="O42" s="232"/>
      <c r="P42" s="232"/>
      <c r="Q42" s="232"/>
      <c r="R42" s="235"/>
      <c r="S42" s="235"/>
      <c r="T42" s="235"/>
      <c r="U42" s="233"/>
      <c r="V42" s="235"/>
      <c r="W42" s="233"/>
      <c r="X42" s="237"/>
      <c r="Y42" s="235"/>
      <c r="Z42" s="234"/>
      <c r="AA42" s="234"/>
      <c r="AB42" s="234"/>
      <c r="AC42" s="234"/>
      <c r="AD42" s="189"/>
      <c r="AE42" s="189"/>
      <c r="AF42" s="189"/>
      <c r="AG42" s="189"/>
      <c r="AH42" s="189"/>
      <c r="AI42" s="189"/>
      <c r="AJ42" s="189"/>
      <c r="AK42" s="189"/>
      <c r="AL42" s="189"/>
      <c r="AM42" s="189"/>
      <c r="AN42" s="189"/>
      <c r="AO42" s="189"/>
      <c r="AP42" s="189"/>
      <c r="AQ42" s="189"/>
      <c r="AR42" s="189"/>
      <c r="AS42" s="189"/>
      <c r="AT42" s="158"/>
      <c r="AU42" s="158"/>
      <c r="AV42" s="235"/>
      <c r="AW42" s="166"/>
    </row>
    <row r="43" spans="1:49" ht="15">
      <c r="A43" s="232"/>
      <c r="B43" s="232"/>
      <c r="C43" s="242"/>
      <c r="D43" s="232"/>
      <c r="E43" s="242"/>
      <c r="F43" s="232"/>
      <c r="G43" s="231"/>
      <c r="H43" s="232"/>
      <c r="I43" s="232"/>
      <c r="J43" s="232"/>
      <c r="K43" s="268"/>
      <c r="L43" s="268"/>
      <c r="M43" s="268"/>
      <c r="N43" s="232"/>
      <c r="O43" s="232"/>
      <c r="P43" s="232"/>
      <c r="Q43" s="232"/>
      <c r="R43" s="235"/>
      <c r="S43" s="235"/>
      <c r="T43" s="235"/>
      <c r="U43" s="235"/>
      <c r="V43" s="235"/>
      <c r="W43" s="235"/>
      <c r="X43" s="235"/>
      <c r="Y43" s="235"/>
      <c r="Z43" s="234"/>
      <c r="AA43" s="234"/>
      <c r="AB43" s="234"/>
      <c r="AC43" s="234"/>
      <c r="AD43" s="189"/>
      <c r="AE43" s="189"/>
      <c r="AF43" s="189"/>
      <c r="AG43" s="189"/>
      <c r="AH43" s="189"/>
      <c r="AI43" s="189"/>
      <c r="AJ43" s="189"/>
      <c r="AK43" s="189"/>
      <c r="AL43" s="189"/>
      <c r="AM43" s="189"/>
      <c r="AN43" s="189"/>
      <c r="AO43" s="189"/>
      <c r="AP43" s="189"/>
      <c r="AQ43" s="189"/>
      <c r="AR43" s="189"/>
      <c r="AS43" s="189"/>
      <c r="AT43" s="158"/>
      <c r="AU43" s="158"/>
      <c r="AV43" s="235"/>
      <c r="AW43" s="166"/>
    </row>
    <row r="44" spans="1:49" ht="15">
      <c r="A44" s="232"/>
      <c r="B44" s="232"/>
      <c r="C44" s="242"/>
      <c r="D44" s="232"/>
      <c r="E44" s="242"/>
      <c r="F44" s="232"/>
      <c r="G44" s="231"/>
      <c r="H44" s="232"/>
      <c r="I44" s="232"/>
      <c r="J44" s="232"/>
      <c r="K44" s="268"/>
      <c r="L44" s="268"/>
      <c r="M44" s="268"/>
      <c r="N44" s="232"/>
      <c r="O44" s="232"/>
      <c r="P44" s="232"/>
      <c r="Q44" s="232"/>
      <c r="R44" s="235"/>
      <c r="S44" s="235"/>
      <c r="T44" s="235"/>
      <c r="U44" s="183" t="s">
        <v>203</v>
      </c>
      <c r="V44" s="183"/>
      <c r="W44" s="183"/>
      <c r="X44" s="183"/>
      <c r="Y44" s="235"/>
      <c r="Z44" s="234"/>
      <c r="AA44" s="234"/>
      <c r="AB44" s="234"/>
      <c r="AC44" s="234"/>
      <c r="AD44" s="189"/>
      <c r="AE44" s="189"/>
      <c r="AF44" s="189"/>
      <c r="AG44" s="189"/>
      <c r="AH44" s="189"/>
      <c r="AI44" s="189"/>
      <c r="AJ44" s="189"/>
      <c r="AK44" s="189"/>
      <c r="AL44" s="189"/>
      <c r="AM44" s="189"/>
      <c r="AN44" s="189"/>
      <c r="AO44" s="189"/>
      <c r="AP44" s="189"/>
      <c r="AQ44" s="189"/>
      <c r="AR44" s="189"/>
      <c r="AS44" s="189"/>
      <c r="AT44" s="158"/>
      <c r="AU44" s="158"/>
      <c r="AV44" s="235"/>
      <c r="AW44" s="166"/>
    </row>
    <row r="45" spans="1:49" ht="15">
      <c r="A45" s="232"/>
      <c r="B45" s="232"/>
      <c r="C45" s="242"/>
      <c r="D45" s="232"/>
      <c r="E45" s="242"/>
      <c r="F45" s="232"/>
      <c r="G45" s="231"/>
      <c r="H45" s="232"/>
      <c r="I45" s="232"/>
      <c r="J45" s="232"/>
      <c r="K45" s="268"/>
      <c r="L45" s="268"/>
      <c r="M45" s="268"/>
      <c r="N45" s="232"/>
      <c r="O45" s="232"/>
      <c r="P45" s="232"/>
      <c r="Q45" s="232"/>
      <c r="R45" s="235"/>
      <c r="S45" s="235"/>
      <c r="T45" s="235"/>
      <c r="U45" s="233" t="s">
        <v>204</v>
      </c>
      <c r="V45" s="235" t="s">
        <v>189</v>
      </c>
      <c r="W45" s="235"/>
      <c r="X45" s="237">
        <f>IF(AND(V45="X"),10,"-")</f>
        <v>10</v>
      </c>
      <c r="Y45" s="235"/>
      <c r="Z45" s="234"/>
      <c r="AA45" s="234"/>
      <c r="AB45" s="234"/>
      <c r="AC45" s="234"/>
      <c r="AD45" s="189"/>
      <c r="AE45" s="189"/>
      <c r="AF45" s="189"/>
      <c r="AG45" s="189"/>
      <c r="AH45" s="189"/>
      <c r="AI45" s="189"/>
      <c r="AJ45" s="189"/>
      <c r="AK45" s="189"/>
      <c r="AL45" s="189"/>
      <c r="AM45" s="189"/>
      <c r="AN45" s="189"/>
      <c r="AO45" s="189"/>
      <c r="AP45" s="189"/>
      <c r="AQ45" s="189"/>
      <c r="AR45" s="189"/>
      <c r="AS45" s="189"/>
      <c r="AT45" s="158"/>
      <c r="AU45" s="158"/>
      <c r="AV45" s="235"/>
      <c r="AW45" s="166"/>
    </row>
    <row r="46" spans="1:49" ht="15">
      <c r="A46" s="232"/>
      <c r="B46" s="232"/>
      <c r="C46" s="242"/>
      <c r="D46" s="232"/>
      <c r="E46" s="242"/>
      <c r="F46" s="232"/>
      <c r="G46" s="231"/>
      <c r="H46" s="232"/>
      <c r="I46" s="232"/>
      <c r="J46" s="232"/>
      <c r="K46" s="268"/>
      <c r="L46" s="268"/>
      <c r="M46" s="268"/>
      <c r="N46" s="232"/>
      <c r="O46" s="232"/>
      <c r="P46" s="232"/>
      <c r="Q46" s="232"/>
      <c r="R46" s="235"/>
      <c r="S46" s="235"/>
      <c r="T46" s="235"/>
      <c r="U46" s="233"/>
      <c r="V46" s="235"/>
      <c r="W46" s="235"/>
      <c r="X46" s="237"/>
      <c r="Y46" s="235"/>
      <c r="Z46" s="234"/>
      <c r="AA46" s="234"/>
      <c r="AB46" s="234"/>
      <c r="AC46" s="234"/>
      <c r="AD46" s="189"/>
      <c r="AE46" s="189"/>
      <c r="AF46" s="189"/>
      <c r="AG46" s="189"/>
      <c r="AH46" s="189"/>
      <c r="AI46" s="189"/>
      <c r="AJ46" s="189"/>
      <c r="AK46" s="189"/>
      <c r="AL46" s="189"/>
      <c r="AM46" s="189"/>
      <c r="AN46" s="189"/>
      <c r="AO46" s="189"/>
      <c r="AP46" s="189"/>
      <c r="AQ46" s="189"/>
      <c r="AR46" s="189"/>
      <c r="AS46" s="189"/>
      <c r="AT46" s="158"/>
      <c r="AU46" s="158"/>
      <c r="AV46" s="235"/>
      <c r="AW46" s="166"/>
    </row>
    <row r="47" spans="1:49" ht="15">
      <c r="A47" s="232"/>
      <c r="B47" s="232"/>
      <c r="C47" s="242"/>
      <c r="D47" s="232"/>
      <c r="E47" s="242"/>
      <c r="F47" s="232"/>
      <c r="G47" s="231"/>
      <c r="H47" s="232"/>
      <c r="I47" s="232"/>
      <c r="J47" s="232"/>
      <c r="K47" s="268"/>
      <c r="L47" s="268"/>
      <c r="M47" s="268"/>
      <c r="N47" s="232"/>
      <c r="O47" s="232"/>
      <c r="P47" s="232"/>
      <c r="Q47" s="232"/>
      <c r="R47" s="235"/>
      <c r="S47" s="235"/>
      <c r="T47" s="235"/>
      <c r="U47" s="233" t="s">
        <v>205</v>
      </c>
      <c r="V47" s="235"/>
      <c r="W47" s="235"/>
      <c r="X47" s="237" t="str">
        <f>IF(AND(V47="x"),5,"-")</f>
        <v>-</v>
      </c>
      <c r="Y47" s="235"/>
      <c r="Z47" s="234"/>
      <c r="AA47" s="234"/>
      <c r="AB47" s="234"/>
      <c r="AC47" s="234"/>
      <c r="AD47" s="189"/>
      <c r="AE47" s="189"/>
      <c r="AF47" s="189"/>
      <c r="AG47" s="189"/>
      <c r="AH47" s="189"/>
      <c r="AI47" s="189"/>
      <c r="AJ47" s="189"/>
      <c r="AK47" s="189"/>
      <c r="AL47" s="189"/>
      <c r="AM47" s="189"/>
      <c r="AN47" s="189"/>
      <c r="AO47" s="189"/>
      <c r="AP47" s="189"/>
      <c r="AQ47" s="189"/>
      <c r="AR47" s="189"/>
      <c r="AS47" s="189"/>
      <c r="AT47" s="158"/>
      <c r="AU47" s="158"/>
      <c r="AV47" s="235"/>
      <c r="AW47" s="166"/>
    </row>
    <row r="48" spans="1:49" ht="82.5" customHeight="1">
      <c r="A48" s="232"/>
      <c r="B48" s="232"/>
      <c r="C48" s="242"/>
      <c r="D48" s="232"/>
      <c r="E48" s="242"/>
      <c r="F48" s="232"/>
      <c r="G48" s="231"/>
      <c r="H48" s="232"/>
      <c r="I48" s="232"/>
      <c r="J48" s="232"/>
      <c r="K48" s="268"/>
      <c r="L48" s="268"/>
      <c r="M48" s="268"/>
      <c r="N48" s="232"/>
      <c r="O48" s="232"/>
      <c r="P48" s="232"/>
      <c r="Q48" s="232"/>
      <c r="R48" s="235"/>
      <c r="S48" s="235"/>
      <c r="T48" s="235"/>
      <c r="U48" s="233"/>
      <c r="V48" s="235"/>
      <c r="W48" s="235"/>
      <c r="X48" s="237"/>
      <c r="Y48" s="235"/>
      <c r="Z48" s="234"/>
      <c r="AA48" s="234"/>
      <c r="AB48" s="234"/>
      <c r="AC48" s="234"/>
      <c r="AD48" s="189"/>
      <c r="AE48" s="189"/>
      <c r="AF48" s="189"/>
      <c r="AG48" s="189"/>
      <c r="AH48" s="189"/>
      <c r="AI48" s="189"/>
      <c r="AJ48" s="189"/>
      <c r="AK48" s="189"/>
      <c r="AL48" s="189"/>
      <c r="AM48" s="189"/>
      <c r="AN48" s="189"/>
      <c r="AO48" s="189"/>
      <c r="AP48" s="189"/>
      <c r="AQ48" s="189"/>
      <c r="AR48" s="189"/>
      <c r="AS48" s="189"/>
      <c r="AT48" s="158"/>
      <c r="AU48" s="158"/>
      <c r="AV48" s="235"/>
      <c r="AW48" s="166"/>
    </row>
    <row r="49" spans="1:49" ht="99.75" customHeight="1">
      <c r="A49" s="232"/>
      <c r="B49" s="232"/>
      <c r="C49" s="242"/>
      <c r="D49" s="232"/>
      <c r="E49" s="242"/>
      <c r="F49" s="232"/>
      <c r="G49" s="231"/>
      <c r="H49" s="232"/>
      <c r="I49" s="232"/>
      <c r="J49" s="232"/>
      <c r="K49" s="268"/>
      <c r="L49" s="268"/>
      <c r="M49" s="268"/>
      <c r="N49" s="232"/>
      <c r="O49" s="232"/>
      <c r="P49" s="232"/>
      <c r="Q49" s="232"/>
      <c r="R49" s="235"/>
      <c r="S49" s="235"/>
      <c r="T49" s="235"/>
      <c r="U49" s="183" t="s">
        <v>206</v>
      </c>
      <c r="V49" s="183"/>
      <c r="W49" s="183"/>
      <c r="X49" s="238">
        <f>SUM(X33:X37)+SUM(X40:X42)+SUM(X45:X48)</f>
        <v>100</v>
      </c>
      <c r="Y49" s="235"/>
      <c r="Z49" s="234"/>
      <c r="AA49" s="234"/>
      <c r="AB49" s="234"/>
      <c r="AC49" s="234"/>
      <c r="AD49" s="189"/>
      <c r="AE49" s="189"/>
      <c r="AF49" s="189"/>
      <c r="AG49" s="189"/>
      <c r="AH49" s="189"/>
      <c r="AI49" s="189"/>
      <c r="AJ49" s="189"/>
      <c r="AK49" s="189"/>
      <c r="AL49" s="189"/>
      <c r="AM49" s="189"/>
      <c r="AN49" s="189"/>
      <c r="AO49" s="189"/>
      <c r="AP49" s="189"/>
      <c r="AQ49" s="189"/>
      <c r="AR49" s="189"/>
      <c r="AS49" s="189"/>
      <c r="AT49" s="158"/>
      <c r="AU49" s="158"/>
      <c r="AV49" s="235"/>
      <c r="AW49" s="166"/>
    </row>
    <row r="50" spans="1:49" ht="66" customHeight="1">
      <c r="A50" s="232"/>
      <c r="B50" s="232"/>
      <c r="C50" s="242"/>
      <c r="D50" s="232"/>
      <c r="E50" s="242"/>
      <c r="F50" s="232"/>
      <c r="G50" s="231"/>
      <c r="H50" s="232"/>
      <c r="I50" s="232"/>
      <c r="J50" s="232"/>
      <c r="K50" s="268"/>
      <c r="L50" s="268"/>
      <c r="M50" s="268"/>
      <c r="N50" s="232"/>
      <c r="O50" s="232"/>
      <c r="P50" s="232"/>
      <c r="Q50" s="232"/>
      <c r="R50" s="235"/>
      <c r="S50" s="235"/>
      <c r="T50" s="235"/>
      <c r="U50" s="183"/>
      <c r="V50" s="183"/>
      <c r="W50" s="183"/>
      <c r="X50" s="183"/>
      <c r="Y50" s="235"/>
      <c r="Z50" s="234"/>
      <c r="AA50" s="234"/>
      <c r="AB50" s="234"/>
      <c r="AC50" s="234"/>
      <c r="AD50" s="189"/>
      <c r="AE50" s="189"/>
      <c r="AF50" s="189"/>
      <c r="AG50" s="189"/>
      <c r="AH50" s="189"/>
      <c r="AI50" s="189"/>
      <c r="AJ50" s="189"/>
      <c r="AK50" s="189"/>
      <c r="AL50" s="189"/>
      <c r="AM50" s="189"/>
      <c r="AN50" s="189"/>
      <c r="AO50" s="189"/>
      <c r="AP50" s="189"/>
      <c r="AQ50" s="189"/>
      <c r="AR50" s="189"/>
      <c r="AS50" s="189"/>
      <c r="AT50" s="159"/>
      <c r="AU50" s="159"/>
      <c r="AV50" s="235"/>
      <c r="AW50" s="166"/>
    </row>
    <row r="51" spans="1:6" ht="15">
      <c r="A51" s="155" t="s">
        <v>434</v>
      </c>
      <c r="F51" s="155"/>
    </row>
    <row r="1113" ht="15">
      <c r="B1113" s="28" t="s">
        <v>83</v>
      </c>
    </row>
    <row r="1114" ht="15">
      <c r="B1114" s="28" t="s">
        <v>84</v>
      </c>
    </row>
  </sheetData>
  <sheetProtection formatCells="0"/>
  <protectedRanges>
    <protectedRange sqref="A10:H12" name="Redacci?n de riesgo"/>
    <protectedRange sqref="A13:H50" name="Redacci?n de riesgo_1"/>
    <protectedRange sqref="K13:M50" name="preguntas_1"/>
    <protectedRange sqref="R13:T50" name="Rango3_1"/>
    <protectedRange sqref="U14:W18 U21:W23 U26:W29 U33:W37 U40:W42 U45:W48" name="preguntas control_1"/>
    <protectedRange sqref="Y13:Z50" name="Rango5_1"/>
    <protectedRange sqref="AA13:AA50" name="Rango6_1"/>
    <protectedRange sqref="AF13:AG50" name="Rango7_1"/>
    <protectedRange sqref="AV2:AW3 B2:G3 J2:K3" name="Rango8_1"/>
  </protectedRanges>
  <mergeCells count="143">
    <mergeCell ref="AB10:AB12"/>
    <mergeCell ref="AC10:AC12"/>
    <mergeCell ref="U11:W11"/>
    <mergeCell ref="X11:X12"/>
    <mergeCell ref="K10:K12"/>
    <mergeCell ref="L10:L12"/>
    <mergeCell ref="M10:M12"/>
    <mergeCell ref="N10:N12"/>
    <mergeCell ref="O10:P12"/>
    <mergeCell ref="Q10:Q12"/>
    <mergeCell ref="A1:B4"/>
    <mergeCell ref="C1:AU4"/>
    <mergeCell ref="AF10:AF12"/>
    <mergeCell ref="AG10:AG12"/>
    <mergeCell ref="AH10:AH12"/>
    <mergeCell ref="AI10:AI12"/>
    <mergeCell ref="S10:T11"/>
    <mergeCell ref="U10:W10"/>
    <mergeCell ref="X10:Y10"/>
    <mergeCell ref="Z10:Z12"/>
    <mergeCell ref="R32:R50"/>
    <mergeCell ref="S32:S50"/>
    <mergeCell ref="A6:B6"/>
    <mergeCell ref="A7:B7"/>
    <mergeCell ref="B9:H9"/>
    <mergeCell ref="I9:O9"/>
    <mergeCell ref="Y11:Y12"/>
    <mergeCell ref="AA11:AA12"/>
    <mergeCell ref="Y14:Y31"/>
    <mergeCell ref="Z14:Z31"/>
    <mergeCell ref="AA14:AA31"/>
    <mergeCell ref="V26:V27"/>
    <mergeCell ref="W26:W27"/>
    <mergeCell ref="X26:X27"/>
    <mergeCell ref="V28:V29"/>
    <mergeCell ref="W28:W29"/>
    <mergeCell ref="U41:U42"/>
    <mergeCell ref="R10:R12"/>
    <mergeCell ref="AD10:AD12"/>
    <mergeCell ref="AE10:AE12"/>
    <mergeCell ref="A13:A50"/>
    <mergeCell ref="B13:B50"/>
    <mergeCell ref="C13:C50"/>
    <mergeCell ref="D13:D50"/>
    <mergeCell ref="E13:E50"/>
    <mergeCell ref="F13:F50"/>
    <mergeCell ref="P13:P50"/>
    <mergeCell ref="Q13:Q50"/>
    <mergeCell ref="R13:R31"/>
    <mergeCell ref="S13:S31"/>
    <mergeCell ref="T13:T31"/>
    <mergeCell ref="U13:X13"/>
    <mergeCell ref="U49:W50"/>
    <mergeCell ref="X49:X50"/>
    <mergeCell ref="U38:X38"/>
    <mergeCell ref="U39:X39"/>
    <mergeCell ref="G13:G50"/>
    <mergeCell ref="H13:H50"/>
    <mergeCell ref="I13:I50"/>
    <mergeCell ref="J13:J50"/>
    <mergeCell ref="N13:N50"/>
    <mergeCell ref="O13:O50"/>
    <mergeCell ref="K32:M50"/>
    <mergeCell ref="AL14:AL50"/>
    <mergeCell ref="AM14:AM50"/>
    <mergeCell ref="AN14:AN50"/>
    <mergeCell ref="T32:T50"/>
    <mergeCell ref="U32:X32"/>
    <mergeCell ref="V45:V46"/>
    <mergeCell ref="X41:X42"/>
    <mergeCell ref="U43:X43"/>
    <mergeCell ref="U44:X44"/>
    <mergeCell ref="U45:U46"/>
    <mergeCell ref="V41:V42"/>
    <mergeCell ref="W41:W42"/>
    <mergeCell ref="AP14:AP50"/>
    <mergeCell ref="AE14:AE50"/>
    <mergeCell ref="AF14:AF50"/>
    <mergeCell ref="AG14:AG50"/>
    <mergeCell ref="AH14:AH50"/>
    <mergeCell ref="AI14:AI50"/>
    <mergeCell ref="AJ14:AJ50"/>
    <mergeCell ref="AK14:AK50"/>
    <mergeCell ref="AS14:AS50"/>
    <mergeCell ref="AO14:AO50"/>
    <mergeCell ref="U47:U48"/>
    <mergeCell ref="V47:V48"/>
    <mergeCell ref="W47:W48"/>
    <mergeCell ref="X47:X48"/>
    <mergeCell ref="AB14:AB31"/>
    <mergeCell ref="U19:X19"/>
    <mergeCell ref="U20:X20"/>
    <mergeCell ref="U22:U23"/>
    <mergeCell ref="X22:X23"/>
    <mergeCell ref="U24:X24"/>
    <mergeCell ref="U25:X25"/>
    <mergeCell ref="U26:U27"/>
    <mergeCell ref="U30:W31"/>
    <mergeCell ref="X30:X31"/>
    <mergeCell ref="V22:V23"/>
    <mergeCell ref="W22:W23"/>
    <mergeCell ref="U28:U29"/>
    <mergeCell ref="X28:X29"/>
    <mergeCell ref="AC14:AC31"/>
    <mergeCell ref="AD14:AD50"/>
    <mergeCell ref="Y33:Y50"/>
    <mergeCell ref="Z33:Z50"/>
    <mergeCell ref="AA33:AA50"/>
    <mergeCell ref="AB33:AB50"/>
    <mergeCell ref="AC33:AC50"/>
    <mergeCell ref="R9:AU9"/>
    <mergeCell ref="B10:H11"/>
    <mergeCell ref="I10:J12"/>
    <mergeCell ref="AW13:AW50"/>
    <mergeCell ref="W45:W46"/>
    <mergeCell ref="X45:X46"/>
    <mergeCell ref="AV10:AV12"/>
    <mergeCell ref="AV13:AV50"/>
    <mergeCell ref="AQ14:AQ50"/>
    <mergeCell ref="AR14:AR50"/>
    <mergeCell ref="AJ10:AJ12"/>
    <mergeCell ref="AK10:AK12"/>
    <mergeCell ref="AL10:AL12"/>
    <mergeCell ref="AM10:AM12"/>
    <mergeCell ref="AN10:AN12"/>
    <mergeCell ref="AO10:AO12"/>
    <mergeCell ref="AW10:AW12"/>
    <mergeCell ref="AP10:AP12"/>
    <mergeCell ref="AQ10:AQ12"/>
    <mergeCell ref="AR10:AR12"/>
    <mergeCell ref="AS10:AS12"/>
    <mergeCell ref="AT10:AT12"/>
    <mergeCell ref="AU10:AU12"/>
    <mergeCell ref="AT13:AT50"/>
    <mergeCell ref="AU13:AU50"/>
    <mergeCell ref="AV1:AW1"/>
    <mergeCell ref="AV2:AW2"/>
    <mergeCell ref="AV3:AW3"/>
    <mergeCell ref="AV4:AW4"/>
    <mergeCell ref="A5:AW5"/>
    <mergeCell ref="C6:AW6"/>
    <mergeCell ref="C7:AW7"/>
    <mergeCell ref="A8:AW8"/>
  </mergeCells>
  <conditionalFormatting sqref="N13:Q13">
    <cfRule type="cellIs" priority="16" dxfId="4" operator="equal">
      <formula>"Casi seguro - Se espera que el evento ocurra en la mayoría de las circunstancias  +Catastrófico"</formula>
    </cfRule>
    <cfRule type="cellIs" priority="17" dxfId="4" operator="equal">
      <formula>"Probable- Es viable que el evento ocurra en la mayoría de las circunstancias +Catastrófico"</formula>
    </cfRule>
    <cfRule type="cellIs" priority="18" dxfId="4" operator="equal">
      <formula>"Posible - El evento podrá ocurrir en algún momento +Catastrófico"</formula>
    </cfRule>
    <cfRule type="cellIs" priority="19" dxfId="4" operator="equal">
      <formula>"Improbable - El evento puede ocurrir en algún momento+Catastrófico"</formula>
    </cfRule>
    <cfRule type="cellIs" priority="20" dxfId="4" operator="equal">
      <formula>"Rara vez- El evento puede ocurrir solo en circunstancias excepcionales (poco comunes o anormales)+Catastrófico"</formula>
    </cfRule>
    <cfRule type="cellIs" priority="21" dxfId="73" operator="equal">
      <formula>"Casi seguro - Se espera que el evento ocurra en la mayoría de las circunstancias  +Moderado"</formula>
    </cfRule>
    <cfRule type="cellIs" priority="22" dxfId="73" operator="equal">
      <formula>"Probable- Es viable que el evento ocurra en la mayoría de las circunstancias +Moderado"</formula>
    </cfRule>
    <cfRule type="cellIs" priority="23" dxfId="1" operator="equal">
      <formula>"Posible - El evento podrá ocurrir en algún momento +Moderado"</formula>
    </cfRule>
    <cfRule type="cellIs" priority="24" dxfId="1" operator="equal">
      <formula>"Improbable - El evento puede ocurrir en algún momento+Moderado"</formula>
    </cfRule>
    <cfRule type="cellIs" priority="25" dxfId="1" operator="equal">
      <formula>"Rara vez- El evento puede ocurrir solo en circunstancias excepcionales (poco comunes o anormales)+Moderado"</formula>
    </cfRule>
    <cfRule type="cellIs" priority="26" dxfId="73" operator="equal">
      <formula>"Casi seguro - Se espera que el evento ocurra en la mayoría de las circunstancias  +Mayor"</formula>
    </cfRule>
    <cfRule type="cellIs" priority="27" dxfId="73" operator="equal">
      <formula>"Posible - El evento podrá ocurrir en algún momento +Mayor"</formula>
    </cfRule>
    <cfRule type="cellIs" priority="28" dxfId="73" operator="equal">
      <formula>"Improbable - El evento puede ocurrir en algún momento+Mayor"</formula>
    </cfRule>
    <cfRule type="cellIs" priority="29" dxfId="73" operator="equal">
      <formula>"Rara vez- El evento puede ocurrir solo en circunstancias excepcionales (poco comunes o anormales)+Mayor"</formula>
    </cfRule>
    <cfRule type="cellIs" priority="30" dxfId="73" operator="equal">
      <formula>"Probable- Es viable que el evento ocurra en la mayoría de las circunstancias +Mayor"</formula>
    </cfRule>
  </conditionalFormatting>
  <conditionalFormatting sqref="AT13">
    <cfRule type="cellIs" priority="1" dxfId="4" operator="equal">
      <formula>IF(AND('Riesgos de Corrupción JuriyCont'!#REF!="Casi Seguro -5+ Catastrófico-5"),"EXTREMO",FALSE)</formula>
    </cfRule>
    <cfRule type="cellIs" priority="2" dxfId="4" operator="equal">
      <formula>"Probable-4+ Catastrófico-5"</formula>
    </cfRule>
    <cfRule type="cellIs" priority="3" dxfId="4" operator="equal">
      <formula>"Posible-3+ Catastrófico-5"</formula>
    </cfRule>
    <cfRule type="cellIs" priority="4" dxfId="4" operator="equal">
      <formula>"Improbable-2+ Catastrófico-5"</formula>
    </cfRule>
    <cfRule type="cellIs" priority="5" dxfId="4" operator="equal">
      <formula>"Rara Vez-1+ Catastrófico-5"</formula>
    </cfRule>
    <cfRule type="cellIs" priority="6" dxfId="73" operator="equal">
      <formula>"Casi Seguro -5+ Mayor- 4"</formula>
    </cfRule>
    <cfRule type="cellIs" priority="7" dxfId="73" operator="equal">
      <formula>"Probable-4+ Mayor- 4"</formula>
    </cfRule>
    <cfRule type="cellIs" priority="8" dxfId="73" operator="equal">
      <formula>"Posible-3+ Mayor- 4"</formula>
    </cfRule>
    <cfRule type="cellIs" priority="9" dxfId="73" operator="equal">
      <formula>"Improbable-2+ Mayor- 4"</formula>
    </cfRule>
    <cfRule type="cellIs" priority="10" dxfId="73" operator="equal">
      <formula>"Rara Vez-1+Mayor- 4"</formula>
    </cfRule>
    <cfRule type="cellIs" priority="11" dxfId="73" operator="equal">
      <formula>"Casi Seguro -5+Moderado- 3"</formula>
    </cfRule>
    <cfRule type="cellIs" priority="12" dxfId="73" operator="equal">
      <formula>"Probable-4+Moderado- 3"</formula>
    </cfRule>
    <cfRule type="cellIs" priority="13" dxfId="1" operator="equal">
      <formula>"Posible-3+Moderado- 3"</formula>
    </cfRule>
    <cfRule type="cellIs" priority="14" dxfId="1" operator="equal">
      <formula>"Improbable-2+Moderado- 3"</formula>
    </cfRule>
    <cfRule type="cellIs" priority="15" dxfId="1" operator="equal">
      <formula>"Rara Vez-1+Moderado- 3"</formula>
    </cfRule>
  </conditionalFormatting>
  <dataValidations count="1">
    <dataValidation type="list" allowBlank="1" showInputMessage="1" showErrorMessage="1" sqref="B13">
      <formula1>$B$1031:$B$1032</formula1>
    </dataValidation>
  </dataValidations>
  <printOptions/>
  <pageMargins left="0.7" right="0.7" top="0.75" bottom="0.75" header="0.3" footer="0.3"/>
  <pageSetup horizontalDpi="600" verticalDpi="600" orientation="landscape" paperSize="9" scale="40" r:id="rId2"/>
  <drawing r:id="rId1"/>
</worksheet>
</file>

<file path=xl/worksheets/sheet6.xml><?xml version="1.0" encoding="utf-8"?>
<worksheet xmlns="http://schemas.openxmlformats.org/spreadsheetml/2006/main" xmlns:r="http://schemas.openxmlformats.org/officeDocument/2006/relationships">
  <dimension ref="A1:AW1190"/>
  <sheetViews>
    <sheetView zoomScale="90" zoomScaleNormal="90" zoomScaleSheetLayoutView="30" zoomScalePageLayoutView="0" workbookViewId="0" topLeftCell="A118">
      <selection activeCell="C133" sqref="C133"/>
    </sheetView>
  </sheetViews>
  <sheetFormatPr defaultColWidth="14.421875" defaultRowHeight="15" customHeight="1"/>
  <cols>
    <col min="1" max="1" width="6.7109375" style="118" customWidth="1"/>
    <col min="2" max="4" width="27.57421875" style="118" customWidth="1"/>
    <col min="5" max="5" width="46.8515625" style="118" customWidth="1"/>
    <col min="6" max="8" width="21.140625" style="118" customWidth="1"/>
    <col min="9" max="9" width="26.421875" style="118" hidden="1" customWidth="1"/>
    <col min="10" max="10" width="6.421875" style="118" hidden="1" customWidth="1"/>
    <col min="11" max="11" width="44.421875" style="118" hidden="1" customWidth="1"/>
    <col min="12" max="13" width="10.7109375" style="118" hidden="1" customWidth="1"/>
    <col min="14" max="14" width="17.421875" style="118" hidden="1" customWidth="1"/>
    <col min="15" max="15" width="17.140625" style="118" hidden="1" customWidth="1"/>
    <col min="16" max="16" width="8.8515625" style="118" hidden="1" customWidth="1"/>
    <col min="17" max="17" width="15.8515625" style="118" customWidth="1"/>
    <col min="18" max="18" width="50.57421875" style="118" customWidth="1"/>
    <col min="19" max="19" width="12.57421875" style="118" hidden="1" customWidth="1"/>
    <col min="20" max="20" width="10.7109375" style="118" hidden="1" customWidth="1"/>
    <col min="21" max="21" width="45.140625" style="118" hidden="1" customWidth="1"/>
    <col min="22" max="22" width="4.00390625" style="118" hidden="1" customWidth="1"/>
    <col min="23" max="23" width="5.140625" style="118" hidden="1" customWidth="1"/>
    <col min="24" max="24" width="11.8515625" style="118" hidden="1" customWidth="1"/>
    <col min="25" max="25" width="15.57421875" style="118" hidden="1" customWidth="1"/>
    <col min="26" max="26" width="16.57421875" style="118" hidden="1" customWidth="1"/>
    <col min="27" max="27" width="36.57421875" style="118" hidden="1" customWidth="1"/>
    <col min="28" max="34" width="29.140625" style="118" hidden="1" customWidth="1"/>
    <col min="35" max="35" width="16.8515625" style="118" hidden="1" customWidth="1"/>
    <col min="36" max="38" width="29.140625" style="118" hidden="1" customWidth="1"/>
    <col min="39" max="39" width="18.140625" style="118" hidden="1" customWidth="1"/>
    <col min="40" max="41" width="29.140625" style="118" hidden="1" customWidth="1"/>
    <col min="42" max="42" width="13.7109375" style="118" hidden="1" customWidth="1"/>
    <col min="43" max="43" width="11.421875" style="118" hidden="1" customWidth="1"/>
    <col min="44" max="44" width="18.8515625" style="118" hidden="1" customWidth="1"/>
    <col min="45" max="45" width="16.00390625" style="118" hidden="1" customWidth="1"/>
    <col min="46" max="46" width="25.00390625" style="118" customWidth="1"/>
    <col min="47" max="47" width="13.140625" style="118" customWidth="1"/>
    <col min="48" max="48" width="46.140625" style="118" customWidth="1"/>
    <col min="49" max="49" width="57.8515625" style="118" customWidth="1"/>
    <col min="50" max="16384" width="14.421875" style="118" customWidth="1"/>
  </cols>
  <sheetData>
    <row r="1" spans="1:49" ht="16.5" customHeight="1">
      <c r="A1" s="243"/>
      <c r="B1" s="243"/>
      <c r="C1" s="160" t="s">
        <v>290</v>
      </c>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244" t="s">
        <v>305</v>
      </c>
      <c r="AW1" s="244"/>
    </row>
    <row r="2" spans="1:49" ht="16.5">
      <c r="A2" s="243"/>
      <c r="B2" s="243"/>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245" t="s">
        <v>306</v>
      </c>
      <c r="AW2" s="245"/>
    </row>
    <row r="3" spans="1:49" ht="16.5">
      <c r="A3" s="243"/>
      <c r="B3" s="243"/>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245" t="s">
        <v>288</v>
      </c>
      <c r="AW3" s="245"/>
    </row>
    <row r="4" spans="1:49" ht="16.5">
      <c r="A4" s="243"/>
      <c r="B4" s="243"/>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246" t="s">
        <v>247</v>
      </c>
      <c r="AW4" s="246"/>
    </row>
    <row r="5" spans="1:49" ht="16.5">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3"/>
    </row>
    <row r="6" spans="1:49" ht="16.5" customHeight="1">
      <c r="A6" s="304" t="s">
        <v>0</v>
      </c>
      <c r="B6" s="328"/>
      <c r="C6" s="303" t="s">
        <v>283</v>
      </c>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row>
    <row r="7" spans="1:49" ht="16.5" customHeight="1">
      <c r="A7" s="304" t="s">
        <v>287</v>
      </c>
      <c r="B7" s="328"/>
      <c r="C7" s="303" t="s">
        <v>262</v>
      </c>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row>
    <row r="8" spans="1:49" ht="16.5" customHeight="1">
      <c r="A8" s="304"/>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row>
    <row r="9" spans="1:49" ht="15.75" thickBot="1">
      <c r="A9" s="153"/>
      <c r="B9" s="308" t="s">
        <v>137</v>
      </c>
      <c r="C9" s="309"/>
      <c r="D9" s="309"/>
      <c r="E9" s="309"/>
      <c r="F9" s="309"/>
      <c r="G9" s="309"/>
      <c r="H9" s="310"/>
      <c r="I9" s="329" t="s">
        <v>87</v>
      </c>
      <c r="J9" s="309"/>
      <c r="K9" s="309"/>
      <c r="L9" s="309"/>
      <c r="M9" s="309"/>
      <c r="N9" s="309"/>
      <c r="O9" s="310"/>
      <c r="P9" s="154"/>
      <c r="Q9" s="154"/>
      <c r="R9" s="308" t="s">
        <v>88</v>
      </c>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10"/>
      <c r="AV9" s="148" t="s">
        <v>379</v>
      </c>
      <c r="AW9" s="148" t="s">
        <v>380</v>
      </c>
    </row>
    <row r="10" spans="1:49" ht="78.75" customHeight="1">
      <c r="A10" s="120"/>
      <c r="B10" s="330" t="s">
        <v>56</v>
      </c>
      <c r="C10" s="318"/>
      <c r="D10" s="318"/>
      <c r="E10" s="318"/>
      <c r="F10" s="318"/>
      <c r="G10" s="318"/>
      <c r="H10" s="319"/>
      <c r="I10" s="283" t="s">
        <v>5</v>
      </c>
      <c r="J10" s="319"/>
      <c r="K10" s="305" t="s">
        <v>7</v>
      </c>
      <c r="L10" s="305" t="s">
        <v>168</v>
      </c>
      <c r="M10" s="305" t="s">
        <v>169</v>
      </c>
      <c r="N10" s="327" t="s">
        <v>170</v>
      </c>
      <c r="O10" s="283" t="s">
        <v>7</v>
      </c>
      <c r="P10" s="319"/>
      <c r="Q10" s="305" t="s">
        <v>241</v>
      </c>
      <c r="R10" s="305" t="s">
        <v>9</v>
      </c>
      <c r="S10" s="330" t="s">
        <v>195</v>
      </c>
      <c r="T10" s="319"/>
      <c r="U10" s="331" t="s">
        <v>190</v>
      </c>
      <c r="V10" s="292"/>
      <c r="W10" s="293"/>
      <c r="X10" s="331" t="s">
        <v>154</v>
      </c>
      <c r="Y10" s="293"/>
      <c r="Z10" s="305" t="s">
        <v>226</v>
      </c>
      <c r="AA10" s="121" t="s">
        <v>224</v>
      </c>
      <c r="AB10" s="305" t="s">
        <v>229</v>
      </c>
      <c r="AC10" s="305" t="s">
        <v>230</v>
      </c>
      <c r="AD10" s="305" t="s">
        <v>212</v>
      </c>
      <c r="AE10" s="305" t="s">
        <v>236</v>
      </c>
      <c r="AF10" s="307" t="s">
        <v>231</v>
      </c>
      <c r="AG10" s="307" t="s">
        <v>232</v>
      </c>
      <c r="AH10" s="307" t="s">
        <v>237</v>
      </c>
      <c r="AI10" s="286" t="s">
        <v>331</v>
      </c>
      <c r="AJ10" s="286" t="s">
        <v>331</v>
      </c>
      <c r="AK10" s="286" t="s">
        <v>331</v>
      </c>
      <c r="AL10" s="307" t="s">
        <v>238</v>
      </c>
      <c r="AM10" s="286" t="s">
        <v>332</v>
      </c>
      <c r="AN10" s="286" t="s">
        <v>332</v>
      </c>
      <c r="AO10" s="286" t="s">
        <v>332</v>
      </c>
      <c r="AP10" s="305" t="s">
        <v>18</v>
      </c>
      <c r="AQ10" s="305" t="s">
        <v>240</v>
      </c>
      <c r="AR10" s="305" t="s">
        <v>18</v>
      </c>
      <c r="AS10" s="305" t="s">
        <v>19</v>
      </c>
      <c r="AT10" s="305" t="s">
        <v>20</v>
      </c>
      <c r="AU10" s="283" t="s">
        <v>21</v>
      </c>
      <c r="AV10" s="164" t="s">
        <v>377</v>
      </c>
      <c r="AW10" s="164" t="s">
        <v>378</v>
      </c>
    </row>
    <row r="11" spans="1:49" ht="15" customHeight="1">
      <c r="A11" s="120"/>
      <c r="B11" s="285"/>
      <c r="C11" s="309"/>
      <c r="D11" s="309"/>
      <c r="E11" s="309"/>
      <c r="F11" s="309"/>
      <c r="G11" s="309"/>
      <c r="H11" s="310"/>
      <c r="I11" s="284"/>
      <c r="J11" s="325"/>
      <c r="K11" s="287"/>
      <c r="L11" s="287"/>
      <c r="M11" s="287"/>
      <c r="N11" s="287"/>
      <c r="O11" s="284"/>
      <c r="P11" s="325"/>
      <c r="Q11" s="287"/>
      <c r="R11" s="287"/>
      <c r="S11" s="285"/>
      <c r="T11" s="310"/>
      <c r="U11" s="332" t="s">
        <v>192</v>
      </c>
      <c r="V11" s="292"/>
      <c r="W11" s="293"/>
      <c r="X11" s="333" t="s">
        <v>23</v>
      </c>
      <c r="Y11" s="305" t="s">
        <v>14</v>
      </c>
      <c r="Z11" s="287"/>
      <c r="AA11" s="306" t="s">
        <v>333</v>
      </c>
      <c r="AB11" s="287"/>
      <c r="AC11" s="287"/>
      <c r="AD11" s="287"/>
      <c r="AE11" s="287"/>
      <c r="AF11" s="287"/>
      <c r="AG11" s="287"/>
      <c r="AH11" s="287"/>
      <c r="AI11" s="287"/>
      <c r="AJ11" s="287"/>
      <c r="AK11" s="287"/>
      <c r="AL11" s="287"/>
      <c r="AM11" s="287"/>
      <c r="AN11" s="287"/>
      <c r="AO11" s="287"/>
      <c r="AP11" s="287"/>
      <c r="AQ11" s="287"/>
      <c r="AR11" s="287"/>
      <c r="AS11" s="287"/>
      <c r="AT11" s="287"/>
      <c r="AU11" s="284"/>
      <c r="AV11" s="165"/>
      <c r="AW11" s="165"/>
    </row>
    <row r="12" spans="1:49" ht="61.5" customHeight="1">
      <c r="A12" s="120"/>
      <c r="B12" s="122" t="s">
        <v>82</v>
      </c>
      <c r="C12" s="122" t="s">
        <v>129</v>
      </c>
      <c r="D12" s="122" t="s">
        <v>131</v>
      </c>
      <c r="E12" s="122" t="s">
        <v>2</v>
      </c>
      <c r="F12" s="122" t="s">
        <v>3</v>
      </c>
      <c r="G12" s="122" t="s">
        <v>85</v>
      </c>
      <c r="H12" s="122" t="s">
        <v>86</v>
      </c>
      <c r="I12" s="285"/>
      <c r="J12" s="310"/>
      <c r="K12" s="288"/>
      <c r="L12" s="288"/>
      <c r="M12" s="288"/>
      <c r="N12" s="288"/>
      <c r="O12" s="285"/>
      <c r="P12" s="310"/>
      <c r="Q12" s="288"/>
      <c r="R12" s="288"/>
      <c r="S12" s="121" t="s">
        <v>11</v>
      </c>
      <c r="T12" s="121" t="s">
        <v>1</v>
      </c>
      <c r="U12" s="121" t="s">
        <v>191</v>
      </c>
      <c r="V12" s="121" t="s">
        <v>193</v>
      </c>
      <c r="W12" s="121" t="s">
        <v>169</v>
      </c>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5"/>
      <c r="AV12" s="165"/>
      <c r="AW12" s="165"/>
    </row>
    <row r="13" spans="1:49" ht="15.75" customHeight="1">
      <c r="A13" s="320">
        <v>1</v>
      </c>
      <c r="B13" s="320" t="s">
        <v>83</v>
      </c>
      <c r="C13" s="326" t="s">
        <v>398</v>
      </c>
      <c r="D13" s="320" t="s">
        <v>334</v>
      </c>
      <c r="E13" s="294" t="s">
        <v>399</v>
      </c>
      <c r="F13" s="320" t="s">
        <v>26</v>
      </c>
      <c r="G13" s="322">
        <v>42736</v>
      </c>
      <c r="H13" s="320" t="s">
        <v>335</v>
      </c>
      <c r="I13" s="320" t="s">
        <v>209</v>
      </c>
      <c r="J13" s="320">
        <f>VLOOKUP(I13,'[7]Variables corrupcion'!$E$5:$F$9,2,FALSE)</f>
        <v>3</v>
      </c>
      <c r="K13" s="123" t="s">
        <v>171</v>
      </c>
      <c r="L13" s="124" t="s">
        <v>189</v>
      </c>
      <c r="M13" s="125"/>
      <c r="N13" s="320">
        <f>COUNTIF(L13:L31,"X")</f>
        <v>9</v>
      </c>
      <c r="O13" s="320" t="str">
        <f>IF(AND(N13&gt;=1,N13&lt;=5),"Moderado",IF(AND(N13&gt;=6,N13&lt;=11),"Mayor",IF(AND(N13&gt;=12,N13&lt;=19),"Catastrófico","-")))</f>
        <v>Mayor</v>
      </c>
      <c r="P13" s="320">
        <f>VLOOKUP(O13,'[7]Variables corrupcion'!$H$5:$I$7,2,FALSE)</f>
        <v>4</v>
      </c>
      <c r="Q13" s="320" t="str">
        <f>CONCATENATE(I13,"+",O13)</f>
        <v>Posible - El evento podrá ocurrir en algún momento +Mayor</v>
      </c>
      <c r="R13" s="294" t="s">
        <v>400</v>
      </c>
      <c r="S13" s="294"/>
      <c r="T13" s="294" t="s">
        <v>189</v>
      </c>
      <c r="U13" s="291"/>
      <c r="V13" s="292"/>
      <c r="W13" s="292"/>
      <c r="X13" s="293"/>
      <c r="Y13" s="126"/>
      <c r="Z13" s="127"/>
      <c r="AA13" s="127"/>
      <c r="AB13" s="127"/>
      <c r="AC13" s="127"/>
      <c r="AD13" s="127"/>
      <c r="AE13" s="127"/>
      <c r="AF13" s="127"/>
      <c r="AG13" s="127"/>
      <c r="AH13" s="127"/>
      <c r="AI13" s="127"/>
      <c r="AJ13" s="127"/>
      <c r="AK13" s="127"/>
      <c r="AL13" s="127"/>
      <c r="AM13" s="127"/>
      <c r="AN13" s="127"/>
      <c r="AO13" s="127"/>
      <c r="AP13" s="126"/>
      <c r="AQ13" s="126"/>
      <c r="AR13" s="126"/>
      <c r="AS13" s="126"/>
      <c r="AT13" s="294" t="str">
        <f>CONCATENATE(AR14,"+",AS14)</f>
        <v>Improbable-2+Moderado- 3</v>
      </c>
      <c r="AU13" s="297"/>
      <c r="AV13" s="313" t="s">
        <v>401</v>
      </c>
      <c r="AW13" s="311" t="s">
        <v>429</v>
      </c>
    </row>
    <row r="14" spans="1:49" ht="30">
      <c r="A14" s="287"/>
      <c r="B14" s="287"/>
      <c r="C14" s="287"/>
      <c r="D14" s="287"/>
      <c r="E14" s="287"/>
      <c r="F14" s="287"/>
      <c r="G14" s="287"/>
      <c r="H14" s="287"/>
      <c r="I14" s="287"/>
      <c r="J14" s="287"/>
      <c r="K14" s="123" t="s">
        <v>172</v>
      </c>
      <c r="L14" s="125"/>
      <c r="M14" s="119" t="s">
        <v>189</v>
      </c>
      <c r="N14" s="287"/>
      <c r="O14" s="287"/>
      <c r="P14" s="287"/>
      <c r="Q14" s="287"/>
      <c r="R14" s="287"/>
      <c r="S14" s="287"/>
      <c r="T14" s="287"/>
      <c r="U14" s="120" t="s">
        <v>196</v>
      </c>
      <c r="V14" s="126" t="s">
        <v>189</v>
      </c>
      <c r="W14" s="120"/>
      <c r="X14" s="128">
        <f>IF(AND(V14="x"),15,"-")</f>
        <v>15</v>
      </c>
      <c r="Y14" s="294" t="s">
        <v>64</v>
      </c>
      <c r="Z14" s="315" t="str">
        <f>IF(AND(X30&gt;=96,X30&lt;=100),"Fuerte",IF(AND(X30&gt;=86,X30&lt;=95),"Moderado",IF(AND(X30&lt;=85,X30&gt;=0),"Débil","-")))</f>
        <v>Moderado</v>
      </c>
      <c r="AA14" s="315" t="s">
        <v>217</v>
      </c>
      <c r="AB14" s="315" t="str">
        <f>CONCATENATE(Z14,AA14)</f>
        <v>ModeradoFuerte</v>
      </c>
      <c r="AC14" s="315" t="str">
        <f>IF(AB14="FuerteFuerte","NO","SI")</f>
        <v>SI</v>
      </c>
      <c r="AD14" s="321">
        <f>(X30+X68)/2</f>
        <v>95</v>
      </c>
      <c r="AE14" s="321" t="str">
        <f>IF(AND(AD14=100),"Fuerte",IF(AND(AD14&gt;=50,AD14&lt;=99),"Moderado",IF(AND(AD14&lt;=49,AD14&gt;=0),"Débil","-")))</f>
        <v>Moderado</v>
      </c>
      <c r="AF14" s="321" t="s">
        <v>219</v>
      </c>
      <c r="AG14" s="321" t="s">
        <v>219</v>
      </c>
      <c r="AH14" s="321" t="str">
        <f>CONCATENATE(AE14,AF14)</f>
        <v>ModeradoDirectamente</v>
      </c>
      <c r="AI14" s="321">
        <f>IF(AND(AH14="FuerteDirectamente"),2,IF(AND(AH14="FuerteNo disminuye"),0,IF(AND(AH14="ModeradoDirectamente"),1,IF(AND(AH14="ModeradoNo disminuye"),0,FALSE))))</f>
        <v>1</v>
      </c>
      <c r="AJ14" s="321" t="b">
        <f>IF(AND(AE14="Fuerte"),IF(AND(AF14="Directamente"),2,IF(AND(AE14="Fuerte"),IF(AND(AF14="No disminuye"),0,FALSE))))</f>
        <v>0</v>
      </c>
      <c r="AK14" s="321" t="e">
        <f>#VALUE!</f>
        <v>#VALUE!</v>
      </c>
      <c r="AL14" s="321" t="str">
        <f>CONCATENATE(AE14,AG14)</f>
        <v>ModeradoDirectamente</v>
      </c>
      <c r="AM14" s="321">
        <f>IF(AND(AL14="FuerteDirectamente"),2,IF(AND(AL14="FuerteIndirectamente"),1,IF(AND(AL14="FuerteNo Disminuye"),0,IF(AND(AL14="ModeradoDirectamente"),1,IF(AND(AL14="ModeradoIndirectamente"),0,IF(AND(AL14="ModeradoNo disminuye"),0,FALSE))))))</f>
        <v>1</v>
      </c>
      <c r="AN14" s="321" t="b">
        <f>IF(AND(AE14="Fuerte"),IF(AND(AG14="Directamente"),2,IF(AND(AE14="Fuerte"),IF(AND(AG14="Indirectamente"),1,IF(AND(AE14="Fuerte"),IF(AND(AG14="No disminuye"),0,FALSE))))))</f>
        <v>0</v>
      </c>
      <c r="AO14" s="321">
        <f>IF(AND(AE14="Moderado"),IF(AND(AG14="Directamente"),1,IF(AND(AE14="Moderado"),IF(AND(AG14="Indirectamente"),0,IF(AND(AE14="Moderado"),IF(AND(AG14="No disminuye"),0,FALSE))))))</f>
        <v>1</v>
      </c>
      <c r="AP14" s="321">
        <f>J13-AI14</f>
        <v>2</v>
      </c>
      <c r="AQ14" s="321">
        <f>P13-AM14</f>
        <v>3</v>
      </c>
      <c r="AR14" s="321" t="str">
        <f>IF(AND(AP14=1),"Rara Vez-1",IF(AND(AP14=2),"Improbable-2",IF(AND(AP14=3),"Posible-3",IF(AND(AP14=4),"Probable-4",IF(AND(AP14=5),"Casi Seguro -5",FALSE)))))</f>
        <v>Improbable-2</v>
      </c>
      <c r="AS14" s="321" t="str">
        <f>IF(AND(AQ14&gt;=2),"Moderado- 3",IF(AND(AM14=3),"Moderado-3",IF(AND(AM14=4),"Mayor-4",IF(AND(AM14=5),"Catastrófico-5",FALSE))))</f>
        <v>Moderado- 3</v>
      </c>
      <c r="AT14" s="295"/>
      <c r="AU14" s="298"/>
      <c r="AV14" s="314"/>
      <c r="AW14" s="312"/>
    </row>
    <row r="15" spans="1:49" ht="30">
      <c r="A15" s="287"/>
      <c r="B15" s="287"/>
      <c r="C15" s="287"/>
      <c r="D15" s="287"/>
      <c r="E15" s="287"/>
      <c r="F15" s="287"/>
      <c r="G15" s="287"/>
      <c r="H15" s="287"/>
      <c r="I15" s="287"/>
      <c r="J15" s="287"/>
      <c r="K15" s="123" t="s">
        <v>173</v>
      </c>
      <c r="L15" s="125"/>
      <c r="M15" s="119" t="s">
        <v>189</v>
      </c>
      <c r="N15" s="287"/>
      <c r="O15" s="287"/>
      <c r="P15" s="287"/>
      <c r="Q15" s="287"/>
      <c r="R15" s="287"/>
      <c r="S15" s="287"/>
      <c r="T15" s="287"/>
      <c r="U15" s="120" t="s">
        <v>197</v>
      </c>
      <c r="V15" s="126" t="s">
        <v>189</v>
      </c>
      <c r="W15" s="120"/>
      <c r="X15" s="128">
        <f>IF(AND(V15="x"),15,"-")</f>
        <v>15</v>
      </c>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95"/>
      <c r="AU15" s="298"/>
      <c r="AV15" s="314"/>
      <c r="AW15" s="312"/>
    </row>
    <row r="16" spans="1:49" ht="30">
      <c r="A16" s="287"/>
      <c r="B16" s="287"/>
      <c r="C16" s="287"/>
      <c r="D16" s="287"/>
      <c r="E16" s="287"/>
      <c r="F16" s="287"/>
      <c r="G16" s="287"/>
      <c r="H16" s="287"/>
      <c r="I16" s="287"/>
      <c r="J16" s="287"/>
      <c r="K16" s="123" t="s">
        <v>174</v>
      </c>
      <c r="L16" s="125"/>
      <c r="M16" s="119" t="s">
        <v>189</v>
      </c>
      <c r="N16" s="287"/>
      <c r="O16" s="287"/>
      <c r="P16" s="287"/>
      <c r="Q16" s="287"/>
      <c r="R16" s="287"/>
      <c r="S16" s="287"/>
      <c r="T16" s="287"/>
      <c r="U16" s="120" t="s">
        <v>198</v>
      </c>
      <c r="V16" s="126" t="s">
        <v>189</v>
      </c>
      <c r="W16" s="120"/>
      <c r="X16" s="128">
        <f>IF(AND(V16="x"),15,"-")</f>
        <v>15</v>
      </c>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95"/>
      <c r="AU16" s="298"/>
      <c r="AV16" s="314"/>
      <c r="AW16" s="312"/>
    </row>
    <row r="17" spans="1:49" ht="30">
      <c r="A17" s="287"/>
      <c r="B17" s="287"/>
      <c r="C17" s="287"/>
      <c r="D17" s="287"/>
      <c r="E17" s="287"/>
      <c r="F17" s="287"/>
      <c r="G17" s="287"/>
      <c r="H17" s="287"/>
      <c r="I17" s="287"/>
      <c r="J17" s="287"/>
      <c r="K17" s="123" t="s">
        <v>178</v>
      </c>
      <c r="L17" s="125" t="s">
        <v>189</v>
      </c>
      <c r="M17" s="119"/>
      <c r="N17" s="287"/>
      <c r="O17" s="287"/>
      <c r="P17" s="287"/>
      <c r="Q17" s="287"/>
      <c r="R17" s="287"/>
      <c r="S17" s="287"/>
      <c r="T17" s="287"/>
      <c r="U17" s="120" t="s">
        <v>199</v>
      </c>
      <c r="V17" s="126" t="s">
        <v>189</v>
      </c>
      <c r="W17" s="120"/>
      <c r="X17" s="128">
        <f>IF(AND(V17="x"),15,"-")</f>
        <v>15</v>
      </c>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95"/>
      <c r="AU17" s="298"/>
      <c r="AV17" s="314"/>
      <c r="AW17" s="312"/>
    </row>
    <row r="18" spans="1:49" ht="30">
      <c r="A18" s="287"/>
      <c r="B18" s="287"/>
      <c r="C18" s="287"/>
      <c r="D18" s="287"/>
      <c r="E18" s="287"/>
      <c r="F18" s="287"/>
      <c r="G18" s="287"/>
      <c r="H18" s="287"/>
      <c r="I18" s="287"/>
      <c r="J18" s="287"/>
      <c r="K18" s="123" t="s">
        <v>179</v>
      </c>
      <c r="L18" s="125"/>
      <c r="M18" s="119" t="s">
        <v>189</v>
      </c>
      <c r="N18" s="287"/>
      <c r="O18" s="287"/>
      <c r="P18" s="287"/>
      <c r="Q18" s="287"/>
      <c r="R18" s="287"/>
      <c r="S18" s="287"/>
      <c r="T18" s="287"/>
      <c r="U18" s="120" t="s">
        <v>386</v>
      </c>
      <c r="V18" s="126" t="s">
        <v>189</v>
      </c>
      <c r="W18" s="120"/>
      <c r="X18" s="128">
        <f>IF(AND(V18="x"),15,"-")</f>
        <v>15</v>
      </c>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95"/>
      <c r="AU18" s="298"/>
      <c r="AV18" s="314"/>
      <c r="AW18" s="312"/>
    </row>
    <row r="19" spans="1:49" ht="15.75" customHeight="1">
      <c r="A19" s="287"/>
      <c r="B19" s="287"/>
      <c r="C19" s="287"/>
      <c r="D19" s="287"/>
      <c r="E19" s="287"/>
      <c r="F19" s="287"/>
      <c r="G19" s="287"/>
      <c r="H19" s="287"/>
      <c r="I19" s="287"/>
      <c r="J19" s="287"/>
      <c r="K19" s="123" t="s">
        <v>175</v>
      </c>
      <c r="L19" s="125" t="s">
        <v>189</v>
      </c>
      <c r="M19" s="119"/>
      <c r="N19" s="287"/>
      <c r="O19" s="287"/>
      <c r="P19" s="287"/>
      <c r="Q19" s="287"/>
      <c r="R19" s="287"/>
      <c r="S19" s="287"/>
      <c r="T19" s="287"/>
      <c r="U19" s="291"/>
      <c r="V19" s="292"/>
      <c r="W19" s="292"/>
      <c r="X19" s="293"/>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95"/>
      <c r="AU19" s="298"/>
      <c r="AV19" s="314"/>
      <c r="AW19" s="312"/>
    </row>
    <row r="20" spans="1:49" ht="15.75" customHeight="1">
      <c r="A20" s="287"/>
      <c r="B20" s="287"/>
      <c r="C20" s="287"/>
      <c r="D20" s="287"/>
      <c r="E20" s="287"/>
      <c r="F20" s="287"/>
      <c r="G20" s="287"/>
      <c r="H20" s="287"/>
      <c r="I20" s="287"/>
      <c r="J20" s="287"/>
      <c r="K20" s="123" t="s">
        <v>176</v>
      </c>
      <c r="L20" s="125"/>
      <c r="M20" s="129" t="s">
        <v>189</v>
      </c>
      <c r="N20" s="287"/>
      <c r="O20" s="287"/>
      <c r="P20" s="287"/>
      <c r="Q20" s="287"/>
      <c r="R20" s="287"/>
      <c r="S20" s="287"/>
      <c r="T20" s="287"/>
      <c r="U20" s="316" t="s">
        <v>200</v>
      </c>
      <c r="V20" s="292"/>
      <c r="W20" s="292"/>
      <c r="X20" s="293"/>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95"/>
      <c r="AU20" s="298"/>
      <c r="AV20" s="314"/>
      <c r="AW20" s="312"/>
    </row>
    <row r="21" spans="1:49" ht="15.75" customHeight="1">
      <c r="A21" s="287"/>
      <c r="B21" s="287"/>
      <c r="C21" s="287"/>
      <c r="D21" s="287"/>
      <c r="E21" s="287"/>
      <c r="F21" s="287"/>
      <c r="G21" s="287"/>
      <c r="H21" s="287"/>
      <c r="I21" s="287"/>
      <c r="J21" s="287"/>
      <c r="K21" s="123" t="s">
        <v>177</v>
      </c>
      <c r="L21" s="125"/>
      <c r="M21" s="129" t="s">
        <v>189</v>
      </c>
      <c r="N21" s="287"/>
      <c r="O21" s="287"/>
      <c r="P21" s="287"/>
      <c r="Q21" s="287"/>
      <c r="R21" s="287"/>
      <c r="S21" s="287"/>
      <c r="T21" s="287"/>
      <c r="U21" s="120" t="s">
        <v>201</v>
      </c>
      <c r="V21" s="126"/>
      <c r="W21" s="120" t="s">
        <v>189</v>
      </c>
      <c r="X21" s="128" t="str">
        <f>IF(AND(V21="x"),15,"-")</f>
        <v>-</v>
      </c>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95"/>
      <c r="AU21" s="298"/>
      <c r="AV21" s="314"/>
      <c r="AW21" s="312"/>
    </row>
    <row r="22" spans="1:49" ht="15.75" customHeight="1">
      <c r="A22" s="287"/>
      <c r="B22" s="287"/>
      <c r="C22" s="287"/>
      <c r="D22" s="287"/>
      <c r="E22" s="287"/>
      <c r="F22" s="287"/>
      <c r="G22" s="287"/>
      <c r="H22" s="287"/>
      <c r="I22" s="287"/>
      <c r="J22" s="287"/>
      <c r="K22" s="123" t="s">
        <v>387</v>
      </c>
      <c r="L22" s="125" t="s">
        <v>189</v>
      </c>
      <c r="M22" s="129"/>
      <c r="N22" s="287"/>
      <c r="O22" s="287"/>
      <c r="P22" s="287"/>
      <c r="Q22" s="287"/>
      <c r="R22" s="287"/>
      <c r="S22" s="287"/>
      <c r="T22" s="287"/>
      <c r="U22" s="317" t="s">
        <v>202</v>
      </c>
      <c r="V22" s="294" t="s">
        <v>189</v>
      </c>
      <c r="W22" s="317"/>
      <c r="X22" s="290">
        <f>IF(AND(V22="x"),10,"-")</f>
        <v>10</v>
      </c>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95"/>
      <c r="AU22" s="298"/>
      <c r="AV22" s="314"/>
      <c r="AW22" s="312"/>
    </row>
    <row r="23" spans="1:49" ht="15.75" customHeight="1">
      <c r="A23" s="287"/>
      <c r="B23" s="287"/>
      <c r="C23" s="287"/>
      <c r="D23" s="287"/>
      <c r="E23" s="287"/>
      <c r="F23" s="287"/>
      <c r="G23" s="287"/>
      <c r="H23" s="287"/>
      <c r="I23" s="287"/>
      <c r="J23" s="287"/>
      <c r="K23" s="123" t="s">
        <v>180</v>
      </c>
      <c r="L23" s="125" t="s">
        <v>189</v>
      </c>
      <c r="M23" s="129"/>
      <c r="N23" s="287"/>
      <c r="O23" s="287"/>
      <c r="P23" s="287"/>
      <c r="Q23" s="287"/>
      <c r="R23" s="287"/>
      <c r="S23" s="287"/>
      <c r="T23" s="287"/>
      <c r="U23" s="288"/>
      <c r="V23" s="288"/>
      <c r="W23" s="288"/>
      <c r="X23" s="288"/>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95"/>
      <c r="AU23" s="298"/>
      <c r="AV23" s="314"/>
      <c r="AW23" s="312"/>
    </row>
    <row r="24" spans="1:49" ht="15" customHeight="1">
      <c r="A24" s="287"/>
      <c r="B24" s="287"/>
      <c r="C24" s="287"/>
      <c r="D24" s="287"/>
      <c r="E24" s="287"/>
      <c r="F24" s="287"/>
      <c r="G24" s="287"/>
      <c r="H24" s="287"/>
      <c r="I24" s="287"/>
      <c r="J24" s="287"/>
      <c r="K24" s="123" t="s">
        <v>181</v>
      </c>
      <c r="L24" s="125" t="s">
        <v>189</v>
      </c>
      <c r="M24" s="129"/>
      <c r="N24" s="287"/>
      <c r="O24" s="287"/>
      <c r="P24" s="287"/>
      <c r="Q24" s="287"/>
      <c r="R24" s="287"/>
      <c r="S24" s="287"/>
      <c r="T24" s="287"/>
      <c r="U24" s="291"/>
      <c r="V24" s="292"/>
      <c r="W24" s="292"/>
      <c r="X24" s="293"/>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95"/>
      <c r="AU24" s="298"/>
      <c r="AV24" s="314"/>
      <c r="AW24" s="312"/>
    </row>
    <row r="25" spans="1:49" ht="29.25" customHeight="1">
      <c r="A25" s="287"/>
      <c r="B25" s="287"/>
      <c r="C25" s="287"/>
      <c r="D25" s="287"/>
      <c r="E25" s="287"/>
      <c r="F25" s="287"/>
      <c r="G25" s="287"/>
      <c r="H25" s="287"/>
      <c r="I25" s="287"/>
      <c r="J25" s="287"/>
      <c r="K25" s="123" t="s">
        <v>182</v>
      </c>
      <c r="L25" s="125"/>
      <c r="M25" s="129" t="s">
        <v>189</v>
      </c>
      <c r="N25" s="287"/>
      <c r="O25" s="287"/>
      <c r="P25" s="287"/>
      <c r="Q25" s="287"/>
      <c r="R25" s="287"/>
      <c r="S25" s="287"/>
      <c r="T25" s="287"/>
      <c r="U25" s="316" t="s">
        <v>203</v>
      </c>
      <c r="V25" s="292"/>
      <c r="W25" s="292"/>
      <c r="X25" s="293"/>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95"/>
      <c r="AU25" s="298"/>
      <c r="AV25" s="314"/>
      <c r="AW25" s="312"/>
    </row>
    <row r="26" spans="1:49" ht="15" customHeight="1">
      <c r="A26" s="287"/>
      <c r="B26" s="287"/>
      <c r="C26" s="287"/>
      <c r="D26" s="287"/>
      <c r="E26" s="287"/>
      <c r="F26" s="287"/>
      <c r="G26" s="287"/>
      <c r="H26" s="287"/>
      <c r="I26" s="287"/>
      <c r="J26" s="287"/>
      <c r="K26" s="123" t="s">
        <v>183</v>
      </c>
      <c r="L26" s="125" t="s">
        <v>189</v>
      </c>
      <c r="M26" s="129"/>
      <c r="N26" s="287"/>
      <c r="O26" s="287"/>
      <c r="P26" s="287"/>
      <c r="Q26" s="287"/>
      <c r="R26" s="287"/>
      <c r="S26" s="287"/>
      <c r="T26" s="287"/>
      <c r="U26" s="317" t="s">
        <v>204</v>
      </c>
      <c r="V26" s="294" t="s">
        <v>189</v>
      </c>
      <c r="W26" s="294"/>
      <c r="X26" s="290">
        <f>IF(AND(V26="X"),10,"-")</f>
        <v>10</v>
      </c>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95"/>
      <c r="AU26" s="298"/>
      <c r="AV26" s="314"/>
      <c r="AW26" s="312"/>
    </row>
    <row r="27" spans="1:49" ht="15.75" customHeight="1">
      <c r="A27" s="287"/>
      <c r="B27" s="287"/>
      <c r="C27" s="287"/>
      <c r="D27" s="287"/>
      <c r="E27" s="287"/>
      <c r="F27" s="287"/>
      <c r="G27" s="287"/>
      <c r="H27" s="287"/>
      <c r="I27" s="287"/>
      <c r="J27" s="287"/>
      <c r="K27" s="123" t="s">
        <v>184</v>
      </c>
      <c r="L27" s="125"/>
      <c r="M27" s="129" t="s">
        <v>189</v>
      </c>
      <c r="N27" s="287"/>
      <c r="O27" s="287"/>
      <c r="P27" s="287"/>
      <c r="Q27" s="287"/>
      <c r="R27" s="287"/>
      <c r="S27" s="287"/>
      <c r="T27" s="287"/>
      <c r="U27" s="288"/>
      <c r="V27" s="288"/>
      <c r="W27" s="288"/>
      <c r="X27" s="288"/>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95"/>
      <c r="AU27" s="298"/>
      <c r="AV27" s="314"/>
      <c r="AW27" s="312"/>
    </row>
    <row r="28" spans="1:49" ht="15.75" customHeight="1">
      <c r="A28" s="287"/>
      <c r="B28" s="287"/>
      <c r="C28" s="287"/>
      <c r="D28" s="287"/>
      <c r="E28" s="287"/>
      <c r="F28" s="287"/>
      <c r="G28" s="287"/>
      <c r="H28" s="287"/>
      <c r="I28" s="287"/>
      <c r="J28" s="287"/>
      <c r="K28" s="123" t="s">
        <v>185</v>
      </c>
      <c r="L28" s="125"/>
      <c r="M28" s="129" t="s">
        <v>189</v>
      </c>
      <c r="N28" s="287"/>
      <c r="O28" s="287"/>
      <c r="P28" s="287"/>
      <c r="Q28" s="287"/>
      <c r="R28" s="287"/>
      <c r="S28" s="287"/>
      <c r="T28" s="287"/>
      <c r="U28" s="317" t="s">
        <v>205</v>
      </c>
      <c r="V28" s="294"/>
      <c r="W28" s="294" t="s">
        <v>189</v>
      </c>
      <c r="X28" s="290" t="str">
        <f>IF(AND(V28="x"),5,"-")</f>
        <v>-</v>
      </c>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95"/>
      <c r="AU28" s="298"/>
      <c r="AV28" s="314"/>
      <c r="AW28" s="312"/>
    </row>
    <row r="29" spans="1:49" ht="15.75" customHeight="1">
      <c r="A29" s="287"/>
      <c r="B29" s="287"/>
      <c r="C29" s="287"/>
      <c r="D29" s="287"/>
      <c r="E29" s="287"/>
      <c r="F29" s="287"/>
      <c r="G29" s="287"/>
      <c r="H29" s="287"/>
      <c r="I29" s="287"/>
      <c r="J29" s="287"/>
      <c r="K29" s="123" t="s">
        <v>186</v>
      </c>
      <c r="L29" s="125" t="s">
        <v>189</v>
      </c>
      <c r="M29" s="129"/>
      <c r="N29" s="287"/>
      <c r="O29" s="287"/>
      <c r="P29" s="287"/>
      <c r="Q29" s="287"/>
      <c r="R29" s="287"/>
      <c r="S29" s="287"/>
      <c r="T29" s="287"/>
      <c r="U29" s="288"/>
      <c r="V29" s="288"/>
      <c r="W29" s="288"/>
      <c r="X29" s="288"/>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95"/>
      <c r="AU29" s="298"/>
      <c r="AV29" s="314"/>
      <c r="AW29" s="312"/>
    </row>
    <row r="30" spans="1:49" ht="30" customHeight="1">
      <c r="A30" s="287"/>
      <c r="B30" s="287"/>
      <c r="C30" s="287"/>
      <c r="D30" s="287"/>
      <c r="E30" s="287"/>
      <c r="F30" s="287"/>
      <c r="G30" s="287"/>
      <c r="H30" s="287"/>
      <c r="I30" s="287"/>
      <c r="J30" s="287"/>
      <c r="K30" s="123" t="s">
        <v>187</v>
      </c>
      <c r="L30" s="125" t="s">
        <v>189</v>
      </c>
      <c r="M30" s="129"/>
      <c r="N30" s="287"/>
      <c r="O30" s="287"/>
      <c r="P30" s="287"/>
      <c r="Q30" s="287"/>
      <c r="R30" s="287"/>
      <c r="S30" s="287"/>
      <c r="T30" s="287"/>
      <c r="U30" s="283" t="s">
        <v>194</v>
      </c>
      <c r="V30" s="318"/>
      <c r="W30" s="319"/>
      <c r="X30" s="289">
        <f>SUM(X14:X18)+SUM(X21:X23)+SUM(X26:X29)</f>
        <v>95</v>
      </c>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95"/>
      <c r="AU30" s="298"/>
      <c r="AV30" s="314"/>
      <c r="AW30" s="312"/>
    </row>
    <row r="31" spans="1:49" ht="15.75" customHeight="1">
      <c r="A31" s="287"/>
      <c r="B31" s="287"/>
      <c r="C31" s="287"/>
      <c r="D31" s="287"/>
      <c r="E31" s="287"/>
      <c r="F31" s="287"/>
      <c r="G31" s="287"/>
      <c r="H31" s="287"/>
      <c r="I31" s="287"/>
      <c r="J31" s="287"/>
      <c r="K31" s="123" t="s">
        <v>188</v>
      </c>
      <c r="L31" s="125"/>
      <c r="M31" s="129" t="s">
        <v>189</v>
      </c>
      <c r="N31" s="287"/>
      <c r="O31" s="287"/>
      <c r="P31" s="287"/>
      <c r="Q31" s="287"/>
      <c r="R31" s="288"/>
      <c r="S31" s="288"/>
      <c r="T31" s="288"/>
      <c r="U31" s="285"/>
      <c r="V31" s="309"/>
      <c r="W31" s="310"/>
      <c r="X31" s="288"/>
      <c r="Y31" s="288"/>
      <c r="Z31" s="288"/>
      <c r="AA31" s="288"/>
      <c r="AB31" s="288"/>
      <c r="AC31" s="288"/>
      <c r="AD31" s="287"/>
      <c r="AE31" s="287"/>
      <c r="AF31" s="287"/>
      <c r="AG31" s="287"/>
      <c r="AH31" s="287"/>
      <c r="AI31" s="287"/>
      <c r="AJ31" s="287"/>
      <c r="AK31" s="287"/>
      <c r="AL31" s="287"/>
      <c r="AM31" s="287"/>
      <c r="AN31" s="287"/>
      <c r="AO31" s="287"/>
      <c r="AP31" s="287"/>
      <c r="AQ31" s="287"/>
      <c r="AR31" s="287"/>
      <c r="AS31" s="287"/>
      <c r="AT31" s="295"/>
      <c r="AU31" s="298"/>
      <c r="AV31" s="314"/>
      <c r="AW31" s="312"/>
    </row>
    <row r="32" spans="1:49" ht="15.75" customHeight="1">
      <c r="A32" s="287"/>
      <c r="B32" s="287"/>
      <c r="C32" s="287"/>
      <c r="D32" s="287"/>
      <c r="E32" s="287"/>
      <c r="F32" s="287"/>
      <c r="G32" s="287"/>
      <c r="H32" s="287"/>
      <c r="I32" s="287"/>
      <c r="J32" s="287"/>
      <c r="K32" s="123"/>
      <c r="L32" s="125"/>
      <c r="M32" s="129"/>
      <c r="N32" s="287"/>
      <c r="O32" s="287"/>
      <c r="P32" s="287"/>
      <c r="Q32" s="287"/>
      <c r="R32" s="294" t="s">
        <v>402</v>
      </c>
      <c r="S32" s="294"/>
      <c r="T32" s="294" t="s">
        <v>189</v>
      </c>
      <c r="U32" s="291"/>
      <c r="V32" s="292"/>
      <c r="W32" s="292"/>
      <c r="X32" s="293"/>
      <c r="Y32" s="126"/>
      <c r="Z32" s="119"/>
      <c r="AA32" s="119"/>
      <c r="AB32" s="119"/>
      <c r="AC32" s="119"/>
      <c r="AD32" s="287"/>
      <c r="AE32" s="287"/>
      <c r="AF32" s="287"/>
      <c r="AG32" s="287"/>
      <c r="AH32" s="287"/>
      <c r="AI32" s="287"/>
      <c r="AJ32" s="287"/>
      <c r="AK32" s="287"/>
      <c r="AL32" s="287"/>
      <c r="AM32" s="287"/>
      <c r="AN32" s="287"/>
      <c r="AO32" s="287"/>
      <c r="AP32" s="287"/>
      <c r="AQ32" s="287"/>
      <c r="AR32" s="287"/>
      <c r="AS32" s="287"/>
      <c r="AT32" s="295"/>
      <c r="AU32" s="298"/>
      <c r="AV32" s="314"/>
      <c r="AW32" s="312"/>
    </row>
    <row r="33" spans="1:49" ht="15.75" customHeight="1">
      <c r="A33" s="287"/>
      <c r="B33" s="287"/>
      <c r="C33" s="287"/>
      <c r="D33" s="287"/>
      <c r="E33" s="287"/>
      <c r="F33" s="287"/>
      <c r="G33" s="287"/>
      <c r="H33" s="287"/>
      <c r="I33" s="287"/>
      <c r="J33" s="287"/>
      <c r="K33" s="123"/>
      <c r="L33" s="125"/>
      <c r="M33" s="129"/>
      <c r="N33" s="287"/>
      <c r="O33" s="287"/>
      <c r="P33" s="287"/>
      <c r="Q33" s="287"/>
      <c r="R33" s="287"/>
      <c r="S33" s="287"/>
      <c r="T33" s="287"/>
      <c r="U33" s="120" t="s">
        <v>196</v>
      </c>
      <c r="V33" s="126" t="s">
        <v>189</v>
      </c>
      <c r="W33" s="120"/>
      <c r="X33" s="128">
        <f>IF(AND(V33="x"),15,"-")</f>
        <v>15</v>
      </c>
      <c r="Y33" s="294" t="s">
        <v>64</v>
      </c>
      <c r="Z33" s="315" t="str">
        <f>IF(AND(X49&gt;=96,X49&lt;=100),"Fuerte",IF(AND(X49&gt;=86,X49&lt;=95),"Moderado",IF(AND(X49&lt;=85,X49&gt;=0),"Débil","-")))</f>
        <v>Moderado</v>
      </c>
      <c r="AA33" s="315" t="s">
        <v>217</v>
      </c>
      <c r="AB33" s="315" t="str">
        <f>CONCATENATE(Z33,AA33)</f>
        <v>ModeradoFuerte</v>
      </c>
      <c r="AC33" s="315" t="str">
        <f>IF(AB33="FuerteFuerte","NO","SI")</f>
        <v>SI</v>
      </c>
      <c r="AD33" s="287"/>
      <c r="AE33" s="287"/>
      <c r="AF33" s="287"/>
      <c r="AG33" s="287"/>
      <c r="AH33" s="287"/>
      <c r="AI33" s="287"/>
      <c r="AJ33" s="287"/>
      <c r="AK33" s="287"/>
      <c r="AL33" s="287"/>
      <c r="AM33" s="287"/>
      <c r="AN33" s="287"/>
      <c r="AO33" s="287"/>
      <c r="AP33" s="287"/>
      <c r="AQ33" s="287"/>
      <c r="AR33" s="287"/>
      <c r="AS33" s="287"/>
      <c r="AT33" s="295"/>
      <c r="AU33" s="298"/>
      <c r="AV33" s="314"/>
      <c r="AW33" s="312"/>
    </row>
    <row r="34" spans="1:49" ht="15.75" customHeight="1">
      <c r="A34" s="287"/>
      <c r="B34" s="287"/>
      <c r="C34" s="287"/>
      <c r="D34" s="287"/>
      <c r="E34" s="287"/>
      <c r="F34" s="287"/>
      <c r="G34" s="287"/>
      <c r="H34" s="287"/>
      <c r="I34" s="287"/>
      <c r="J34" s="287"/>
      <c r="K34" s="123"/>
      <c r="L34" s="125"/>
      <c r="M34" s="129"/>
      <c r="N34" s="287"/>
      <c r="O34" s="287"/>
      <c r="P34" s="287"/>
      <c r="Q34" s="287"/>
      <c r="R34" s="287"/>
      <c r="S34" s="287"/>
      <c r="T34" s="287"/>
      <c r="U34" s="120" t="s">
        <v>197</v>
      </c>
      <c r="V34" s="126" t="s">
        <v>189</v>
      </c>
      <c r="W34" s="120"/>
      <c r="X34" s="128">
        <f>IF(AND(V34="x"),15,"-")</f>
        <v>15</v>
      </c>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95"/>
      <c r="AU34" s="298"/>
      <c r="AV34" s="314"/>
      <c r="AW34" s="312"/>
    </row>
    <row r="35" spans="1:49" ht="15.75" customHeight="1">
      <c r="A35" s="287"/>
      <c r="B35" s="287"/>
      <c r="C35" s="287"/>
      <c r="D35" s="287"/>
      <c r="E35" s="287"/>
      <c r="F35" s="287"/>
      <c r="G35" s="287"/>
      <c r="H35" s="287"/>
      <c r="I35" s="287"/>
      <c r="J35" s="287"/>
      <c r="K35" s="123"/>
      <c r="L35" s="125"/>
      <c r="M35" s="129"/>
      <c r="N35" s="287"/>
      <c r="O35" s="287"/>
      <c r="P35" s="287"/>
      <c r="Q35" s="287"/>
      <c r="R35" s="287"/>
      <c r="S35" s="287"/>
      <c r="T35" s="287"/>
      <c r="U35" s="120" t="s">
        <v>198</v>
      </c>
      <c r="V35" s="126" t="s">
        <v>189</v>
      </c>
      <c r="W35" s="120"/>
      <c r="X35" s="128">
        <f>IF(AND(V35="x"),15,"-")</f>
        <v>15</v>
      </c>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95"/>
      <c r="AU35" s="298"/>
      <c r="AV35" s="314"/>
      <c r="AW35" s="312"/>
    </row>
    <row r="36" spans="1:49" ht="15.75" customHeight="1">
      <c r="A36" s="287"/>
      <c r="B36" s="287"/>
      <c r="C36" s="287"/>
      <c r="D36" s="287"/>
      <c r="E36" s="287"/>
      <c r="F36" s="287"/>
      <c r="G36" s="287"/>
      <c r="H36" s="287"/>
      <c r="I36" s="287"/>
      <c r="J36" s="287"/>
      <c r="K36" s="123"/>
      <c r="L36" s="125"/>
      <c r="M36" s="129"/>
      <c r="N36" s="287"/>
      <c r="O36" s="287"/>
      <c r="P36" s="287"/>
      <c r="Q36" s="287"/>
      <c r="R36" s="287"/>
      <c r="S36" s="287"/>
      <c r="T36" s="287"/>
      <c r="U36" s="120" t="s">
        <v>199</v>
      </c>
      <c r="V36" s="126" t="s">
        <v>189</v>
      </c>
      <c r="W36" s="120"/>
      <c r="X36" s="128">
        <f>IF(AND(V36="x"),15,"-")</f>
        <v>15</v>
      </c>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95"/>
      <c r="AU36" s="298"/>
      <c r="AV36" s="314"/>
      <c r="AW36" s="312"/>
    </row>
    <row r="37" spans="1:49" ht="15.75" customHeight="1">
      <c r="A37" s="287"/>
      <c r="B37" s="287"/>
      <c r="C37" s="287"/>
      <c r="D37" s="287"/>
      <c r="E37" s="287"/>
      <c r="F37" s="287"/>
      <c r="G37" s="287"/>
      <c r="H37" s="287"/>
      <c r="I37" s="287"/>
      <c r="J37" s="287"/>
      <c r="K37" s="123"/>
      <c r="L37" s="125"/>
      <c r="M37" s="129"/>
      <c r="N37" s="287"/>
      <c r="O37" s="287"/>
      <c r="P37" s="287"/>
      <c r="Q37" s="287"/>
      <c r="R37" s="287"/>
      <c r="S37" s="287"/>
      <c r="T37" s="287"/>
      <c r="U37" s="120" t="s">
        <v>386</v>
      </c>
      <c r="V37" s="126" t="s">
        <v>189</v>
      </c>
      <c r="W37" s="120"/>
      <c r="X37" s="128">
        <f>IF(AND(V37="x"),15,"-")</f>
        <v>15</v>
      </c>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95"/>
      <c r="AU37" s="298"/>
      <c r="AV37" s="314"/>
      <c r="AW37" s="312"/>
    </row>
    <row r="38" spans="1:49" ht="15.75" customHeight="1">
      <c r="A38" s="287"/>
      <c r="B38" s="287"/>
      <c r="C38" s="287"/>
      <c r="D38" s="287"/>
      <c r="E38" s="287"/>
      <c r="F38" s="287"/>
      <c r="G38" s="287"/>
      <c r="H38" s="287"/>
      <c r="I38" s="287"/>
      <c r="J38" s="287"/>
      <c r="K38" s="123"/>
      <c r="L38" s="125"/>
      <c r="M38" s="129"/>
      <c r="N38" s="287"/>
      <c r="O38" s="287"/>
      <c r="P38" s="287"/>
      <c r="Q38" s="287"/>
      <c r="R38" s="287"/>
      <c r="S38" s="287"/>
      <c r="T38" s="287"/>
      <c r="U38" s="291"/>
      <c r="V38" s="292"/>
      <c r="W38" s="292"/>
      <c r="X38" s="293"/>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95"/>
      <c r="AU38" s="298"/>
      <c r="AV38" s="314"/>
      <c r="AW38" s="312"/>
    </row>
    <row r="39" spans="1:49" ht="15.75" customHeight="1">
      <c r="A39" s="287"/>
      <c r="B39" s="287"/>
      <c r="C39" s="287"/>
      <c r="D39" s="287"/>
      <c r="E39" s="287"/>
      <c r="F39" s="287"/>
      <c r="G39" s="287"/>
      <c r="H39" s="287"/>
      <c r="I39" s="287"/>
      <c r="J39" s="287"/>
      <c r="K39" s="123"/>
      <c r="L39" s="125"/>
      <c r="M39" s="129"/>
      <c r="N39" s="287"/>
      <c r="O39" s="287"/>
      <c r="P39" s="287"/>
      <c r="Q39" s="287"/>
      <c r="R39" s="287"/>
      <c r="S39" s="287"/>
      <c r="T39" s="287"/>
      <c r="U39" s="316" t="s">
        <v>200</v>
      </c>
      <c r="V39" s="292"/>
      <c r="W39" s="292"/>
      <c r="X39" s="293"/>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95"/>
      <c r="AU39" s="298"/>
      <c r="AV39" s="314"/>
      <c r="AW39" s="312"/>
    </row>
    <row r="40" spans="1:49" ht="15.75" customHeight="1">
      <c r="A40" s="287"/>
      <c r="B40" s="287"/>
      <c r="C40" s="287"/>
      <c r="D40" s="287"/>
      <c r="E40" s="287"/>
      <c r="F40" s="287"/>
      <c r="G40" s="287"/>
      <c r="H40" s="287"/>
      <c r="I40" s="287"/>
      <c r="J40" s="287"/>
      <c r="K40" s="123"/>
      <c r="L40" s="125"/>
      <c r="M40" s="129"/>
      <c r="N40" s="287"/>
      <c r="O40" s="287"/>
      <c r="P40" s="287"/>
      <c r="Q40" s="287"/>
      <c r="R40" s="287"/>
      <c r="S40" s="287"/>
      <c r="T40" s="287"/>
      <c r="U40" s="120" t="s">
        <v>201</v>
      </c>
      <c r="V40" s="126"/>
      <c r="W40" s="120" t="s">
        <v>189</v>
      </c>
      <c r="X40" s="128" t="str">
        <f>IF(AND(V40="x"),15,"-")</f>
        <v>-</v>
      </c>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95"/>
      <c r="AU40" s="298"/>
      <c r="AV40" s="314"/>
      <c r="AW40" s="312"/>
    </row>
    <row r="41" spans="1:49" ht="15.75" customHeight="1">
      <c r="A41" s="287"/>
      <c r="B41" s="287"/>
      <c r="C41" s="287"/>
      <c r="D41" s="287"/>
      <c r="E41" s="287"/>
      <c r="F41" s="287"/>
      <c r="G41" s="287"/>
      <c r="H41" s="287"/>
      <c r="I41" s="287"/>
      <c r="J41" s="287"/>
      <c r="K41" s="123"/>
      <c r="L41" s="125"/>
      <c r="M41" s="129"/>
      <c r="N41" s="287"/>
      <c r="O41" s="287"/>
      <c r="P41" s="287"/>
      <c r="Q41" s="287"/>
      <c r="R41" s="287"/>
      <c r="S41" s="287"/>
      <c r="T41" s="287"/>
      <c r="U41" s="317" t="s">
        <v>202</v>
      </c>
      <c r="V41" s="294" t="s">
        <v>189</v>
      </c>
      <c r="W41" s="317"/>
      <c r="X41" s="290">
        <f>IF(AND(V41="x"),10,"-")</f>
        <v>10</v>
      </c>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95"/>
      <c r="AU41" s="298"/>
      <c r="AV41" s="314"/>
      <c r="AW41" s="312"/>
    </row>
    <row r="42" spans="1:49" ht="15.75" customHeight="1">
      <c r="A42" s="287"/>
      <c r="B42" s="287"/>
      <c r="C42" s="287"/>
      <c r="D42" s="287"/>
      <c r="E42" s="287"/>
      <c r="F42" s="287"/>
      <c r="G42" s="287"/>
      <c r="H42" s="287"/>
      <c r="I42" s="287"/>
      <c r="J42" s="287"/>
      <c r="K42" s="123"/>
      <c r="L42" s="125"/>
      <c r="M42" s="129"/>
      <c r="N42" s="287"/>
      <c r="O42" s="287"/>
      <c r="P42" s="287"/>
      <c r="Q42" s="287"/>
      <c r="R42" s="287"/>
      <c r="S42" s="287"/>
      <c r="T42" s="287"/>
      <c r="U42" s="288"/>
      <c r="V42" s="288"/>
      <c r="W42" s="288"/>
      <c r="X42" s="288"/>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95"/>
      <c r="AU42" s="298"/>
      <c r="AV42" s="314"/>
      <c r="AW42" s="312"/>
    </row>
    <row r="43" spans="1:49" ht="15.75" customHeight="1">
      <c r="A43" s="287"/>
      <c r="B43" s="287"/>
      <c r="C43" s="287"/>
      <c r="D43" s="287"/>
      <c r="E43" s="287"/>
      <c r="F43" s="287"/>
      <c r="G43" s="287"/>
      <c r="H43" s="287"/>
      <c r="I43" s="287"/>
      <c r="J43" s="287"/>
      <c r="K43" s="123"/>
      <c r="L43" s="125"/>
      <c r="M43" s="129"/>
      <c r="N43" s="287"/>
      <c r="O43" s="287"/>
      <c r="P43" s="287"/>
      <c r="Q43" s="287"/>
      <c r="R43" s="287"/>
      <c r="S43" s="287"/>
      <c r="T43" s="287"/>
      <c r="U43" s="291"/>
      <c r="V43" s="292"/>
      <c r="W43" s="292"/>
      <c r="X43" s="293"/>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95"/>
      <c r="AU43" s="298"/>
      <c r="AV43" s="314"/>
      <c r="AW43" s="312"/>
    </row>
    <row r="44" spans="1:49" ht="15.75" customHeight="1">
      <c r="A44" s="287"/>
      <c r="B44" s="287"/>
      <c r="C44" s="287"/>
      <c r="D44" s="287"/>
      <c r="E44" s="287"/>
      <c r="F44" s="287"/>
      <c r="G44" s="287"/>
      <c r="H44" s="287"/>
      <c r="I44" s="287"/>
      <c r="J44" s="287"/>
      <c r="K44" s="123"/>
      <c r="L44" s="125"/>
      <c r="M44" s="129"/>
      <c r="N44" s="287"/>
      <c r="O44" s="287"/>
      <c r="P44" s="287"/>
      <c r="Q44" s="287"/>
      <c r="R44" s="287"/>
      <c r="S44" s="287"/>
      <c r="T44" s="287"/>
      <c r="U44" s="316" t="s">
        <v>203</v>
      </c>
      <c r="V44" s="292"/>
      <c r="W44" s="292"/>
      <c r="X44" s="293"/>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95"/>
      <c r="AU44" s="298"/>
      <c r="AV44" s="314"/>
      <c r="AW44" s="312"/>
    </row>
    <row r="45" spans="1:49" ht="15.75" customHeight="1">
      <c r="A45" s="287"/>
      <c r="B45" s="287"/>
      <c r="C45" s="287"/>
      <c r="D45" s="287"/>
      <c r="E45" s="287"/>
      <c r="F45" s="287"/>
      <c r="G45" s="287"/>
      <c r="H45" s="287"/>
      <c r="I45" s="287"/>
      <c r="J45" s="287"/>
      <c r="K45" s="123"/>
      <c r="L45" s="125"/>
      <c r="M45" s="129"/>
      <c r="N45" s="287"/>
      <c r="O45" s="287"/>
      <c r="P45" s="287"/>
      <c r="Q45" s="287"/>
      <c r="R45" s="287"/>
      <c r="S45" s="287"/>
      <c r="T45" s="287"/>
      <c r="U45" s="317" t="s">
        <v>204</v>
      </c>
      <c r="V45" s="294" t="s">
        <v>189</v>
      </c>
      <c r="W45" s="294"/>
      <c r="X45" s="290">
        <f>IF(AND(V45="X"),10,"-")</f>
        <v>10</v>
      </c>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95"/>
      <c r="AU45" s="298"/>
      <c r="AV45" s="314"/>
      <c r="AW45" s="312"/>
    </row>
    <row r="46" spans="1:49" ht="15.75" customHeight="1">
      <c r="A46" s="287"/>
      <c r="B46" s="287"/>
      <c r="C46" s="287"/>
      <c r="D46" s="287"/>
      <c r="E46" s="287"/>
      <c r="F46" s="287"/>
      <c r="G46" s="287"/>
      <c r="H46" s="287"/>
      <c r="I46" s="287"/>
      <c r="J46" s="287"/>
      <c r="K46" s="123"/>
      <c r="L46" s="125"/>
      <c r="M46" s="129"/>
      <c r="N46" s="287"/>
      <c r="O46" s="287"/>
      <c r="P46" s="287"/>
      <c r="Q46" s="287"/>
      <c r="R46" s="287"/>
      <c r="S46" s="287"/>
      <c r="T46" s="287"/>
      <c r="U46" s="288"/>
      <c r="V46" s="288"/>
      <c r="W46" s="288"/>
      <c r="X46" s="288"/>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95"/>
      <c r="AU46" s="298"/>
      <c r="AV46" s="314"/>
      <c r="AW46" s="312"/>
    </row>
    <row r="47" spans="1:49" ht="15.75" customHeight="1">
      <c r="A47" s="287"/>
      <c r="B47" s="287"/>
      <c r="C47" s="287"/>
      <c r="D47" s="287"/>
      <c r="E47" s="287"/>
      <c r="F47" s="287"/>
      <c r="G47" s="287"/>
      <c r="H47" s="287"/>
      <c r="I47" s="287"/>
      <c r="J47" s="287"/>
      <c r="K47" s="123"/>
      <c r="L47" s="125"/>
      <c r="M47" s="129"/>
      <c r="N47" s="287"/>
      <c r="O47" s="287"/>
      <c r="P47" s="287"/>
      <c r="Q47" s="287"/>
      <c r="R47" s="287"/>
      <c r="S47" s="287"/>
      <c r="T47" s="287"/>
      <c r="U47" s="317" t="s">
        <v>205</v>
      </c>
      <c r="V47" s="294"/>
      <c r="W47" s="294" t="s">
        <v>189</v>
      </c>
      <c r="X47" s="290" t="str">
        <f>IF(AND(V47="x"),5,"-")</f>
        <v>-</v>
      </c>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95"/>
      <c r="AU47" s="298"/>
      <c r="AV47" s="314"/>
      <c r="AW47" s="312"/>
    </row>
    <row r="48" spans="1:49" ht="15.75" customHeight="1">
      <c r="A48" s="287"/>
      <c r="B48" s="287"/>
      <c r="C48" s="287"/>
      <c r="D48" s="287"/>
      <c r="E48" s="287"/>
      <c r="F48" s="287"/>
      <c r="G48" s="287"/>
      <c r="H48" s="287"/>
      <c r="I48" s="287"/>
      <c r="J48" s="287"/>
      <c r="K48" s="123"/>
      <c r="L48" s="125"/>
      <c r="M48" s="129"/>
      <c r="N48" s="287"/>
      <c r="O48" s="287"/>
      <c r="P48" s="287"/>
      <c r="Q48" s="287"/>
      <c r="R48" s="287"/>
      <c r="S48" s="287"/>
      <c r="T48" s="287"/>
      <c r="U48" s="288"/>
      <c r="V48" s="288"/>
      <c r="W48" s="288"/>
      <c r="X48" s="288"/>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95"/>
      <c r="AU48" s="298"/>
      <c r="AV48" s="314"/>
      <c r="AW48" s="312"/>
    </row>
    <row r="49" spans="1:49" ht="15.75" customHeight="1">
      <c r="A49" s="287"/>
      <c r="B49" s="287"/>
      <c r="C49" s="287"/>
      <c r="D49" s="287"/>
      <c r="E49" s="287"/>
      <c r="F49" s="287"/>
      <c r="G49" s="287"/>
      <c r="H49" s="287"/>
      <c r="I49" s="287"/>
      <c r="J49" s="287"/>
      <c r="K49" s="123"/>
      <c r="L49" s="125"/>
      <c r="M49" s="129"/>
      <c r="N49" s="287"/>
      <c r="O49" s="287"/>
      <c r="P49" s="287"/>
      <c r="Q49" s="287"/>
      <c r="R49" s="287"/>
      <c r="S49" s="287"/>
      <c r="T49" s="287"/>
      <c r="U49" s="283" t="s">
        <v>206</v>
      </c>
      <c r="V49" s="318"/>
      <c r="W49" s="319"/>
      <c r="X49" s="289">
        <f>SUM(X33:X37)+SUM(X40:X42)+SUM(X45:X48)</f>
        <v>95</v>
      </c>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95"/>
      <c r="AU49" s="298"/>
      <c r="AV49" s="314"/>
      <c r="AW49" s="312"/>
    </row>
    <row r="50" spans="1:49" ht="15.75" customHeight="1">
      <c r="A50" s="287"/>
      <c r="B50" s="287"/>
      <c r="C50" s="287"/>
      <c r="D50" s="287"/>
      <c r="E50" s="287"/>
      <c r="F50" s="287"/>
      <c r="G50" s="287"/>
      <c r="H50" s="287"/>
      <c r="I50" s="287"/>
      <c r="J50" s="287"/>
      <c r="K50" s="123"/>
      <c r="L50" s="125"/>
      <c r="M50" s="129"/>
      <c r="N50" s="287"/>
      <c r="O50" s="287"/>
      <c r="P50" s="287"/>
      <c r="Q50" s="287"/>
      <c r="R50" s="288"/>
      <c r="S50" s="288"/>
      <c r="T50" s="288"/>
      <c r="U50" s="285"/>
      <c r="V50" s="309"/>
      <c r="W50" s="310"/>
      <c r="X50" s="288"/>
      <c r="Y50" s="288"/>
      <c r="Z50" s="288"/>
      <c r="AA50" s="288"/>
      <c r="AB50" s="288"/>
      <c r="AC50" s="288"/>
      <c r="AD50" s="287"/>
      <c r="AE50" s="287"/>
      <c r="AF50" s="287"/>
      <c r="AG50" s="287"/>
      <c r="AH50" s="287"/>
      <c r="AI50" s="287"/>
      <c r="AJ50" s="287"/>
      <c r="AK50" s="287"/>
      <c r="AL50" s="287"/>
      <c r="AM50" s="287"/>
      <c r="AN50" s="287"/>
      <c r="AO50" s="287"/>
      <c r="AP50" s="287"/>
      <c r="AQ50" s="287"/>
      <c r="AR50" s="287"/>
      <c r="AS50" s="287"/>
      <c r="AT50" s="295"/>
      <c r="AU50" s="298"/>
      <c r="AV50" s="314"/>
      <c r="AW50" s="312"/>
    </row>
    <row r="51" spans="1:49" ht="15.75" customHeight="1">
      <c r="A51" s="287"/>
      <c r="B51" s="287"/>
      <c r="C51" s="287"/>
      <c r="D51" s="287"/>
      <c r="E51" s="287"/>
      <c r="F51" s="287"/>
      <c r="G51" s="287"/>
      <c r="H51" s="287"/>
      <c r="I51" s="287"/>
      <c r="J51" s="287"/>
      <c r="K51" s="323"/>
      <c r="L51" s="318"/>
      <c r="M51" s="319"/>
      <c r="N51" s="287"/>
      <c r="O51" s="287"/>
      <c r="P51" s="287"/>
      <c r="Q51" s="287"/>
      <c r="R51" s="294" t="s">
        <v>403</v>
      </c>
      <c r="S51" s="294"/>
      <c r="T51" s="294" t="s">
        <v>189</v>
      </c>
      <c r="U51" s="291"/>
      <c r="V51" s="292"/>
      <c r="W51" s="292"/>
      <c r="X51" s="293"/>
      <c r="Y51" s="126"/>
      <c r="Z51" s="119"/>
      <c r="AA51" s="119"/>
      <c r="AB51" s="119"/>
      <c r="AC51" s="119"/>
      <c r="AD51" s="287"/>
      <c r="AE51" s="287"/>
      <c r="AF51" s="287"/>
      <c r="AG51" s="287"/>
      <c r="AH51" s="287"/>
      <c r="AI51" s="287"/>
      <c r="AJ51" s="287"/>
      <c r="AK51" s="287"/>
      <c r="AL51" s="287"/>
      <c r="AM51" s="287"/>
      <c r="AN51" s="287"/>
      <c r="AO51" s="287"/>
      <c r="AP51" s="287"/>
      <c r="AQ51" s="287"/>
      <c r="AR51" s="287"/>
      <c r="AS51" s="287"/>
      <c r="AT51" s="295"/>
      <c r="AU51" s="298"/>
      <c r="AV51" s="314"/>
      <c r="AW51" s="312"/>
    </row>
    <row r="52" spans="1:49" ht="15.75" customHeight="1">
      <c r="A52" s="287"/>
      <c r="B52" s="287"/>
      <c r="C52" s="287"/>
      <c r="D52" s="287"/>
      <c r="E52" s="287"/>
      <c r="F52" s="287"/>
      <c r="G52" s="287"/>
      <c r="H52" s="287"/>
      <c r="I52" s="287"/>
      <c r="J52" s="287"/>
      <c r="K52" s="284"/>
      <c r="L52" s="324"/>
      <c r="M52" s="325"/>
      <c r="N52" s="287"/>
      <c r="O52" s="287"/>
      <c r="P52" s="287"/>
      <c r="Q52" s="287"/>
      <c r="R52" s="287"/>
      <c r="S52" s="287"/>
      <c r="T52" s="287"/>
      <c r="U52" s="120" t="s">
        <v>196</v>
      </c>
      <c r="V52" s="126" t="s">
        <v>189</v>
      </c>
      <c r="W52" s="120"/>
      <c r="X52" s="128">
        <f>IF(AND(V52="x"),15,"-")</f>
        <v>15</v>
      </c>
      <c r="Y52" s="294" t="s">
        <v>64</v>
      </c>
      <c r="Z52" s="315" t="str">
        <f>IF(AND(X68&gt;=96,X68&lt;=100),"Fuerte",IF(AND(X68&gt;=86,X68&lt;=95),"Moderado",IF(AND(X68&lt;=85,X68&gt;=0),"Débil","-")))</f>
        <v>Moderado</v>
      </c>
      <c r="AA52" s="315" t="s">
        <v>217</v>
      </c>
      <c r="AB52" s="315" t="str">
        <f>CONCATENATE(Z52,AA52)</f>
        <v>ModeradoFuerte</v>
      </c>
      <c r="AC52" s="315" t="str">
        <f>IF(AB52="FuerteFuerte","NO","SI")</f>
        <v>SI</v>
      </c>
      <c r="AD52" s="287"/>
      <c r="AE52" s="287"/>
      <c r="AF52" s="287"/>
      <c r="AG52" s="287"/>
      <c r="AH52" s="287"/>
      <c r="AI52" s="287"/>
      <c r="AJ52" s="287"/>
      <c r="AK52" s="287"/>
      <c r="AL52" s="287"/>
      <c r="AM52" s="287"/>
      <c r="AN52" s="287"/>
      <c r="AO52" s="287"/>
      <c r="AP52" s="287"/>
      <c r="AQ52" s="287"/>
      <c r="AR52" s="287"/>
      <c r="AS52" s="287"/>
      <c r="AT52" s="295"/>
      <c r="AU52" s="298"/>
      <c r="AV52" s="314"/>
      <c r="AW52" s="312"/>
    </row>
    <row r="53" spans="1:49" ht="15.75" customHeight="1">
      <c r="A53" s="287"/>
      <c r="B53" s="287"/>
      <c r="C53" s="287"/>
      <c r="D53" s="287"/>
      <c r="E53" s="287"/>
      <c r="F53" s="287"/>
      <c r="G53" s="287"/>
      <c r="H53" s="287"/>
      <c r="I53" s="287"/>
      <c r="J53" s="287"/>
      <c r="K53" s="284"/>
      <c r="L53" s="324"/>
      <c r="M53" s="325"/>
      <c r="N53" s="287"/>
      <c r="O53" s="287"/>
      <c r="P53" s="287"/>
      <c r="Q53" s="287"/>
      <c r="R53" s="287"/>
      <c r="S53" s="287"/>
      <c r="T53" s="287"/>
      <c r="U53" s="120" t="s">
        <v>197</v>
      </c>
      <c r="V53" s="126" t="s">
        <v>189</v>
      </c>
      <c r="W53" s="120"/>
      <c r="X53" s="128">
        <f>IF(AND(V53="x"),15,"-")</f>
        <v>15</v>
      </c>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95"/>
      <c r="AU53" s="298"/>
      <c r="AV53" s="314"/>
      <c r="AW53" s="312"/>
    </row>
    <row r="54" spans="1:49" ht="15.75" customHeight="1">
      <c r="A54" s="287"/>
      <c r="B54" s="287"/>
      <c r="C54" s="287"/>
      <c r="D54" s="287"/>
      <c r="E54" s="287"/>
      <c r="F54" s="287"/>
      <c r="G54" s="287"/>
      <c r="H54" s="287"/>
      <c r="I54" s="287"/>
      <c r="J54" s="287"/>
      <c r="K54" s="284"/>
      <c r="L54" s="324"/>
      <c r="M54" s="325"/>
      <c r="N54" s="287"/>
      <c r="O54" s="287"/>
      <c r="P54" s="287"/>
      <c r="Q54" s="287"/>
      <c r="R54" s="287"/>
      <c r="S54" s="287"/>
      <c r="T54" s="287"/>
      <c r="U54" s="120" t="s">
        <v>198</v>
      </c>
      <c r="V54" s="126" t="s">
        <v>189</v>
      </c>
      <c r="W54" s="120"/>
      <c r="X54" s="128">
        <f>IF(AND(V54="x"),15,"-")</f>
        <v>15</v>
      </c>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95"/>
      <c r="AU54" s="298"/>
      <c r="AV54" s="314"/>
      <c r="AW54" s="312"/>
    </row>
    <row r="55" spans="1:49" ht="15.75" customHeight="1">
      <c r="A55" s="287"/>
      <c r="B55" s="287"/>
      <c r="C55" s="287"/>
      <c r="D55" s="287"/>
      <c r="E55" s="287"/>
      <c r="F55" s="287"/>
      <c r="G55" s="287"/>
      <c r="H55" s="287"/>
      <c r="I55" s="287"/>
      <c r="J55" s="287"/>
      <c r="K55" s="284"/>
      <c r="L55" s="324"/>
      <c r="M55" s="325"/>
      <c r="N55" s="287"/>
      <c r="O55" s="287"/>
      <c r="P55" s="287"/>
      <c r="Q55" s="287"/>
      <c r="R55" s="287"/>
      <c r="S55" s="287"/>
      <c r="T55" s="287"/>
      <c r="U55" s="120" t="s">
        <v>199</v>
      </c>
      <c r="V55" s="126" t="s">
        <v>189</v>
      </c>
      <c r="W55" s="120"/>
      <c r="X55" s="128">
        <f>IF(AND(V55="x"),15,"-")</f>
        <v>15</v>
      </c>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95"/>
      <c r="AU55" s="298"/>
      <c r="AV55" s="314"/>
      <c r="AW55" s="312"/>
    </row>
    <row r="56" spans="1:49" ht="15.75" customHeight="1">
      <c r="A56" s="287"/>
      <c r="B56" s="287"/>
      <c r="C56" s="287"/>
      <c r="D56" s="287"/>
      <c r="E56" s="287"/>
      <c r="F56" s="287"/>
      <c r="G56" s="287"/>
      <c r="H56" s="287"/>
      <c r="I56" s="287"/>
      <c r="J56" s="287"/>
      <c r="K56" s="284"/>
      <c r="L56" s="324"/>
      <c r="M56" s="325"/>
      <c r="N56" s="287"/>
      <c r="O56" s="287"/>
      <c r="P56" s="287"/>
      <c r="Q56" s="287"/>
      <c r="R56" s="287"/>
      <c r="S56" s="287"/>
      <c r="T56" s="287"/>
      <c r="U56" s="120" t="s">
        <v>386</v>
      </c>
      <c r="V56" s="126" t="s">
        <v>189</v>
      </c>
      <c r="W56" s="120"/>
      <c r="X56" s="128">
        <f>IF(AND(V56="x"),15,"-")</f>
        <v>15</v>
      </c>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95"/>
      <c r="AU56" s="298"/>
      <c r="AV56" s="314"/>
      <c r="AW56" s="312"/>
    </row>
    <row r="57" spans="1:49" ht="15.75" customHeight="1">
      <c r="A57" s="287"/>
      <c r="B57" s="287"/>
      <c r="C57" s="287"/>
      <c r="D57" s="287"/>
      <c r="E57" s="287"/>
      <c r="F57" s="287"/>
      <c r="G57" s="287"/>
      <c r="H57" s="287"/>
      <c r="I57" s="287"/>
      <c r="J57" s="287"/>
      <c r="K57" s="284"/>
      <c r="L57" s="324"/>
      <c r="M57" s="325"/>
      <c r="N57" s="287"/>
      <c r="O57" s="287"/>
      <c r="P57" s="287"/>
      <c r="Q57" s="287"/>
      <c r="R57" s="287"/>
      <c r="S57" s="287"/>
      <c r="T57" s="287"/>
      <c r="U57" s="291"/>
      <c r="V57" s="292"/>
      <c r="W57" s="292"/>
      <c r="X57" s="293"/>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95"/>
      <c r="AU57" s="298"/>
      <c r="AV57" s="314"/>
      <c r="AW57" s="312"/>
    </row>
    <row r="58" spans="1:49" ht="15.75" customHeight="1">
      <c r="A58" s="287"/>
      <c r="B58" s="287"/>
      <c r="C58" s="287"/>
      <c r="D58" s="287"/>
      <c r="E58" s="287"/>
      <c r="F58" s="287"/>
      <c r="G58" s="287"/>
      <c r="H58" s="287"/>
      <c r="I58" s="287"/>
      <c r="J58" s="287"/>
      <c r="K58" s="284"/>
      <c r="L58" s="324"/>
      <c r="M58" s="325"/>
      <c r="N58" s="287"/>
      <c r="O58" s="287"/>
      <c r="P58" s="287"/>
      <c r="Q58" s="287"/>
      <c r="R58" s="287"/>
      <c r="S58" s="287"/>
      <c r="T58" s="287"/>
      <c r="U58" s="316" t="s">
        <v>200</v>
      </c>
      <c r="V58" s="292"/>
      <c r="W58" s="292"/>
      <c r="X58" s="293"/>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95"/>
      <c r="AU58" s="298"/>
      <c r="AV58" s="314"/>
      <c r="AW58" s="312"/>
    </row>
    <row r="59" spans="1:49" ht="15.75" customHeight="1">
      <c r="A59" s="287"/>
      <c r="B59" s="287"/>
      <c r="C59" s="287"/>
      <c r="D59" s="287"/>
      <c r="E59" s="287"/>
      <c r="F59" s="287"/>
      <c r="G59" s="287"/>
      <c r="H59" s="287"/>
      <c r="I59" s="287"/>
      <c r="J59" s="287"/>
      <c r="K59" s="284"/>
      <c r="L59" s="324"/>
      <c r="M59" s="325"/>
      <c r="N59" s="287"/>
      <c r="O59" s="287"/>
      <c r="P59" s="287"/>
      <c r="Q59" s="287"/>
      <c r="R59" s="287"/>
      <c r="S59" s="287"/>
      <c r="T59" s="287"/>
      <c r="U59" s="120" t="s">
        <v>201</v>
      </c>
      <c r="V59" s="126"/>
      <c r="W59" s="120" t="s">
        <v>189</v>
      </c>
      <c r="X59" s="128" t="str">
        <f>IF(AND(V59="x"),15,"-")</f>
        <v>-</v>
      </c>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95"/>
      <c r="AU59" s="298"/>
      <c r="AV59" s="314"/>
      <c r="AW59" s="312"/>
    </row>
    <row r="60" spans="1:49" ht="15.75" customHeight="1">
      <c r="A60" s="287"/>
      <c r="B60" s="287"/>
      <c r="C60" s="287"/>
      <c r="D60" s="287"/>
      <c r="E60" s="287"/>
      <c r="F60" s="287"/>
      <c r="G60" s="287"/>
      <c r="H60" s="287"/>
      <c r="I60" s="287"/>
      <c r="J60" s="287"/>
      <c r="K60" s="284"/>
      <c r="L60" s="324"/>
      <c r="M60" s="325"/>
      <c r="N60" s="287"/>
      <c r="O60" s="287"/>
      <c r="P60" s="287"/>
      <c r="Q60" s="287"/>
      <c r="R60" s="287"/>
      <c r="S60" s="287"/>
      <c r="T60" s="287"/>
      <c r="U60" s="317" t="s">
        <v>202</v>
      </c>
      <c r="V60" s="294" t="s">
        <v>189</v>
      </c>
      <c r="W60" s="317"/>
      <c r="X60" s="290">
        <f>IF(AND(V60="x"),10,"-")</f>
        <v>10</v>
      </c>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95"/>
      <c r="AU60" s="298"/>
      <c r="AV60" s="314"/>
      <c r="AW60" s="312"/>
    </row>
    <row r="61" spans="1:49" ht="15.75" customHeight="1">
      <c r="A61" s="287"/>
      <c r="B61" s="287"/>
      <c r="C61" s="287"/>
      <c r="D61" s="287"/>
      <c r="E61" s="287"/>
      <c r="F61" s="287"/>
      <c r="G61" s="287"/>
      <c r="H61" s="287"/>
      <c r="I61" s="287"/>
      <c r="J61" s="287"/>
      <c r="K61" s="284"/>
      <c r="L61" s="324"/>
      <c r="M61" s="325"/>
      <c r="N61" s="287"/>
      <c r="O61" s="287"/>
      <c r="P61" s="287"/>
      <c r="Q61" s="287"/>
      <c r="R61" s="287"/>
      <c r="S61" s="287"/>
      <c r="T61" s="287"/>
      <c r="U61" s="288"/>
      <c r="V61" s="288"/>
      <c r="W61" s="288"/>
      <c r="X61" s="288"/>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95"/>
      <c r="AU61" s="298"/>
      <c r="AV61" s="314"/>
      <c r="AW61" s="312"/>
    </row>
    <row r="62" spans="1:49" ht="15.75" customHeight="1">
      <c r="A62" s="287"/>
      <c r="B62" s="287"/>
      <c r="C62" s="287"/>
      <c r="D62" s="287"/>
      <c r="E62" s="287"/>
      <c r="F62" s="287"/>
      <c r="G62" s="287"/>
      <c r="H62" s="287"/>
      <c r="I62" s="287"/>
      <c r="J62" s="287"/>
      <c r="K62" s="284"/>
      <c r="L62" s="324"/>
      <c r="M62" s="325"/>
      <c r="N62" s="287"/>
      <c r="O62" s="287"/>
      <c r="P62" s="287"/>
      <c r="Q62" s="287"/>
      <c r="R62" s="287"/>
      <c r="S62" s="287"/>
      <c r="T62" s="287"/>
      <c r="U62" s="291"/>
      <c r="V62" s="292"/>
      <c r="W62" s="292"/>
      <c r="X62" s="293"/>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95"/>
      <c r="AU62" s="298"/>
      <c r="AV62" s="314"/>
      <c r="AW62" s="312"/>
    </row>
    <row r="63" spans="1:49" ht="15.75" customHeight="1">
      <c r="A63" s="287"/>
      <c r="B63" s="287"/>
      <c r="C63" s="287"/>
      <c r="D63" s="287"/>
      <c r="E63" s="287"/>
      <c r="F63" s="287"/>
      <c r="G63" s="287"/>
      <c r="H63" s="287"/>
      <c r="I63" s="287"/>
      <c r="J63" s="287"/>
      <c r="K63" s="284"/>
      <c r="L63" s="324"/>
      <c r="M63" s="325"/>
      <c r="N63" s="287"/>
      <c r="O63" s="287"/>
      <c r="P63" s="287"/>
      <c r="Q63" s="287"/>
      <c r="R63" s="287"/>
      <c r="S63" s="287"/>
      <c r="T63" s="287"/>
      <c r="U63" s="316" t="s">
        <v>203</v>
      </c>
      <c r="V63" s="292"/>
      <c r="W63" s="292"/>
      <c r="X63" s="293"/>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95"/>
      <c r="AU63" s="298"/>
      <c r="AV63" s="314"/>
      <c r="AW63" s="312"/>
    </row>
    <row r="64" spans="1:49" ht="15.75" customHeight="1">
      <c r="A64" s="287"/>
      <c r="B64" s="287"/>
      <c r="C64" s="287"/>
      <c r="D64" s="287"/>
      <c r="E64" s="287"/>
      <c r="F64" s="287"/>
      <c r="G64" s="287"/>
      <c r="H64" s="287"/>
      <c r="I64" s="287"/>
      <c r="J64" s="287"/>
      <c r="K64" s="284"/>
      <c r="L64" s="324"/>
      <c r="M64" s="325"/>
      <c r="N64" s="287"/>
      <c r="O64" s="287"/>
      <c r="P64" s="287"/>
      <c r="Q64" s="287"/>
      <c r="R64" s="287"/>
      <c r="S64" s="287"/>
      <c r="T64" s="287"/>
      <c r="U64" s="317" t="s">
        <v>204</v>
      </c>
      <c r="V64" s="294" t="s">
        <v>189</v>
      </c>
      <c r="W64" s="294"/>
      <c r="X64" s="290">
        <f>IF(AND(V64="X"),10,"-")</f>
        <v>10</v>
      </c>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95"/>
      <c r="AU64" s="298"/>
      <c r="AV64" s="314"/>
      <c r="AW64" s="312"/>
    </row>
    <row r="65" spans="1:49" ht="15.75" customHeight="1">
      <c r="A65" s="287"/>
      <c r="B65" s="287"/>
      <c r="C65" s="287"/>
      <c r="D65" s="287"/>
      <c r="E65" s="287"/>
      <c r="F65" s="287"/>
      <c r="G65" s="287"/>
      <c r="H65" s="287"/>
      <c r="I65" s="287"/>
      <c r="J65" s="287"/>
      <c r="K65" s="284"/>
      <c r="L65" s="324"/>
      <c r="M65" s="325"/>
      <c r="N65" s="287"/>
      <c r="O65" s="287"/>
      <c r="P65" s="287"/>
      <c r="Q65" s="287"/>
      <c r="R65" s="287"/>
      <c r="S65" s="287"/>
      <c r="T65" s="287"/>
      <c r="U65" s="288"/>
      <c r="V65" s="288"/>
      <c r="W65" s="288"/>
      <c r="X65" s="288"/>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95"/>
      <c r="AU65" s="298"/>
      <c r="AV65" s="314"/>
      <c r="AW65" s="312"/>
    </row>
    <row r="66" spans="1:49" ht="15.75" customHeight="1">
      <c r="A66" s="287"/>
      <c r="B66" s="287"/>
      <c r="C66" s="287"/>
      <c r="D66" s="287"/>
      <c r="E66" s="287"/>
      <c r="F66" s="287"/>
      <c r="G66" s="287"/>
      <c r="H66" s="287"/>
      <c r="I66" s="287"/>
      <c r="J66" s="287"/>
      <c r="K66" s="284"/>
      <c r="L66" s="324"/>
      <c r="M66" s="325"/>
      <c r="N66" s="287"/>
      <c r="O66" s="287"/>
      <c r="P66" s="287"/>
      <c r="Q66" s="287"/>
      <c r="R66" s="287"/>
      <c r="S66" s="287"/>
      <c r="T66" s="287"/>
      <c r="U66" s="317" t="s">
        <v>205</v>
      </c>
      <c r="V66" s="294"/>
      <c r="W66" s="294" t="s">
        <v>189</v>
      </c>
      <c r="X66" s="290" t="str">
        <f>IF(AND(V66="x"),5,"-")</f>
        <v>-</v>
      </c>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95"/>
      <c r="AU66" s="298"/>
      <c r="AV66" s="314"/>
      <c r="AW66" s="312"/>
    </row>
    <row r="67" spans="1:49" ht="3.75" customHeight="1">
      <c r="A67" s="287"/>
      <c r="B67" s="287"/>
      <c r="C67" s="287"/>
      <c r="D67" s="287"/>
      <c r="E67" s="287"/>
      <c r="F67" s="287"/>
      <c r="G67" s="287"/>
      <c r="H67" s="287"/>
      <c r="I67" s="287"/>
      <c r="J67" s="287"/>
      <c r="K67" s="284"/>
      <c r="L67" s="324"/>
      <c r="M67" s="325"/>
      <c r="N67" s="287"/>
      <c r="O67" s="287"/>
      <c r="P67" s="287"/>
      <c r="Q67" s="287"/>
      <c r="R67" s="287"/>
      <c r="S67" s="287"/>
      <c r="T67" s="287"/>
      <c r="U67" s="288"/>
      <c r="V67" s="288"/>
      <c r="W67" s="288"/>
      <c r="X67" s="288"/>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95"/>
      <c r="AU67" s="298"/>
      <c r="AV67" s="314"/>
      <c r="AW67" s="312"/>
    </row>
    <row r="68" spans="1:49" ht="15.75" customHeight="1" hidden="1">
      <c r="A68" s="287"/>
      <c r="B68" s="287"/>
      <c r="C68" s="287"/>
      <c r="D68" s="287"/>
      <c r="E68" s="287"/>
      <c r="F68" s="287"/>
      <c r="G68" s="287"/>
      <c r="H68" s="287"/>
      <c r="I68" s="287"/>
      <c r="J68" s="287"/>
      <c r="K68" s="284"/>
      <c r="L68" s="324"/>
      <c r="M68" s="325"/>
      <c r="N68" s="287"/>
      <c r="O68" s="287"/>
      <c r="P68" s="287"/>
      <c r="Q68" s="287"/>
      <c r="R68" s="287"/>
      <c r="S68" s="287"/>
      <c r="T68" s="287"/>
      <c r="U68" s="283" t="s">
        <v>336</v>
      </c>
      <c r="V68" s="318"/>
      <c r="W68" s="319"/>
      <c r="X68" s="289">
        <f>SUM(X52:X56)+SUM(X59:X61)+SUM(X64:X67)</f>
        <v>95</v>
      </c>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95"/>
      <c r="AU68" s="298"/>
      <c r="AV68" s="314"/>
      <c r="AW68" s="312"/>
    </row>
    <row r="69" spans="1:49" ht="15.75" customHeight="1" hidden="1">
      <c r="A69" s="288"/>
      <c r="B69" s="288"/>
      <c r="C69" s="288"/>
      <c r="D69" s="288"/>
      <c r="E69" s="288"/>
      <c r="F69" s="288"/>
      <c r="G69" s="288"/>
      <c r="H69" s="288"/>
      <c r="I69" s="288"/>
      <c r="J69" s="288"/>
      <c r="K69" s="285"/>
      <c r="L69" s="309"/>
      <c r="M69" s="310"/>
      <c r="N69" s="288"/>
      <c r="O69" s="288"/>
      <c r="P69" s="288"/>
      <c r="Q69" s="288"/>
      <c r="R69" s="288"/>
      <c r="S69" s="288"/>
      <c r="T69" s="288"/>
      <c r="U69" s="285"/>
      <c r="V69" s="309"/>
      <c r="W69" s="310"/>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96"/>
      <c r="AU69" s="299"/>
      <c r="AV69" s="314"/>
      <c r="AW69" s="312"/>
    </row>
    <row r="70" spans="1:49" ht="15.75" customHeight="1">
      <c r="A70" s="320">
        <v>2</v>
      </c>
      <c r="B70" s="320" t="s">
        <v>83</v>
      </c>
      <c r="C70" s="294" t="s">
        <v>430</v>
      </c>
      <c r="D70" s="320" t="s">
        <v>334</v>
      </c>
      <c r="E70" s="294" t="s">
        <v>337</v>
      </c>
      <c r="F70" s="320" t="s">
        <v>26</v>
      </c>
      <c r="G70" s="322">
        <v>42736</v>
      </c>
      <c r="H70" s="320" t="s">
        <v>335</v>
      </c>
      <c r="I70" s="320" t="s">
        <v>209</v>
      </c>
      <c r="J70" s="320">
        <v>3</v>
      </c>
      <c r="K70" s="123" t="s">
        <v>171</v>
      </c>
      <c r="L70" s="124" t="s">
        <v>189</v>
      </c>
      <c r="M70" s="125"/>
      <c r="N70" s="320">
        <f>COUNTIF(L70:L88,"X")</f>
        <v>9</v>
      </c>
      <c r="O70" s="320" t="str">
        <f>IF(AND(N70&gt;=1,N70&lt;=5),"Moderado",IF(AND(N70&gt;=6,N70&lt;=11),"Mayor",IF(AND(N70&gt;=12,N70&lt;=19),"Catastrófico","-")))</f>
        <v>Mayor</v>
      </c>
      <c r="P70" s="320">
        <f>VLOOKUP(O70,'[7]Variables corrupcion'!$H$5:$I$7,2,FALSE)</f>
        <v>4</v>
      </c>
      <c r="Q70" s="320" t="str">
        <f>CONCATENATE(I70,"+",O70)</f>
        <v>Posible - El evento podrá ocurrir en algún momento +Mayor</v>
      </c>
      <c r="R70" s="294" t="s">
        <v>431</v>
      </c>
      <c r="S70" s="294" t="s">
        <v>189</v>
      </c>
      <c r="T70" s="294"/>
      <c r="U70" s="291"/>
      <c r="V70" s="292"/>
      <c r="W70" s="292"/>
      <c r="X70" s="293"/>
      <c r="Y70" s="126"/>
      <c r="Z70" s="127"/>
      <c r="AA70" s="127"/>
      <c r="AB70" s="127"/>
      <c r="AC70" s="127"/>
      <c r="AD70" s="127"/>
      <c r="AE70" s="127"/>
      <c r="AF70" s="127"/>
      <c r="AG70" s="127"/>
      <c r="AH70" s="127"/>
      <c r="AI70" s="127"/>
      <c r="AJ70" s="127"/>
      <c r="AK70" s="127"/>
      <c r="AL70" s="127"/>
      <c r="AM70" s="127"/>
      <c r="AN70" s="127"/>
      <c r="AO70" s="127"/>
      <c r="AP70" s="126"/>
      <c r="AQ70" s="126"/>
      <c r="AR70" s="126"/>
      <c r="AS70" s="126"/>
      <c r="AT70" s="294" t="str">
        <f>CONCATENATE(AR71,"+",AS71)</f>
        <v>Improbable-2+Moderado- 3</v>
      </c>
      <c r="AU70" s="297"/>
      <c r="AV70" s="300" t="s">
        <v>432</v>
      </c>
      <c r="AW70" s="311" t="s">
        <v>433</v>
      </c>
    </row>
    <row r="71" spans="1:49" ht="15.75" customHeight="1">
      <c r="A71" s="287"/>
      <c r="B71" s="287"/>
      <c r="C71" s="287"/>
      <c r="D71" s="287"/>
      <c r="E71" s="287"/>
      <c r="F71" s="287"/>
      <c r="G71" s="287"/>
      <c r="H71" s="287"/>
      <c r="I71" s="287"/>
      <c r="J71" s="287"/>
      <c r="K71" s="123" t="s">
        <v>172</v>
      </c>
      <c r="L71" s="125"/>
      <c r="M71" s="119" t="s">
        <v>189</v>
      </c>
      <c r="N71" s="287"/>
      <c r="O71" s="287"/>
      <c r="P71" s="287"/>
      <c r="Q71" s="287"/>
      <c r="R71" s="287"/>
      <c r="S71" s="287"/>
      <c r="T71" s="287"/>
      <c r="U71" s="120" t="s">
        <v>196</v>
      </c>
      <c r="V71" s="126" t="s">
        <v>189</v>
      </c>
      <c r="W71" s="120"/>
      <c r="X71" s="128">
        <f>IF(AND(V71="x"),15,"-")</f>
        <v>15</v>
      </c>
      <c r="Y71" s="294" t="s">
        <v>64</v>
      </c>
      <c r="Z71" s="315" t="str">
        <f>IF(AND(X87&gt;=96,X87&lt;=100),"Fuerte",IF(AND(X87&gt;=86,X87&lt;=95),"Moderado",IF(AND(X87&lt;=85,X87&gt;=0),"Débil","-")))</f>
        <v>Moderado</v>
      </c>
      <c r="AA71" s="315" t="s">
        <v>392</v>
      </c>
      <c r="AB71" s="315" t="str">
        <f>CONCATENATE(Z71,AA71)</f>
        <v>ModeradoDébil</v>
      </c>
      <c r="AC71" s="315" t="str">
        <f>IF(AB71="FuerteFuerte","NO","SI")</f>
        <v>SI</v>
      </c>
      <c r="AD71" s="321">
        <f>(X87+X125)/2</f>
        <v>95</v>
      </c>
      <c r="AE71" s="321" t="str">
        <f>IF(AND(AD71=100),"Fuerte",IF(AND(AD71&gt;=50,AD71&lt;=99),"Moderado",IF(AND(AD71&lt;=49,AD71&gt;=0),"Débil","-")))</f>
        <v>Moderado</v>
      </c>
      <c r="AF71" s="321" t="s">
        <v>219</v>
      </c>
      <c r="AG71" s="321" t="s">
        <v>221</v>
      </c>
      <c r="AH71" s="321" t="str">
        <f>CONCATENATE(AE71,AF71)</f>
        <v>ModeradoDirectamente</v>
      </c>
      <c r="AI71" s="321">
        <f>IF(AND(AH71="FuerteDirectamente"),2,IF(AND(AH71="FuerteNo disminuye"),0,IF(AND(AH71="ModeradoDirectamente"),1,IF(AND(AH71="ModeradoNo disminuye"),0,FALSE))))</f>
        <v>1</v>
      </c>
      <c r="AJ71" s="321" t="b">
        <f>IF(AND(AE71="Fuerte"),IF(AND(AF71="Directamente"),2,IF(AND(AE71="Fuerte"),IF(AND(AF71="No disminuye"),0,FALSE))))</f>
        <v>0</v>
      </c>
      <c r="AK71" s="321" t="e">
        <f>#VALUE!</f>
        <v>#VALUE!</v>
      </c>
      <c r="AL71" s="321" t="str">
        <f>CONCATENATE(AE71,AG71)</f>
        <v>ModeradoIndirectamente</v>
      </c>
      <c r="AM71" s="321">
        <f>IF(AND(AL71="FuerteDirectamente"),2,IF(AND(AL71="FuerteIndirectamente"),1,IF(AND(AL71="FuerteNo Disminuye"),0,IF(AND(AL71="ModeradoDirectamente"),1,IF(AND(AL71="ModeradoIndirectamente"),0,IF(AND(AL71="ModeradoNo disminuye"),0,FALSE))))))</f>
        <v>0</v>
      </c>
      <c r="AN71" s="321" t="b">
        <f>IF(AND(AE71="Fuerte"),IF(AND(AG71="Directamente"),2,IF(AND(AE71="Fuerte"),IF(AND(AG71="Indirectamente"),1,IF(AND(AE71="Fuerte"),IF(AND(AG71="No disminuye"),0,FALSE))))))</f>
        <v>0</v>
      </c>
      <c r="AO71" s="321">
        <f>IF(AND(AE71="Moderado"),IF(AND(AG71="Directamente"),1,IF(AND(AE71="Moderado"),IF(AND(AG71="Indirectamente"),0,IF(AND(AE71="Moderado"),IF(AND(AG71="No disminuye"),0,FALSE))))))</f>
        <v>0</v>
      </c>
      <c r="AP71" s="321">
        <f>J70-AI71</f>
        <v>2</v>
      </c>
      <c r="AQ71" s="321">
        <f>P70-AM71</f>
        <v>4</v>
      </c>
      <c r="AR71" s="321" t="str">
        <f>IF(AND(AP71=1),"Rara Vez-1",IF(AND(AP71=2),"Improbable-2",IF(AND(AP71=3),"Posible-3",IF(AND(AP71=4),"Probable-4",IF(AND(AP71=5),"Casi Seguro -5",FALSE)))))</f>
        <v>Improbable-2</v>
      </c>
      <c r="AS71" s="321" t="str">
        <f>IF(AND(AQ71&gt;=2),"Moderado- 3",IF(AND(AM71=3),"Moderado-3",IF(AND(AM71=4),"Mayor-4",IF(AND(AM71=5),"Catastrófico-5",FALSE))))</f>
        <v>Moderado- 3</v>
      </c>
      <c r="AT71" s="295"/>
      <c r="AU71" s="298"/>
      <c r="AV71" s="301"/>
      <c r="AW71" s="312"/>
    </row>
    <row r="72" spans="1:49" ht="15.75" customHeight="1">
      <c r="A72" s="287"/>
      <c r="B72" s="287"/>
      <c r="C72" s="287"/>
      <c r="D72" s="287"/>
      <c r="E72" s="287"/>
      <c r="F72" s="287"/>
      <c r="G72" s="287"/>
      <c r="H72" s="287"/>
      <c r="I72" s="287"/>
      <c r="J72" s="287"/>
      <c r="K72" s="123" t="s">
        <v>173</v>
      </c>
      <c r="L72" s="125"/>
      <c r="M72" s="119" t="s">
        <v>189</v>
      </c>
      <c r="N72" s="287"/>
      <c r="O72" s="287"/>
      <c r="P72" s="287"/>
      <c r="Q72" s="287"/>
      <c r="R72" s="287"/>
      <c r="S72" s="287"/>
      <c r="T72" s="287"/>
      <c r="U72" s="120" t="s">
        <v>197</v>
      </c>
      <c r="V72" s="126" t="s">
        <v>189</v>
      </c>
      <c r="W72" s="120"/>
      <c r="X72" s="128">
        <f>IF(AND(V72="x"),15,"-")</f>
        <v>15</v>
      </c>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95"/>
      <c r="AU72" s="298"/>
      <c r="AV72" s="301"/>
      <c r="AW72" s="312"/>
    </row>
    <row r="73" spans="1:49" ht="15.75" customHeight="1">
      <c r="A73" s="287"/>
      <c r="B73" s="287"/>
      <c r="C73" s="287"/>
      <c r="D73" s="287"/>
      <c r="E73" s="287"/>
      <c r="F73" s="287"/>
      <c r="G73" s="287"/>
      <c r="H73" s="287"/>
      <c r="I73" s="287"/>
      <c r="J73" s="287"/>
      <c r="K73" s="123" t="s">
        <v>174</v>
      </c>
      <c r="L73" s="125"/>
      <c r="M73" s="119" t="s">
        <v>189</v>
      </c>
      <c r="N73" s="287"/>
      <c r="O73" s="287"/>
      <c r="P73" s="287"/>
      <c r="Q73" s="287"/>
      <c r="R73" s="287"/>
      <c r="S73" s="287"/>
      <c r="T73" s="287"/>
      <c r="U73" s="120" t="s">
        <v>198</v>
      </c>
      <c r="V73" s="126" t="s">
        <v>189</v>
      </c>
      <c r="W73" s="120"/>
      <c r="X73" s="128">
        <f>IF(AND(V73="x"),15,"-")</f>
        <v>15</v>
      </c>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95"/>
      <c r="AU73" s="298"/>
      <c r="AV73" s="301"/>
      <c r="AW73" s="312"/>
    </row>
    <row r="74" spans="1:49" ht="15.75" customHeight="1">
      <c r="A74" s="287"/>
      <c r="B74" s="287"/>
      <c r="C74" s="287"/>
      <c r="D74" s="287"/>
      <c r="E74" s="287"/>
      <c r="F74" s="287"/>
      <c r="G74" s="287"/>
      <c r="H74" s="287"/>
      <c r="I74" s="287"/>
      <c r="J74" s="287"/>
      <c r="K74" s="123" t="s">
        <v>178</v>
      </c>
      <c r="L74" s="125" t="s">
        <v>189</v>
      </c>
      <c r="M74" s="119"/>
      <c r="N74" s="287"/>
      <c r="O74" s="287"/>
      <c r="P74" s="287"/>
      <c r="Q74" s="287"/>
      <c r="R74" s="287"/>
      <c r="S74" s="287"/>
      <c r="T74" s="287"/>
      <c r="U74" s="120" t="s">
        <v>199</v>
      </c>
      <c r="V74" s="126" t="s">
        <v>189</v>
      </c>
      <c r="W74" s="120"/>
      <c r="X74" s="128">
        <f>IF(AND(V74="x"),15,"-")</f>
        <v>15</v>
      </c>
      <c r="Y74" s="287"/>
      <c r="Z74" s="287"/>
      <c r="AA74" s="287"/>
      <c r="AB74" s="287"/>
      <c r="AC74" s="287"/>
      <c r="AD74" s="287"/>
      <c r="AE74" s="287"/>
      <c r="AF74" s="287"/>
      <c r="AG74" s="287"/>
      <c r="AH74" s="287"/>
      <c r="AI74" s="287"/>
      <c r="AJ74" s="287"/>
      <c r="AK74" s="287"/>
      <c r="AL74" s="287"/>
      <c r="AM74" s="287"/>
      <c r="AN74" s="287"/>
      <c r="AO74" s="287"/>
      <c r="AP74" s="287"/>
      <c r="AQ74" s="287"/>
      <c r="AR74" s="287"/>
      <c r="AS74" s="287"/>
      <c r="AT74" s="295"/>
      <c r="AU74" s="298"/>
      <c r="AV74" s="301"/>
      <c r="AW74" s="312"/>
    </row>
    <row r="75" spans="1:49" ht="15.75" customHeight="1">
      <c r="A75" s="287"/>
      <c r="B75" s="287"/>
      <c r="C75" s="287"/>
      <c r="D75" s="287"/>
      <c r="E75" s="287"/>
      <c r="F75" s="287"/>
      <c r="G75" s="287"/>
      <c r="H75" s="287"/>
      <c r="I75" s="287"/>
      <c r="J75" s="287"/>
      <c r="K75" s="123" t="s">
        <v>179</v>
      </c>
      <c r="L75" s="125"/>
      <c r="M75" s="119" t="s">
        <v>189</v>
      </c>
      <c r="N75" s="287"/>
      <c r="O75" s="287"/>
      <c r="P75" s="287"/>
      <c r="Q75" s="287"/>
      <c r="R75" s="287"/>
      <c r="S75" s="287"/>
      <c r="T75" s="287"/>
      <c r="U75" s="120" t="s">
        <v>386</v>
      </c>
      <c r="V75" s="126" t="s">
        <v>189</v>
      </c>
      <c r="W75" s="120"/>
      <c r="X75" s="128">
        <f>IF(AND(V75="x"),15,"-")</f>
        <v>15</v>
      </c>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95"/>
      <c r="AU75" s="298"/>
      <c r="AV75" s="301"/>
      <c r="AW75" s="312"/>
    </row>
    <row r="76" spans="1:49" ht="15.75" customHeight="1">
      <c r="A76" s="287"/>
      <c r="B76" s="287"/>
      <c r="C76" s="287"/>
      <c r="D76" s="287"/>
      <c r="E76" s="287"/>
      <c r="F76" s="287"/>
      <c r="G76" s="287"/>
      <c r="H76" s="287"/>
      <c r="I76" s="287"/>
      <c r="J76" s="287"/>
      <c r="K76" s="123" t="s">
        <v>175</v>
      </c>
      <c r="L76" s="125" t="s">
        <v>189</v>
      </c>
      <c r="M76" s="119"/>
      <c r="N76" s="287"/>
      <c r="O76" s="287"/>
      <c r="P76" s="287"/>
      <c r="Q76" s="287"/>
      <c r="R76" s="287"/>
      <c r="S76" s="287"/>
      <c r="T76" s="287"/>
      <c r="U76" s="291"/>
      <c r="V76" s="292"/>
      <c r="W76" s="292"/>
      <c r="X76" s="293"/>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95"/>
      <c r="AU76" s="298"/>
      <c r="AV76" s="301"/>
      <c r="AW76" s="312"/>
    </row>
    <row r="77" spans="1:49" ht="15.75" customHeight="1">
      <c r="A77" s="287"/>
      <c r="B77" s="287"/>
      <c r="C77" s="287"/>
      <c r="D77" s="287"/>
      <c r="E77" s="287"/>
      <c r="F77" s="287"/>
      <c r="G77" s="287"/>
      <c r="H77" s="287"/>
      <c r="I77" s="287"/>
      <c r="J77" s="287"/>
      <c r="K77" s="123" t="s">
        <v>176</v>
      </c>
      <c r="L77" s="125"/>
      <c r="M77" s="129" t="s">
        <v>189</v>
      </c>
      <c r="N77" s="287"/>
      <c r="O77" s="287"/>
      <c r="P77" s="287"/>
      <c r="Q77" s="287"/>
      <c r="R77" s="287"/>
      <c r="S77" s="287"/>
      <c r="T77" s="287"/>
      <c r="U77" s="316" t="s">
        <v>200</v>
      </c>
      <c r="V77" s="292"/>
      <c r="W77" s="292"/>
      <c r="X77" s="293"/>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95"/>
      <c r="AU77" s="298"/>
      <c r="AV77" s="301"/>
      <c r="AW77" s="312"/>
    </row>
    <row r="78" spans="1:49" ht="15.75" customHeight="1">
      <c r="A78" s="287"/>
      <c r="B78" s="287"/>
      <c r="C78" s="287"/>
      <c r="D78" s="287"/>
      <c r="E78" s="287"/>
      <c r="F78" s="287"/>
      <c r="G78" s="287"/>
      <c r="H78" s="287"/>
      <c r="I78" s="287"/>
      <c r="J78" s="287"/>
      <c r="K78" s="123" t="s">
        <v>177</v>
      </c>
      <c r="L78" s="125"/>
      <c r="M78" s="129" t="s">
        <v>189</v>
      </c>
      <c r="N78" s="287"/>
      <c r="O78" s="287"/>
      <c r="P78" s="287"/>
      <c r="Q78" s="287"/>
      <c r="R78" s="287"/>
      <c r="S78" s="287"/>
      <c r="T78" s="287"/>
      <c r="U78" s="120" t="s">
        <v>201</v>
      </c>
      <c r="V78" s="126"/>
      <c r="W78" s="120" t="s">
        <v>189</v>
      </c>
      <c r="X78" s="128" t="str">
        <f>IF(AND(V78="x"),15,"-")</f>
        <v>-</v>
      </c>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95"/>
      <c r="AU78" s="298"/>
      <c r="AV78" s="301"/>
      <c r="AW78" s="312"/>
    </row>
    <row r="79" spans="1:49" ht="15.75" customHeight="1">
      <c r="A79" s="287"/>
      <c r="B79" s="287"/>
      <c r="C79" s="287"/>
      <c r="D79" s="287"/>
      <c r="E79" s="287"/>
      <c r="F79" s="287"/>
      <c r="G79" s="287"/>
      <c r="H79" s="287"/>
      <c r="I79" s="287"/>
      <c r="J79" s="287"/>
      <c r="K79" s="123" t="s">
        <v>387</v>
      </c>
      <c r="L79" s="125" t="s">
        <v>189</v>
      </c>
      <c r="M79" s="129"/>
      <c r="N79" s="287"/>
      <c r="O79" s="287"/>
      <c r="P79" s="287"/>
      <c r="Q79" s="287"/>
      <c r="R79" s="287"/>
      <c r="S79" s="287"/>
      <c r="T79" s="287"/>
      <c r="U79" s="317" t="s">
        <v>202</v>
      </c>
      <c r="V79" s="294" t="s">
        <v>189</v>
      </c>
      <c r="W79" s="317"/>
      <c r="X79" s="290">
        <f>IF(AND(V79="x"),10,"-")</f>
        <v>10</v>
      </c>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95"/>
      <c r="AU79" s="298"/>
      <c r="AV79" s="301"/>
      <c r="AW79" s="312"/>
    </row>
    <row r="80" spans="1:49" ht="15.75" customHeight="1">
      <c r="A80" s="287"/>
      <c r="B80" s="287"/>
      <c r="C80" s="287"/>
      <c r="D80" s="287"/>
      <c r="E80" s="287"/>
      <c r="F80" s="287"/>
      <c r="G80" s="287"/>
      <c r="H80" s="287"/>
      <c r="I80" s="287"/>
      <c r="J80" s="287"/>
      <c r="K80" s="123" t="s">
        <v>180</v>
      </c>
      <c r="L80" s="125" t="s">
        <v>189</v>
      </c>
      <c r="M80" s="129"/>
      <c r="N80" s="287"/>
      <c r="O80" s="287"/>
      <c r="P80" s="287"/>
      <c r="Q80" s="287"/>
      <c r="R80" s="287"/>
      <c r="S80" s="287"/>
      <c r="T80" s="287"/>
      <c r="U80" s="288"/>
      <c r="V80" s="288"/>
      <c r="W80" s="288"/>
      <c r="X80" s="288"/>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95"/>
      <c r="AU80" s="298"/>
      <c r="AV80" s="301"/>
      <c r="AW80" s="312"/>
    </row>
    <row r="81" spans="1:49" ht="15" customHeight="1">
      <c r="A81" s="287"/>
      <c r="B81" s="287"/>
      <c r="C81" s="287"/>
      <c r="D81" s="287"/>
      <c r="E81" s="287"/>
      <c r="F81" s="287"/>
      <c r="G81" s="287"/>
      <c r="H81" s="287"/>
      <c r="I81" s="287"/>
      <c r="J81" s="287"/>
      <c r="K81" s="123" t="s">
        <v>181</v>
      </c>
      <c r="L81" s="125" t="s">
        <v>189</v>
      </c>
      <c r="M81" s="129"/>
      <c r="N81" s="287"/>
      <c r="O81" s="287"/>
      <c r="P81" s="287"/>
      <c r="Q81" s="287"/>
      <c r="R81" s="287"/>
      <c r="S81" s="287"/>
      <c r="T81" s="287"/>
      <c r="U81" s="291"/>
      <c r="V81" s="292"/>
      <c r="W81" s="292"/>
      <c r="X81" s="293"/>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95"/>
      <c r="AU81" s="298"/>
      <c r="AV81" s="301"/>
      <c r="AW81" s="312"/>
    </row>
    <row r="82" spans="1:49" ht="29.25" customHeight="1">
      <c r="A82" s="287"/>
      <c r="B82" s="287"/>
      <c r="C82" s="287"/>
      <c r="D82" s="287"/>
      <c r="E82" s="287"/>
      <c r="F82" s="287"/>
      <c r="G82" s="287"/>
      <c r="H82" s="287"/>
      <c r="I82" s="287"/>
      <c r="J82" s="287"/>
      <c r="K82" s="123" t="s">
        <v>182</v>
      </c>
      <c r="L82" s="125"/>
      <c r="M82" s="129" t="s">
        <v>189</v>
      </c>
      <c r="N82" s="287"/>
      <c r="O82" s="287"/>
      <c r="P82" s="287"/>
      <c r="Q82" s="287"/>
      <c r="R82" s="287"/>
      <c r="S82" s="287"/>
      <c r="T82" s="287"/>
      <c r="U82" s="316" t="s">
        <v>203</v>
      </c>
      <c r="V82" s="292"/>
      <c r="W82" s="292"/>
      <c r="X82" s="293"/>
      <c r="Y82" s="287"/>
      <c r="Z82" s="287"/>
      <c r="AA82" s="287"/>
      <c r="AB82" s="287"/>
      <c r="AC82" s="287"/>
      <c r="AD82" s="287"/>
      <c r="AE82" s="287"/>
      <c r="AF82" s="287"/>
      <c r="AG82" s="287"/>
      <c r="AH82" s="287"/>
      <c r="AI82" s="287"/>
      <c r="AJ82" s="287"/>
      <c r="AK82" s="287"/>
      <c r="AL82" s="287"/>
      <c r="AM82" s="287"/>
      <c r="AN82" s="287"/>
      <c r="AO82" s="287"/>
      <c r="AP82" s="287"/>
      <c r="AQ82" s="287"/>
      <c r="AR82" s="287"/>
      <c r="AS82" s="287"/>
      <c r="AT82" s="295"/>
      <c r="AU82" s="298"/>
      <c r="AV82" s="301"/>
      <c r="AW82" s="312"/>
    </row>
    <row r="83" spans="1:49" ht="15" customHeight="1">
      <c r="A83" s="287"/>
      <c r="B83" s="287"/>
      <c r="C83" s="287"/>
      <c r="D83" s="287"/>
      <c r="E83" s="287"/>
      <c r="F83" s="287"/>
      <c r="G83" s="287"/>
      <c r="H83" s="287"/>
      <c r="I83" s="287"/>
      <c r="J83" s="287"/>
      <c r="K83" s="123" t="s">
        <v>183</v>
      </c>
      <c r="L83" s="125" t="s">
        <v>189</v>
      </c>
      <c r="M83" s="129"/>
      <c r="N83" s="287"/>
      <c r="O83" s="287"/>
      <c r="P83" s="287"/>
      <c r="Q83" s="287"/>
      <c r="R83" s="287"/>
      <c r="S83" s="287"/>
      <c r="T83" s="287"/>
      <c r="U83" s="317" t="s">
        <v>204</v>
      </c>
      <c r="V83" s="294" t="s">
        <v>189</v>
      </c>
      <c r="W83" s="294"/>
      <c r="X83" s="290">
        <f>IF(AND(V83="X"),10,"-")</f>
        <v>10</v>
      </c>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95"/>
      <c r="AU83" s="298"/>
      <c r="AV83" s="301"/>
      <c r="AW83" s="312"/>
    </row>
    <row r="84" spans="1:49" ht="15.75" customHeight="1">
      <c r="A84" s="287"/>
      <c r="B84" s="287"/>
      <c r="C84" s="287"/>
      <c r="D84" s="287"/>
      <c r="E84" s="287"/>
      <c r="F84" s="287"/>
      <c r="G84" s="287"/>
      <c r="H84" s="287"/>
      <c r="I84" s="287"/>
      <c r="J84" s="287"/>
      <c r="K84" s="123" t="s">
        <v>184</v>
      </c>
      <c r="L84" s="125"/>
      <c r="M84" s="129" t="s">
        <v>189</v>
      </c>
      <c r="N84" s="287"/>
      <c r="O84" s="287"/>
      <c r="P84" s="287"/>
      <c r="Q84" s="287"/>
      <c r="R84" s="287"/>
      <c r="S84" s="287"/>
      <c r="T84" s="287"/>
      <c r="U84" s="288"/>
      <c r="V84" s="288"/>
      <c r="W84" s="288"/>
      <c r="X84" s="288"/>
      <c r="Y84" s="287"/>
      <c r="Z84" s="287"/>
      <c r="AA84" s="287"/>
      <c r="AB84" s="287"/>
      <c r="AC84" s="287"/>
      <c r="AD84" s="287"/>
      <c r="AE84" s="287"/>
      <c r="AF84" s="287"/>
      <c r="AG84" s="287"/>
      <c r="AH84" s="287"/>
      <c r="AI84" s="287"/>
      <c r="AJ84" s="287"/>
      <c r="AK84" s="287"/>
      <c r="AL84" s="287"/>
      <c r="AM84" s="287"/>
      <c r="AN84" s="287"/>
      <c r="AO84" s="287"/>
      <c r="AP84" s="287"/>
      <c r="AQ84" s="287"/>
      <c r="AR84" s="287"/>
      <c r="AS84" s="287"/>
      <c r="AT84" s="295"/>
      <c r="AU84" s="298"/>
      <c r="AV84" s="301"/>
      <c r="AW84" s="312"/>
    </row>
    <row r="85" spans="1:49" ht="15.75" customHeight="1">
      <c r="A85" s="287"/>
      <c r="B85" s="287"/>
      <c r="C85" s="287"/>
      <c r="D85" s="287"/>
      <c r="E85" s="287"/>
      <c r="F85" s="287"/>
      <c r="G85" s="287"/>
      <c r="H85" s="287"/>
      <c r="I85" s="287"/>
      <c r="J85" s="287"/>
      <c r="K85" s="123" t="s">
        <v>185</v>
      </c>
      <c r="L85" s="125"/>
      <c r="M85" s="129" t="s">
        <v>189</v>
      </c>
      <c r="N85" s="287"/>
      <c r="O85" s="287"/>
      <c r="P85" s="287"/>
      <c r="Q85" s="287"/>
      <c r="R85" s="287"/>
      <c r="S85" s="287"/>
      <c r="T85" s="287"/>
      <c r="U85" s="317" t="s">
        <v>205</v>
      </c>
      <c r="V85" s="294"/>
      <c r="W85" s="294" t="s">
        <v>189</v>
      </c>
      <c r="X85" s="290" t="str">
        <f>IF(AND(V85="x"),5,"-")</f>
        <v>-</v>
      </c>
      <c r="Y85" s="287"/>
      <c r="Z85" s="287"/>
      <c r="AA85" s="287"/>
      <c r="AB85" s="287"/>
      <c r="AC85" s="287"/>
      <c r="AD85" s="287"/>
      <c r="AE85" s="287"/>
      <c r="AF85" s="287"/>
      <c r="AG85" s="287"/>
      <c r="AH85" s="287"/>
      <c r="AI85" s="287"/>
      <c r="AJ85" s="287"/>
      <c r="AK85" s="287"/>
      <c r="AL85" s="287"/>
      <c r="AM85" s="287"/>
      <c r="AN85" s="287"/>
      <c r="AO85" s="287"/>
      <c r="AP85" s="287"/>
      <c r="AQ85" s="287"/>
      <c r="AR85" s="287"/>
      <c r="AS85" s="287"/>
      <c r="AT85" s="295"/>
      <c r="AU85" s="298"/>
      <c r="AV85" s="301"/>
      <c r="AW85" s="312"/>
    </row>
    <row r="86" spans="1:49" ht="15.75" customHeight="1">
      <c r="A86" s="287"/>
      <c r="B86" s="287"/>
      <c r="C86" s="287"/>
      <c r="D86" s="287"/>
      <c r="E86" s="287"/>
      <c r="F86" s="287"/>
      <c r="G86" s="287"/>
      <c r="H86" s="287"/>
      <c r="I86" s="287"/>
      <c r="J86" s="287"/>
      <c r="K86" s="123" t="s">
        <v>186</v>
      </c>
      <c r="L86" s="125" t="s">
        <v>189</v>
      </c>
      <c r="M86" s="129"/>
      <c r="N86" s="287"/>
      <c r="O86" s="287"/>
      <c r="P86" s="287"/>
      <c r="Q86" s="287"/>
      <c r="R86" s="287"/>
      <c r="S86" s="287"/>
      <c r="T86" s="287"/>
      <c r="U86" s="288"/>
      <c r="V86" s="288"/>
      <c r="W86" s="288"/>
      <c r="X86" s="288"/>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95"/>
      <c r="AU86" s="298"/>
      <c r="AV86" s="301"/>
      <c r="AW86" s="312"/>
    </row>
    <row r="87" spans="1:49" ht="30" customHeight="1">
      <c r="A87" s="287"/>
      <c r="B87" s="287"/>
      <c r="C87" s="287"/>
      <c r="D87" s="287"/>
      <c r="E87" s="287"/>
      <c r="F87" s="287"/>
      <c r="G87" s="287"/>
      <c r="H87" s="287"/>
      <c r="I87" s="287"/>
      <c r="J87" s="287"/>
      <c r="K87" s="123" t="s">
        <v>187</v>
      </c>
      <c r="L87" s="125" t="s">
        <v>189</v>
      </c>
      <c r="M87" s="129"/>
      <c r="N87" s="287"/>
      <c r="O87" s="287"/>
      <c r="P87" s="287"/>
      <c r="Q87" s="287"/>
      <c r="R87" s="287"/>
      <c r="S87" s="287"/>
      <c r="T87" s="287"/>
      <c r="U87" s="283" t="s">
        <v>194</v>
      </c>
      <c r="V87" s="318"/>
      <c r="W87" s="319"/>
      <c r="X87" s="289">
        <f>SUM(X71:X75)+SUM(X78:X80)+SUM(X83:X86)</f>
        <v>95</v>
      </c>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95"/>
      <c r="AU87" s="298"/>
      <c r="AV87" s="301"/>
      <c r="AW87" s="312"/>
    </row>
    <row r="88" spans="1:49" ht="15.75" customHeight="1">
      <c r="A88" s="287"/>
      <c r="B88" s="287"/>
      <c r="C88" s="287"/>
      <c r="D88" s="287"/>
      <c r="E88" s="287"/>
      <c r="F88" s="287"/>
      <c r="G88" s="287"/>
      <c r="H88" s="287"/>
      <c r="I88" s="287"/>
      <c r="J88" s="287"/>
      <c r="K88" s="123" t="s">
        <v>188</v>
      </c>
      <c r="L88" s="125"/>
      <c r="M88" s="129" t="s">
        <v>189</v>
      </c>
      <c r="N88" s="287"/>
      <c r="O88" s="287"/>
      <c r="P88" s="287"/>
      <c r="Q88" s="287"/>
      <c r="R88" s="288"/>
      <c r="S88" s="288"/>
      <c r="T88" s="288"/>
      <c r="U88" s="285"/>
      <c r="V88" s="309"/>
      <c r="W88" s="310"/>
      <c r="X88" s="288"/>
      <c r="Y88" s="288"/>
      <c r="Z88" s="288"/>
      <c r="AA88" s="288"/>
      <c r="AB88" s="288"/>
      <c r="AC88" s="288"/>
      <c r="AD88" s="287"/>
      <c r="AE88" s="287"/>
      <c r="AF88" s="287"/>
      <c r="AG88" s="287"/>
      <c r="AH88" s="287"/>
      <c r="AI88" s="287"/>
      <c r="AJ88" s="287"/>
      <c r="AK88" s="287"/>
      <c r="AL88" s="287"/>
      <c r="AM88" s="287"/>
      <c r="AN88" s="287"/>
      <c r="AO88" s="287"/>
      <c r="AP88" s="287"/>
      <c r="AQ88" s="287"/>
      <c r="AR88" s="287"/>
      <c r="AS88" s="287"/>
      <c r="AT88" s="295"/>
      <c r="AU88" s="298"/>
      <c r="AV88" s="301"/>
      <c r="AW88" s="312"/>
    </row>
    <row r="89" spans="1:49" ht="15.75" customHeight="1">
      <c r="A89" s="287"/>
      <c r="B89" s="287"/>
      <c r="C89" s="287"/>
      <c r="D89" s="287"/>
      <c r="E89" s="287"/>
      <c r="F89" s="287"/>
      <c r="G89" s="287"/>
      <c r="H89" s="287"/>
      <c r="I89" s="287"/>
      <c r="J89" s="287"/>
      <c r="K89" s="123"/>
      <c r="L89" s="125"/>
      <c r="M89" s="119"/>
      <c r="N89" s="287"/>
      <c r="O89" s="287"/>
      <c r="P89" s="287"/>
      <c r="Q89" s="287"/>
      <c r="R89" s="294" t="s">
        <v>396</v>
      </c>
      <c r="S89" s="294" t="s">
        <v>189</v>
      </c>
      <c r="T89" s="294"/>
      <c r="U89" s="291"/>
      <c r="V89" s="292"/>
      <c r="W89" s="292"/>
      <c r="X89" s="293"/>
      <c r="Y89" s="126"/>
      <c r="Z89" s="119"/>
      <c r="AA89" s="119"/>
      <c r="AB89" s="119"/>
      <c r="AC89" s="119"/>
      <c r="AD89" s="287"/>
      <c r="AE89" s="287"/>
      <c r="AF89" s="287"/>
      <c r="AG89" s="287"/>
      <c r="AH89" s="287"/>
      <c r="AI89" s="287"/>
      <c r="AJ89" s="287"/>
      <c r="AK89" s="287"/>
      <c r="AL89" s="287"/>
      <c r="AM89" s="287"/>
      <c r="AN89" s="287"/>
      <c r="AO89" s="287"/>
      <c r="AP89" s="287"/>
      <c r="AQ89" s="287"/>
      <c r="AR89" s="287"/>
      <c r="AS89" s="287"/>
      <c r="AT89" s="295"/>
      <c r="AU89" s="298"/>
      <c r="AV89" s="301"/>
      <c r="AW89" s="312"/>
    </row>
    <row r="90" spans="1:49" ht="15.75" customHeight="1">
      <c r="A90" s="287"/>
      <c r="B90" s="287"/>
      <c r="C90" s="287"/>
      <c r="D90" s="287"/>
      <c r="E90" s="287"/>
      <c r="F90" s="287"/>
      <c r="G90" s="287"/>
      <c r="H90" s="287"/>
      <c r="I90" s="287"/>
      <c r="J90" s="287"/>
      <c r="K90" s="123"/>
      <c r="L90" s="125"/>
      <c r="M90" s="119"/>
      <c r="N90" s="287"/>
      <c r="O90" s="287"/>
      <c r="P90" s="287"/>
      <c r="Q90" s="287"/>
      <c r="R90" s="287"/>
      <c r="S90" s="287"/>
      <c r="T90" s="287"/>
      <c r="U90" s="120" t="s">
        <v>196</v>
      </c>
      <c r="V90" s="126" t="s">
        <v>189</v>
      </c>
      <c r="W90" s="120"/>
      <c r="X90" s="128">
        <f>IF(AND(V90="x"),15,"-")</f>
        <v>15</v>
      </c>
      <c r="Y90" s="294" t="s">
        <v>64</v>
      </c>
      <c r="Z90" s="315" t="str">
        <f>IF(AND(X106&gt;=96,X106&lt;=100),"Fuerte",IF(AND(X106&gt;=86,X106&lt;=95),"Moderado",IF(AND(X106&lt;=85,X106&gt;=0),"Débil","-")))</f>
        <v>Moderado</v>
      </c>
      <c r="AA90" s="315" t="s">
        <v>392</v>
      </c>
      <c r="AB90" s="315" t="str">
        <f>CONCATENATE(Z90,AA90)</f>
        <v>ModeradoDébil</v>
      </c>
      <c r="AC90" s="315" t="str">
        <f>IF(AB90="FuerteFuerte","NO","SI")</f>
        <v>SI</v>
      </c>
      <c r="AD90" s="287"/>
      <c r="AE90" s="287"/>
      <c r="AF90" s="287"/>
      <c r="AG90" s="287"/>
      <c r="AH90" s="287"/>
      <c r="AI90" s="287"/>
      <c r="AJ90" s="287"/>
      <c r="AK90" s="287"/>
      <c r="AL90" s="287"/>
      <c r="AM90" s="287"/>
      <c r="AN90" s="287"/>
      <c r="AO90" s="287"/>
      <c r="AP90" s="287"/>
      <c r="AQ90" s="287"/>
      <c r="AR90" s="287"/>
      <c r="AS90" s="287"/>
      <c r="AT90" s="295"/>
      <c r="AU90" s="298"/>
      <c r="AV90" s="301"/>
      <c r="AW90" s="312"/>
    </row>
    <row r="91" spans="1:49" ht="15.75" customHeight="1">
      <c r="A91" s="287"/>
      <c r="B91" s="287"/>
      <c r="C91" s="287"/>
      <c r="D91" s="287"/>
      <c r="E91" s="287"/>
      <c r="F91" s="287"/>
      <c r="G91" s="287"/>
      <c r="H91" s="287"/>
      <c r="I91" s="287"/>
      <c r="J91" s="287"/>
      <c r="K91" s="123"/>
      <c r="L91" s="125"/>
      <c r="M91" s="119"/>
      <c r="N91" s="287"/>
      <c r="O91" s="287"/>
      <c r="P91" s="287"/>
      <c r="Q91" s="287"/>
      <c r="R91" s="287"/>
      <c r="S91" s="287"/>
      <c r="T91" s="287"/>
      <c r="U91" s="120" t="s">
        <v>197</v>
      </c>
      <c r="V91" s="126" t="s">
        <v>189</v>
      </c>
      <c r="W91" s="120"/>
      <c r="X91" s="128">
        <f>IF(AND(V91="x"),15,"-")</f>
        <v>15</v>
      </c>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95"/>
      <c r="AU91" s="298"/>
      <c r="AV91" s="301"/>
      <c r="AW91" s="312"/>
    </row>
    <row r="92" spans="1:49" ht="15.75" customHeight="1">
      <c r="A92" s="287"/>
      <c r="B92" s="287"/>
      <c r="C92" s="287"/>
      <c r="D92" s="287"/>
      <c r="E92" s="287"/>
      <c r="F92" s="287"/>
      <c r="G92" s="287"/>
      <c r="H92" s="287"/>
      <c r="I92" s="287"/>
      <c r="J92" s="287"/>
      <c r="K92" s="123"/>
      <c r="L92" s="125"/>
      <c r="M92" s="119"/>
      <c r="N92" s="287"/>
      <c r="O92" s="287"/>
      <c r="P92" s="287"/>
      <c r="Q92" s="287"/>
      <c r="R92" s="287"/>
      <c r="S92" s="287"/>
      <c r="T92" s="287"/>
      <c r="U92" s="120" t="s">
        <v>198</v>
      </c>
      <c r="V92" s="126" t="s">
        <v>189</v>
      </c>
      <c r="W92" s="120"/>
      <c r="X92" s="128">
        <f>IF(AND(V92="x"),15,"-")</f>
        <v>15</v>
      </c>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95"/>
      <c r="AU92" s="298"/>
      <c r="AV92" s="301"/>
      <c r="AW92" s="312"/>
    </row>
    <row r="93" spans="1:49" ht="15.75" customHeight="1">
      <c r="A93" s="287"/>
      <c r="B93" s="287"/>
      <c r="C93" s="287"/>
      <c r="D93" s="287"/>
      <c r="E93" s="287"/>
      <c r="F93" s="287"/>
      <c r="G93" s="287"/>
      <c r="H93" s="287"/>
      <c r="I93" s="287"/>
      <c r="J93" s="287"/>
      <c r="K93" s="123"/>
      <c r="L93" s="125"/>
      <c r="M93" s="119"/>
      <c r="N93" s="287"/>
      <c r="O93" s="287"/>
      <c r="P93" s="287"/>
      <c r="Q93" s="287"/>
      <c r="R93" s="287"/>
      <c r="S93" s="287"/>
      <c r="T93" s="287"/>
      <c r="U93" s="120" t="s">
        <v>199</v>
      </c>
      <c r="V93" s="126" t="s">
        <v>189</v>
      </c>
      <c r="W93" s="120"/>
      <c r="X93" s="128">
        <f>IF(AND(V93="x"),15,"-")</f>
        <v>15</v>
      </c>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95"/>
      <c r="AU93" s="298"/>
      <c r="AV93" s="301"/>
      <c r="AW93" s="312"/>
    </row>
    <row r="94" spans="1:49" ht="15.75" customHeight="1">
      <c r="A94" s="287"/>
      <c r="B94" s="287"/>
      <c r="C94" s="287"/>
      <c r="D94" s="287"/>
      <c r="E94" s="287"/>
      <c r="F94" s="287"/>
      <c r="G94" s="287"/>
      <c r="H94" s="287"/>
      <c r="I94" s="287"/>
      <c r="J94" s="287"/>
      <c r="K94" s="123"/>
      <c r="L94" s="125"/>
      <c r="M94" s="119"/>
      <c r="N94" s="287"/>
      <c r="O94" s="287"/>
      <c r="P94" s="287"/>
      <c r="Q94" s="287"/>
      <c r="R94" s="287"/>
      <c r="S94" s="287"/>
      <c r="T94" s="287"/>
      <c r="U94" s="120" t="s">
        <v>386</v>
      </c>
      <c r="V94" s="126" t="s">
        <v>189</v>
      </c>
      <c r="W94" s="120"/>
      <c r="X94" s="128">
        <f>IF(AND(V94="x"),15,"-")</f>
        <v>15</v>
      </c>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95"/>
      <c r="AU94" s="298"/>
      <c r="AV94" s="301"/>
      <c r="AW94" s="312"/>
    </row>
    <row r="95" spans="1:49" ht="15.75" customHeight="1">
      <c r="A95" s="287"/>
      <c r="B95" s="287"/>
      <c r="C95" s="287"/>
      <c r="D95" s="287"/>
      <c r="E95" s="287"/>
      <c r="F95" s="287"/>
      <c r="G95" s="287"/>
      <c r="H95" s="287"/>
      <c r="I95" s="287"/>
      <c r="J95" s="287"/>
      <c r="K95" s="123"/>
      <c r="L95" s="125"/>
      <c r="M95" s="119"/>
      <c r="N95" s="287"/>
      <c r="O95" s="287"/>
      <c r="P95" s="287"/>
      <c r="Q95" s="287"/>
      <c r="R95" s="287"/>
      <c r="S95" s="287"/>
      <c r="T95" s="287"/>
      <c r="U95" s="291"/>
      <c r="V95" s="292"/>
      <c r="W95" s="292"/>
      <c r="X95" s="293"/>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95"/>
      <c r="AU95" s="298"/>
      <c r="AV95" s="301"/>
      <c r="AW95" s="312"/>
    </row>
    <row r="96" spans="1:49" ht="15.75" customHeight="1">
      <c r="A96" s="287"/>
      <c r="B96" s="287"/>
      <c r="C96" s="287"/>
      <c r="D96" s="287"/>
      <c r="E96" s="287"/>
      <c r="F96" s="287"/>
      <c r="G96" s="287"/>
      <c r="H96" s="287"/>
      <c r="I96" s="287"/>
      <c r="J96" s="287"/>
      <c r="K96" s="123"/>
      <c r="L96" s="125"/>
      <c r="M96" s="119"/>
      <c r="N96" s="287"/>
      <c r="O96" s="287"/>
      <c r="P96" s="287"/>
      <c r="Q96" s="287"/>
      <c r="R96" s="287"/>
      <c r="S96" s="287"/>
      <c r="T96" s="287"/>
      <c r="U96" s="316" t="s">
        <v>200</v>
      </c>
      <c r="V96" s="292"/>
      <c r="W96" s="292"/>
      <c r="X96" s="293"/>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95"/>
      <c r="AU96" s="298"/>
      <c r="AV96" s="301"/>
      <c r="AW96" s="312"/>
    </row>
    <row r="97" spans="1:49" ht="15.75" customHeight="1">
      <c r="A97" s="287"/>
      <c r="B97" s="287"/>
      <c r="C97" s="287"/>
      <c r="D97" s="287"/>
      <c r="E97" s="287"/>
      <c r="F97" s="287"/>
      <c r="G97" s="287"/>
      <c r="H97" s="287"/>
      <c r="I97" s="287"/>
      <c r="J97" s="287"/>
      <c r="K97" s="123"/>
      <c r="L97" s="125"/>
      <c r="M97" s="119"/>
      <c r="N97" s="287"/>
      <c r="O97" s="287"/>
      <c r="P97" s="287"/>
      <c r="Q97" s="287"/>
      <c r="R97" s="287"/>
      <c r="S97" s="287"/>
      <c r="T97" s="287"/>
      <c r="U97" s="120" t="s">
        <v>201</v>
      </c>
      <c r="V97" s="126"/>
      <c r="W97" s="120" t="s">
        <v>189</v>
      </c>
      <c r="X97" s="128" t="str">
        <f>IF(AND(V97="x"),15,"-")</f>
        <v>-</v>
      </c>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95"/>
      <c r="AU97" s="298"/>
      <c r="AV97" s="301"/>
      <c r="AW97" s="312"/>
    </row>
    <row r="98" spans="1:49" ht="15.75" customHeight="1">
      <c r="A98" s="287"/>
      <c r="B98" s="287"/>
      <c r="C98" s="287"/>
      <c r="D98" s="287"/>
      <c r="E98" s="287"/>
      <c r="F98" s="287"/>
      <c r="G98" s="287"/>
      <c r="H98" s="287"/>
      <c r="I98" s="287"/>
      <c r="J98" s="287"/>
      <c r="K98" s="123"/>
      <c r="L98" s="125"/>
      <c r="M98" s="119"/>
      <c r="N98" s="287"/>
      <c r="O98" s="287"/>
      <c r="P98" s="287"/>
      <c r="Q98" s="287"/>
      <c r="R98" s="287"/>
      <c r="S98" s="287"/>
      <c r="T98" s="287"/>
      <c r="U98" s="317" t="s">
        <v>202</v>
      </c>
      <c r="V98" s="294" t="s">
        <v>189</v>
      </c>
      <c r="W98" s="317"/>
      <c r="X98" s="290">
        <f>IF(AND(V98="x"),10,"-")</f>
        <v>10</v>
      </c>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95"/>
      <c r="AU98" s="298"/>
      <c r="AV98" s="301"/>
      <c r="AW98" s="312"/>
    </row>
    <row r="99" spans="1:49" ht="15.75" customHeight="1">
      <c r="A99" s="287"/>
      <c r="B99" s="287"/>
      <c r="C99" s="287"/>
      <c r="D99" s="287"/>
      <c r="E99" s="287"/>
      <c r="F99" s="287"/>
      <c r="G99" s="287"/>
      <c r="H99" s="287"/>
      <c r="I99" s="287"/>
      <c r="J99" s="287"/>
      <c r="K99" s="123"/>
      <c r="L99" s="125"/>
      <c r="M99" s="119"/>
      <c r="N99" s="287"/>
      <c r="O99" s="287"/>
      <c r="P99" s="287"/>
      <c r="Q99" s="287"/>
      <c r="R99" s="287"/>
      <c r="S99" s="287"/>
      <c r="T99" s="287"/>
      <c r="U99" s="288"/>
      <c r="V99" s="288"/>
      <c r="W99" s="288"/>
      <c r="X99" s="288"/>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95"/>
      <c r="AU99" s="298"/>
      <c r="AV99" s="301"/>
      <c r="AW99" s="312"/>
    </row>
    <row r="100" spans="1:49" ht="15.75" customHeight="1">
      <c r="A100" s="287"/>
      <c r="B100" s="287"/>
      <c r="C100" s="287"/>
      <c r="D100" s="287"/>
      <c r="E100" s="287"/>
      <c r="F100" s="287"/>
      <c r="G100" s="287"/>
      <c r="H100" s="287"/>
      <c r="I100" s="287"/>
      <c r="J100" s="287"/>
      <c r="K100" s="123"/>
      <c r="L100" s="125"/>
      <c r="M100" s="119"/>
      <c r="N100" s="287"/>
      <c r="O100" s="287"/>
      <c r="P100" s="287"/>
      <c r="Q100" s="287"/>
      <c r="R100" s="287"/>
      <c r="S100" s="287"/>
      <c r="T100" s="287"/>
      <c r="U100" s="291"/>
      <c r="V100" s="292"/>
      <c r="W100" s="292"/>
      <c r="X100" s="293"/>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95"/>
      <c r="AU100" s="298"/>
      <c r="AV100" s="301"/>
      <c r="AW100" s="312"/>
    </row>
    <row r="101" spans="1:49" ht="15.75" customHeight="1">
      <c r="A101" s="287"/>
      <c r="B101" s="287"/>
      <c r="C101" s="287"/>
      <c r="D101" s="287"/>
      <c r="E101" s="287"/>
      <c r="F101" s="287"/>
      <c r="G101" s="287"/>
      <c r="H101" s="287"/>
      <c r="I101" s="287"/>
      <c r="J101" s="287"/>
      <c r="K101" s="123"/>
      <c r="L101" s="125"/>
      <c r="M101" s="119"/>
      <c r="N101" s="287"/>
      <c r="O101" s="287"/>
      <c r="P101" s="287"/>
      <c r="Q101" s="287"/>
      <c r="R101" s="287"/>
      <c r="S101" s="287"/>
      <c r="T101" s="287"/>
      <c r="U101" s="316" t="s">
        <v>203</v>
      </c>
      <c r="V101" s="292"/>
      <c r="W101" s="292"/>
      <c r="X101" s="293"/>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95"/>
      <c r="AU101" s="298"/>
      <c r="AV101" s="301"/>
      <c r="AW101" s="312"/>
    </row>
    <row r="102" spans="1:49" ht="15.75" customHeight="1">
      <c r="A102" s="287"/>
      <c r="B102" s="287"/>
      <c r="C102" s="287"/>
      <c r="D102" s="287"/>
      <c r="E102" s="287"/>
      <c r="F102" s="287"/>
      <c r="G102" s="287"/>
      <c r="H102" s="287"/>
      <c r="I102" s="287"/>
      <c r="J102" s="287"/>
      <c r="K102" s="123"/>
      <c r="L102" s="125"/>
      <c r="M102" s="119"/>
      <c r="N102" s="287"/>
      <c r="O102" s="287"/>
      <c r="P102" s="287"/>
      <c r="Q102" s="287"/>
      <c r="R102" s="287"/>
      <c r="S102" s="287"/>
      <c r="T102" s="287"/>
      <c r="U102" s="317" t="s">
        <v>204</v>
      </c>
      <c r="V102" s="294" t="s">
        <v>189</v>
      </c>
      <c r="W102" s="294"/>
      <c r="X102" s="290">
        <f>IF(AND(V102="X"),10,"-")</f>
        <v>10</v>
      </c>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95"/>
      <c r="AU102" s="298"/>
      <c r="AV102" s="301"/>
      <c r="AW102" s="312"/>
    </row>
    <row r="103" spans="1:49" ht="15.75" customHeight="1">
      <c r="A103" s="287"/>
      <c r="B103" s="287"/>
      <c r="C103" s="287"/>
      <c r="D103" s="287"/>
      <c r="E103" s="287"/>
      <c r="F103" s="287"/>
      <c r="G103" s="287"/>
      <c r="H103" s="287"/>
      <c r="I103" s="287"/>
      <c r="J103" s="287"/>
      <c r="K103" s="123"/>
      <c r="L103" s="125"/>
      <c r="M103" s="119"/>
      <c r="N103" s="287"/>
      <c r="O103" s="287"/>
      <c r="P103" s="287"/>
      <c r="Q103" s="287"/>
      <c r="R103" s="287"/>
      <c r="S103" s="287"/>
      <c r="T103" s="287"/>
      <c r="U103" s="288"/>
      <c r="V103" s="288"/>
      <c r="W103" s="288"/>
      <c r="X103" s="288"/>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95"/>
      <c r="AU103" s="298"/>
      <c r="AV103" s="301"/>
      <c r="AW103" s="312"/>
    </row>
    <row r="104" spans="1:49" ht="15.75" customHeight="1">
      <c r="A104" s="287"/>
      <c r="B104" s="287"/>
      <c r="C104" s="287"/>
      <c r="D104" s="287"/>
      <c r="E104" s="287"/>
      <c r="F104" s="287"/>
      <c r="G104" s="287"/>
      <c r="H104" s="287"/>
      <c r="I104" s="287"/>
      <c r="J104" s="287"/>
      <c r="K104" s="123"/>
      <c r="L104" s="125"/>
      <c r="M104" s="119"/>
      <c r="N104" s="287"/>
      <c r="O104" s="287"/>
      <c r="P104" s="287"/>
      <c r="Q104" s="287"/>
      <c r="R104" s="287"/>
      <c r="S104" s="287"/>
      <c r="T104" s="287"/>
      <c r="U104" s="317" t="s">
        <v>205</v>
      </c>
      <c r="V104" s="294"/>
      <c r="W104" s="294" t="s">
        <v>189</v>
      </c>
      <c r="X104" s="290" t="str">
        <f>IF(AND(V104="x"),5,"-")</f>
        <v>-</v>
      </c>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95"/>
      <c r="AU104" s="298"/>
      <c r="AV104" s="301"/>
      <c r="AW104" s="312"/>
    </row>
    <row r="105" spans="1:49" ht="15.75" customHeight="1">
      <c r="A105" s="287"/>
      <c r="B105" s="287"/>
      <c r="C105" s="287"/>
      <c r="D105" s="287"/>
      <c r="E105" s="287"/>
      <c r="F105" s="287"/>
      <c r="G105" s="287"/>
      <c r="H105" s="287"/>
      <c r="I105" s="287"/>
      <c r="J105" s="287"/>
      <c r="K105" s="123"/>
      <c r="L105" s="125"/>
      <c r="M105" s="119"/>
      <c r="N105" s="287"/>
      <c r="O105" s="287"/>
      <c r="P105" s="287"/>
      <c r="Q105" s="287"/>
      <c r="R105" s="287"/>
      <c r="S105" s="287"/>
      <c r="T105" s="287"/>
      <c r="U105" s="288"/>
      <c r="V105" s="288"/>
      <c r="W105" s="288"/>
      <c r="X105" s="288"/>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95"/>
      <c r="AU105" s="298"/>
      <c r="AV105" s="301"/>
      <c r="AW105" s="312"/>
    </row>
    <row r="106" spans="1:49" ht="15.75" customHeight="1">
      <c r="A106" s="287"/>
      <c r="B106" s="287"/>
      <c r="C106" s="287"/>
      <c r="D106" s="287"/>
      <c r="E106" s="287"/>
      <c r="F106" s="287"/>
      <c r="G106" s="287"/>
      <c r="H106" s="287"/>
      <c r="I106" s="287"/>
      <c r="J106" s="287"/>
      <c r="K106" s="123"/>
      <c r="L106" s="125"/>
      <c r="M106" s="119"/>
      <c r="N106" s="287"/>
      <c r="O106" s="287"/>
      <c r="P106" s="287"/>
      <c r="Q106" s="287"/>
      <c r="R106" s="287"/>
      <c r="S106" s="287"/>
      <c r="T106" s="287"/>
      <c r="U106" s="283" t="s">
        <v>206</v>
      </c>
      <c r="V106" s="318"/>
      <c r="W106" s="319"/>
      <c r="X106" s="289">
        <f>SUM(X90:X94)+SUM(X97:X99)+SUM(X102:X105)</f>
        <v>95</v>
      </c>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95"/>
      <c r="AU106" s="298"/>
      <c r="AV106" s="301"/>
      <c r="AW106" s="312"/>
    </row>
    <row r="107" spans="1:49" ht="15.75" customHeight="1">
      <c r="A107" s="287"/>
      <c r="B107" s="287"/>
      <c r="C107" s="287"/>
      <c r="D107" s="287"/>
      <c r="E107" s="287"/>
      <c r="F107" s="287"/>
      <c r="G107" s="287"/>
      <c r="H107" s="287"/>
      <c r="I107" s="287"/>
      <c r="J107" s="287"/>
      <c r="K107" s="123"/>
      <c r="L107" s="125"/>
      <c r="M107" s="119"/>
      <c r="N107" s="287"/>
      <c r="O107" s="287"/>
      <c r="P107" s="287"/>
      <c r="Q107" s="287"/>
      <c r="R107" s="288"/>
      <c r="S107" s="288"/>
      <c r="T107" s="288"/>
      <c r="U107" s="285"/>
      <c r="V107" s="309"/>
      <c r="W107" s="310"/>
      <c r="X107" s="288"/>
      <c r="Y107" s="288"/>
      <c r="Z107" s="288"/>
      <c r="AA107" s="288"/>
      <c r="AB107" s="288"/>
      <c r="AC107" s="288"/>
      <c r="AD107" s="287"/>
      <c r="AE107" s="287"/>
      <c r="AF107" s="287"/>
      <c r="AG107" s="287"/>
      <c r="AH107" s="287"/>
      <c r="AI107" s="287"/>
      <c r="AJ107" s="287"/>
      <c r="AK107" s="287"/>
      <c r="AL107" s="287"/>
      <c r="AM107" s="287"/>
      <c r="AN107" s="287"/>
      <c r="AO107" s="287"/>
      <c r="AP107" s="287"/>
      <c r="AQ107" s="287"/>
      <c r="AR107" s="287"/>
      <c r="AS107" s="287"/>
      <c r="AT107" s="295"/>
      <c r="AU107" s="298"/>
      <c r="AV107" s="301"/>
      <c r="AW107" s="312"/>
    </row>
    <row r="108" spans="1:49" ht="15.75" customHeight="1">
      <c r="A108" s="287"/>
      <c r="B108" s="287"/>
      <c r="C108" s="287"/>
      <c r="D108" s="287"/>
      <c r="E108" s="287"/>
      <c r="F108" s="287"/>
      <c r="G108" s="287"/>
      <c r="H108" s="287"/>
      <c r="I108" s="287"/>
      <c r="J108" s="287"/>
      <c r="K108" s="323"/>
      <c r="L108" s="318"/>
      <c r="M108" s="319"/>
      <c r="N108" s="287"/>
      <c r="O108" s="287"/>
      <c r="P108" s="287"/>
      <c r="Q108" s="287"/>
      <c r="R108" s="294" t="s">
        <v>397</v>
      </c>
      <c r="S108" s="294" t="s">
        <v>189</v>
      </c>
      <c r="T108" s="294"/>
      <c r="U108" s="291"/>
      <c r="V108" s="292"/>
      <c r="W108" s="292"/>
      <c r="X108" s="293"/>
      <c r="Y108" s="126"/>
      <c r="Z108" s="119"/>
      <c r="AA108" s="119"/>
      <c r="AB108" s="119"/>
      <c r="AC108" s="119"/>
      <c r="AD108" s="287"/>
      <c r="AE108" s="287"/>
      <c r="AF108" s="287"/>
      <c r="AG108" s="287"/>
      <c r="AH108" s="287"/>
      <c r="AI108" s="287"/>
      <c r="AJ108" s="287"/>
      <c r="AK108" s="287"/>
      <c r="AL108" s="287"/>
      <c r="AM108" s="287"/>
      <c r="AN108" s="287"/>
      <c r="AO108" s="287"/>
      <c r="AP108" s="287"/>
      <c r="AQ108" s="287"/>
      <c r="AR108" s="287"/>
      <c r="AS108" s="287"/>
      <c r="AT108" s="295"/>
      <c r="AU108" s="298"/>
      <c r="AV108" s="301"/>
      <c r="AW108" s="312"/>
    </row>
    <row r="109" spans="1:49" ht="15.75" customHeight="1">
      <c r="A109" s="287"/>
      <c r="B109" s="287"/>
      <c r="C109" s="287"/>
      <c r="D109" s="287"/>
      <c r="E109" s="287"/>
      <c r="F109" s="287"/>
      <c r="G109" s="287"/>
      <c r="H109" s="287"/>
      <c r="I109" s="287"/>
      <c r="J109" s="287"/>
      <c r="K109" s="284"/>
      <c r="L109" s="324"/>
      <c r="M109" s="325"/>
      <c r="N109" s="287"/>
      <c r="O109" s="287"/>
      <c r="P109" s="287"/>
      <c r="Q109" s="287"/>
      <c r="R109" s="287"/>
      <c r="S109" s="287"/>
      <c r="T109" s="287"/>
      <c r="U109" s="120" t="s">
        <v>196</v>
      </c>
      <c r="V109" s="126" t="s">
        <v>189</v>
      </c>
      <c r="W109" s="120"/>
      <c r="X109" s="128">
        <f>IF(AND(V109="x"),15,"-")</f>
        <v>15</v>
      </c>
      <c r="Y109" s="294" t="s">
        <v>64</v>
      </c>
      <c r="Z109" s="315" t="str">
        <f>IF(AND(X125&gt;=96,X125&lt;=100),"Fuerte",IF(AND(X125&gt;=86,X125&lt;=95),"Moderado",IF(AND(X125&lt;=85,X125&gt;=0),"Débil","-")))</f>
        <v>Moderado</v>
      </c>
      <c r="AA109" s="315" t="s">
        <v>392</v>
      </c>
      <c r="AB109" s="315" t="str">
        <f>CONCATENATE(Z109,AA109)</f>
        <v>ModeradoDébil</v>
      </c>
      <c r="AC109" s="315" t="str">
        <f>IF(AB109="FuerteFuerte","NO","SI")</f>
        <v>SI</v>
      </c>
      <c r="AD109" s="287"/>
      <c r="AE109" s="287"/>
      <c r="AF109" s="287"/>
      <c r="AG109" s="287"/>
      <c r="AH109" s="287"/>
      <c r="AI109" s="287"/>
      <c r="AJ109" s="287"/>
      <c r="AK109" s="287"/>
      <c r="AL109" s="287"/>
      <c r="AM109" s="287"/>
      <c r="AN109" s="287"/>
      <c r="AO109" s="287"/>
      <c r="AP109" s="287"/>
      <c r="AQ109" s="287"/>
      <c r="AR109" s="287"/>
      <c r="AS109" s="287"/>
      <c r="AT109" s="295"/>
      <c r="AU109" s="298"/>
      <c r="AV109" s="301"/>
      <c r="AW109" s="312"/>
    </row>
    <row r="110" spans="1:49" ht="15.75" customHeight="1">
      <c r="A110" s="287"/>
      <c r="B110" s="287"/>
      <c r="C110" s="287"/>
      <c r="D110" s="287"/>
      <c r="E110" s="287"/>
      <c r="F110" s="287"/>
      <c r="G110" s="287"/>
      <c r="H110" s="287"/>
      <c r="I110" s="287"/>
      <c r="J110" s="287"/>
      <c r="K110" s="284"/>
      <c r="L110" s="324"/>
      <c r="M110" s="325"/>
      <c r="N110" s="287"/>
      <c r="O110" s="287"/>
      <c r="P110" s="287"/>
      <c r="Q110" s="287"/>
      <c r="R110" s="287"/>
      <c r="S110" s="287"/>
      <c r="T110" s="287"/>
      <c r="U110" s="120" t="s">
        <v>197</v>
      </c>
      <c r="V110" s="126" t="s">
        <v>189</v>
      </c>
      <c r="W110" s="120"/>
      <c r="X110" s="128">
        <f>IF(AND(V110="x"),15,"-")</f>
        <v>15</v>
      </c>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95"/>
      <c r="AU110" s="298"/>
      <c r="AV110" s="301"/>
      <c r="AW110" s="312"/>
    </row>
    <row r="111" spans="1:49" ht="15.75" customHeight="1">
      <c r="A111" s="287"/>
      <c r="B111" s="287"/>
      <c r="C111" s="287"/>
      <c r="D111" s="287"/>
      <c r="E111" s="287"/>
      <c r="F111" s="287"/>
      <c r="G111" s="287"/>
      <c r="H111" s="287"/>
      <c r="I111" s="287"/>
      <c r="J111" s="287"/>
      <c r="K111" s="284"/>
      <c r="L111" s="324"/>
      <c r="M111" s="325"/>
      <c r="N111" s="287"/>
      <c r="O111" s="287"/>
      <c r="P111" s="287"/>
      <c r="Q111" s="287"/>
      <c r="R111" s="287"/>
      <c r="S111" s="287"/>
      <c r="T111" s="287"/>
      <c r="U111" s="120" t="s">
        <v>198</v>
      </c>
      <c r="V111" s="126" t="s">
        <v>189</v>
      </c>
      <c r="W111" s="120"/>
      <c r="X111" s="128">
        <f>IF(AND(V111="x"),15,"-")</f>
        <v>15</v>
      </c>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95"/>
      <c r="AU111" s="298"/>
      <c r="AV111" s="301"/>
      <c r="AW111" s="312"/>
    </row>
    <row r="112" spans="1:49" ht="15.75" customHeight="1">
      <c r="A112" s="287"/>
      <c r="B112" s="287"/>
      <c r="C112" s="287"/>
      <c r="D112" s="287"/>
      <c r="E112" s="287"/>
      <c r="F112" s="287"/>
      <c r="G112" s="287"/>
      <c r="H112" s="287"/>
      <c r="I112" s="287"/>
      <c r="J112" s="287"/>
      <c r="K112" s="284"/>
      <c r="L112" s="324"/>
      <c r="M112" s="325"/>
      <c r="N112" s="287"/>
      <c r="O112" s="287"/>
      <c r="P112" s="287"/>
      <c r="Q112" s="287"/>
      <c r="R112" s="287"/>
      <c r="S112" s="287"/>
      <c r="T112" s="287"/>
      <c r="U112" s="120" t="s">
        <v>199</v>
      </c>
      <c r="V112" s="126" t="s">
        <v>189</v>
      </c>
      <c r="W112" s="120"/>
      <c r="X112" s="128">
        <f>IF(AND(V112="x"),15,"-")</f>
        <v>15</v>
      </c>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95"/>
      <c r="AU112" s="298"/>
      <c r="AV112" s="301"/>
      <c r="AW112" s="312"/>
    </row>
    <row r="113" spans="1:49" ht="15.75" customHeight="1">
      <c r="A113" s="287"/>
      <c r="B113" s="287"/>
      <c r="C113" s="287"/>
      <c r="D113" s="287"/>
      <c r="E113" s="287"/>
      <c r="F113" s="287"/>
      <c r="G113" s="287"/>
      <c r="H113" s="287"/>
      <c r="I113" s="287"/>
      <c r="J113" s="287"/>
      <c r="K113" s="284"/>
      <c r="L113" s="324"/>
      <c r="M113" s="325"/>
      <c r="N113" s="287"/>
      <c r="O113" s="287"/>
      <c r="P113" s="287"/>
      <c r="Q113" s="287"/>
      <c r="R113" s="287"/>
      <c r="S113" s="287"/>
      <c r="T113" s="287"/>
      <c r="U113" s="120" t="s">
        <v>386</v>
      </c>
      <c r="V113" s="126" t="s">
        <v>189</v>
      </c>
      <c r="W113" s="120"/>
      <c r="X113" s="128">
        <f>IF(AND(V113="x"),15,"-")</f>
        <v>15</v>
      </c>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95"/>
      <c r="AU113" s="298"/>
      <c r="AV113" s="301"/>
      <c r="AW113" s="312"/>
    </row>
    <row r="114" spans="1:49" ht="15.75" customHeight="1">
      <c r="A114" s="287"/>
      <c r="B114" s="287"/>
      <c r="C114" s="287"/>
      <c r="D114" s="287"/>
      <c r="E114" s="287"/>
      <c r="F114" s="287"/>
      <c r="G114" s="287"/>
      <c r="H114" s="287"/>
      <c r="I114" s="287"/>
      <c r="J114" s="287"/>
      <c r="K114" s="284"/>
      <c r="L114" s="324"/>
      <c r="M114" s="325"/>
      <c r="N114" s="287"/>
      <c r="O114" s="287"/>
      <c r="P114" s="287"/>
      <c r="Q114" s="287"/>
      <c r="R114" s="287"/>
      <c r="S114" s="287"/>
      <c r="T114" s="287"/>
      <c r="U114" s="291"/>
      <c r="V114" s="292"/>
      <c r="W114" s="292"/>
      <c r="X114" s="293"/>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95"/>
      <c r="AU114" s="298"/>
      <c r="AV114" s="301"/>
      <c r="AW114" s="312"/>
    </row>
    <row r="115" spans="1:49" ht="15.75" customHeight="1">
      <c r="A115" s="287"/>
      <c r="B115" s="287"/>
      <c r="C115" s="287"/>
      <c r="D115" s="287"/>
      <c r="E115" s="287"/>
      <c r="F115" s="287"/>
      <c r="G115" s="287"/>
      <c r="H115" s="287"/>
      <c r="I115" s="287"/>
      <c r="J115" s="287"/>
      <c r="K115" s="284"/>
      <c r="L115" s="324"/>
      <c r="M115" s="325"/>
      <c r="N115" s="287"/>
      <c r="O115" s="287"/>
      <c r="P115" s="287"/>
      <c r="Q115" s="287"/>
      <c r="R115" s="287"/>
      <c r="S115" s="287"/>
      <c r="T115" s="287"/>
      <c r="U115" s="316" t="s">
        <v>200</v>
      </c>
      <c r="V115" s="292"/>
      <c r="W115" s="292"/>
      <c r="X115" s="293"/>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95"/>
      <c r="AU115" s="298"/>
      <c r="AV115" s="301"/>
      <c r="AW115" s="312"/>
    </row>
    <row r="116" spans="1:49" ht="15.75" customHeight="1">
      <c r="A116" s="287"/>
      <c r="B116" s="287"/>
      <c r="C116" s="287"/>
      <c r="D116" s="287"/>
      <c r="E116" s="287"/>
      <c r="F116" s="287"/>
      <c r="G116" s="287"/>
      <c r="H116" s="287"/>
      <c r="I116" s="287"/>
      <c r="J116" s="287"/>
      <c r="K116" s="284"/>
      <c r="L116" s="324"/>
      <c r="M116" s="325"/>
      <c r="N116" s="287"/>
      <c r="O116" s="287"/>
      <c r="P116" s="287"/>
      <c r="Q116" s="287"/>
      <c r="R116" s="287"/>
      <c r="S116" s="287"/>
      <c r="T116" s="287"/>
      <c r="U116" s="120" t="s">
        <v>201</v>
      </c>
      <c r="V116" s="126"/>
      <c r="W116" s="120" t="s">
        <v>189</v>
      </c>
      <c r="X116" s="128" t="str">
        <f>IF(AND(V116="x"),15,"-")</f>
        <v>-</v>
      </c>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95"/>
      <c r="AU116" s="298"/>
      <c r="AV116" s="301"/>
      <c r="AW116" s="312"/>
    </row>
    <row r="117" spans="1:49" ht="15.75" customHeight="1">
      <c r="A117" s="287"/>
      <c r="B117" s="287"/>
      <c r="C117" s="287"/>
      <c r="D117" s="287"/>
      <c r="E117" s="287"/>
      <c r="F117" s="287"/>
      <c r="G117" s="287"/>
      <c r="H117" s="287"/>
      <c r="I117" s="287"/>
      <c r="J117" s="287"/>
      <c r="K117" s="284"/>
      <c r="L117" s="324"/>
      <c r="M117" s="325"/>
      <c r="N117" s="287"/>
      <c r="O117" s="287"/>
      <c r="P117" s="287"/>
      <c r="Q117" s="287"/>
      <c r="R117" s="287"/>
      <c r="S117" s="287"/>
      <c r="T117" s="287"/>
      <c r="U117" s="317" t="s">
        <v>202</v>
      </c>
      <c r="V117" s="294" t="s">
        <v>189</v>
      </c>
      <c r="W117" s="317"/>
      <c r="X117" s="290">
        <f>IF(AND(V117="x"),10,"-")</f>
        <v>10</v>
      </c>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95"/>
      <c r="AU117" s="298"/>
      <c r="AV117" s="301"/>
      <c r="AW117" s="312"/>
    </row>
    <row r="118" spans="1:49" ht="15.75" customHeight="1">
      <c r="A118" s="287"/>
      <c r="B118" s="287"/>
      <c r="C118" s="287"/>
      <c r="D118" s="287"/>
      <c r="E118" s="287"/>
      <c r="F118" s="287"/>
      <c r="G118" s="287"/>
      <c r="H118" s="287"/>
      <c r="I118" s="287"/>
      <c r="J118" s="287"/>
      <c r="K118" s="284"/>
      <c r="L118" s="324"/>
      <c r="M118" s="325"/>
      <c r="N118" s="287"/>
      <c r="O118" s="287"/>
      <c r="P118" s="287"/>
      <c r="Q118" s="287"/>
      <c r="R118" s="287"/>
      <c r="S118" s="287"/>
      <c r="T118" s="287"/>
      <c r="U118" s="288"/>
      <c r="V118" s="288"/>
      <c r="W118" s="288"/>
      <c r="X118" s="288"/>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95"/>
      <c r="AU118" s="298"/>
      <c r="AV118" s="301"/>
      <c r="AW118" s="312"/>
    </row>
    <row r="119" spans="1:49" ht="15.75" customHeight="1">
      <c r="A119" s="287"/>
      <c r="B119" s="287"/>
      <c r="C119" s="287"/>
      <c r="D119" s="287"/>
      <c r="E119" s="287"/>
      <c r="F119" s="287"/>
      <c r="G119" s="287"/>
      <c r="H119" s="287"/>
      <c r="I119" s="287"/>
      <c r="J119" s="287"/>
      <c r="K119" s="284"/>
      <c r="L119" s="324"/>
      <c r="M119" s="325"/>
      <c r="N119" s="287"/>
      <c r="O119" s="287"/>
      <c r="P119" s="287"/>
      <c r="Q119" s="287"/>
      <c r="R119" s="287"/>
      <c r="S119" s="287"/>
      <c r="T119" s="287"/>
      <c r="U119" s="291"/>
      <c r="V119" s="292"/>
      <c r="W119" s="292"/>
      <c r="X119" s="293"/>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95"/>
      <c r="AU119" s="298"/>
      <c r="AV119" s="301"/>
      <c r="AW119" s="312"/>
    </row>
    <row r="120" spans="1:49" ht="15.75" customHeight="1">
      <c r="A120" s="287"/>
      <c r="B120" s="287"/>
      <c r="C120" s="287"/>
      <c r="D120" s="287"/>
      <c r="E120" s="287"/>
      <c r="F120" s="287"/>
      <c r="G120" s="287"/>
      <c r="H120" s="287"/>
      <c r="I120" s="287"/>
      <c r="J120" s="287"/>
      <c r="K120" s="284"/>
      <c r="L120" s="324"/>
      <c r="M120" s="325"/>
      <c r="N120" s="287"/>
      <c r="O120" s="287"/>
      <c r="P120" s="287"/>
      <c r="Q120" s="287"/>
      <c r="R120" s="287"/>
      <c r="S120" s="287"/>
      <c r="T120" s="287"/>
      <c r="U120" s="316" t="s">
        <v>203</v>
      </c>
      <c r="V120" s="292"/>
      <c r="W120" s="292"/>
      <c r="X120" s="293"/>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95"/>
      <c r="AU120" s="298"/>
      <c r="AV120" s="301"/>
      <c r="AW120" s="312"/>
    </row>
    <row r="121" spans="1:49" ht="15.75" customHeight="1">
      <c r="A121" s="287"/>
      <c r="B121" s="287"/>
      <c r="C121" s="287"/>
      <c r="D121" s="287"/>
      <c r="E121" s="287"/>
      <c r="F121" s="287"/>
      <c r="G121" s="287"/>
      <c r="H121" s="287"/>
      <c r="I121" s="287"/>
      <c r="J121" s="287"/>
      <c r="K121" s="284"/>
      <c r="L121" s="324"/>
      <c r="M121" s="325"/>
      <c r="N121" s="287"/>
      <c r="O121" s="287"/>
      <c r="P121" s="287"/>
      <c r="Q121" s="287"/>
      <c r="R121" s="287"/>
      <c r="S121" s="287"/>
      <c r="T121" s="287"/>
      <c r="U121" s="317" t="s">
        <v>204</v>
      </c>
      <c r="V121" s="294" t="s">
        <v>189</v>
      </c>
      <c r="W121" s="294"/>
      <c r="X121" s="290">
        <f>IF(AND(V121="X"),10,"-")</f>
        <v>10</v>
      </c>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95"/>
      <c r="AU121" s="298"/>
      <c r="AV121" s="301"/>
      <c r="AW121" s="312"/>
    </row>
    <row r="122" spans="1:49" ht="15.75" customHeight="1">
      <c r="A122" s="287"/>
      <c r="B122" s="287"/>
      <c r="C122" s="287"/>
      <c r="D122" s="287"/>
      <c r="E122" s="287"/>
      <c r="F122" s="287"/>
      <c r="G122" s="287"/>
      <c r="H122" s="287"/>
      <c r="I122" s="287"/>
      <c r="J122" s="287"/>
      <c r="K122" s="284"/>
      <c r="L122" s="324"/>
      <c r="M122" s="325"/>
      <c r="N122" s="287"/>
      <c r="O122" s="287"/>
      <c r="P122" s="287"/>
      <c r="Q122" s="287"/>
      <c r="R122" s="287"/>
      <c r="S122" s="287"/>
      <c r="T122" s="287"/>
      <c r="U122" s="288"/>
      <c r="V122" s="288"/>
      <c r="W122" s="288"/>
      <c r="X122" s="288"/>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95"/>
      <c r="AU122" s="298"/>
      <c r="AV122" s="301"/>
      <c r="AW122" s="312"/>
    </row>
    <row r="123" spans="1:49" ht="15.75" customHeight="1">
      <c r="A123" s="287"/>
      <c r="B123" s="287"/>
      <c r="C123" s="287"/>
      <c r="D123" s="287"/>
      <c r="E123" s="287"/>
      <c r="F123" s="287"/>
      <c r="G123" s="287"/>
      <c r="H123" s="287"/>
      <c r="I123" s="287"/>
      <c r="J123" s="287"/>
      <c r="K123" s="284"/>
      <c r="L123" s="324"/>
      <c r="M123" s="325"/>
      <c r="N123" s="287"/>
      <c r="O123" s="287"/>
      <c r="P123" s="287"/>
      <c r="Q123" s="287"/>
      <c r="R123" s="287"/>
      <c r="S123" s="287"/>
      <c r="T123" s="287"/>
      <c r="U123" s="317" t="s">
        <v>205</v>
      </c>
      <c r="V123" s="294"/>
      <c r="W123" s="294" t="s">
        <v>189</v>
      </c>
      <c r="X123" s="290" t="str">
        <f>IF(AND(V123="x"),5,"-")</f>
        <v>-</v>
      </c>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95"/>
      <c r="AU123" s="298"/>
      <c r="AV123" s="301"/>
      <c r="AW123" s="312"/>
    </row>
    <row r="124" spans="1:49" ht="15.75" customHeight="1">
      <c r="A124" s="287"/>
      <c r="B124" s="287"/>
      <c r="C124" s="287"/>
      <c r="D124" s="287"/>
      <c r="E124" s="287"/>
      <c r="F124" s="287"/>
      <c r="G124" s="287"/>
      <c r="H124" s="287"/>
      <c r="I124" s="287"/>
      <c r="J124" s="287"/>
      <c r="K124" s="284"/>
      <c r="L124" s="324"/>
      <c r="M124" s="325"/>
      <c r="N124" s="287"/>
      <c r="O124" s="287"/>
      <c r="P124" s="287"/>
      <c r="Q124" s="287"/>
      <c r="R124" s="287"/>
      <c r="S124" s="287"/>
      <c r="T124" s="287"/>
      <c r="U124" s="288"/>
      <c r="V124" s="288"/>
      <c r="W124" s="288"/>
      <c r="X124" s="288"/>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95"/>
      <c r="AU124" s="298"/>
      <c r="AV124" s="301"/>
      <c r="AW124" s="312"/>
    </row>
    <row r="125" spans="1:49" ht="15.75" customHeight="1">
      <c r="A125" s="287"/>
      <c r="B125" s="287"/>
      <c r="C125" s="287"/>
      <c r="D125" s="287"/>
      <c r="E125" s="287"/>
      <c r="F125" s="287"/>
      <c r="G125" s="287"/>
      <c r="H125" s="287"/>
      <c r="I125" s="287"/>
      <c r="J125" s="287"/>
      <c r="K125" s="284"/>
      <c r="L125" s="324"/>
      <c r="M125" s="325"/>
      <c r="N125" s="287"/>
      <c r="O125" s="287"/>
      <c r="P125" s="287"/>
      <c r="Q125" s="287"/>
      <c r="R125" s="287"/>
      <c r="S125" s="287"/>
      <c r="T125" s="287"/>
      <c r="U125" s="283" t="s">
        <v>336</v>
      </c>
      <c r="V125" s="318"/>
      <c r="W125" s="319"/>
      <c r="X125" s="289">
        <f>SUM(X109:X113)+SUM(X116:X118)+SUM(X121:X124)</f>
        <v>95</v>
      </c>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95"/>
      <c r="AU125" s="298"/>
      <c r="AV125" s="301"/>
      <c r="AW125" s="312"/>
    </row>
    <row r="126" spans="1:49" ht="15.75" customHeight="1">
      <c r="A126" s="288"/>
      <c r="B126" s="288"/>
      <c r="C126" s="288"/>
      <c r="D126" s="288"/>
      <c r="E126" s="288"/>
      <c r="F126" s="288"/>
      <c r="G126" s="288"/>
      <c r="H126" s="288"/>
      <c r="I126" s="288"/>
      <c r="J126" s="288"/>
      <c r="K126" s="285"/>
      <c r="L126" s="309"/>
      <c r="M126" s="310"/>
      <c r="N126" s="288"/>
      <c r="O126" s="288"/>
      <c r="P126" s="288"/>
      <c r="Q126" s="288"/>
      <c r="R126" s="288"/>
      <c r="S126" s="288"/>
      <c r="T126" s="288"/>
      <c r="U126" s="285"/>
      <c r="V126" s="309"/>
      <c r="W126" s="310"/>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96"/>
      <c r="AU126" s="299"/>
      <c r="AV126" s="302"/>
      <c r="AW126" s="312"/>
    </row>
    <row r="127" spans="1:33" ht="15.75" customHeight="1">
      <c r="A127" s="155" t="s">
        <v>434</v>
      </c>
      <c r="N127" s="130"/>
      <c r="U127" s="131"/>
      <c r="V127" s="131"/>
      <c r="W127" s="131"/>
      <c r="X127" s="132"/>
      <c r="Y127" s="133"/>
      <c r="AF127" s="133"/>
      <c r="AG127" s="133"/>
    </row>
    <row r="128" spans="14:33" ht="15.75" customHeight="1">
      <c r="N128" s="130"/>
      <c r="U128" s="131"/>
      <c r="V128" s="131"/>
      <c r="W128" s="131"/>
      <c r="X128" s="132"/>
      <c r="Y128" s="133"/>
      <c r="AF128" s="133"/>
      <c r="AG128" s="133"/>
    </row>
    <row r="129" spans="14:33" ht="15.75" customHeight="1">
      <c r="N129" s="130"/>
      <c r="U129" s="131"/>
      <c r="V129" s="131"/>
      <c r="W129" s="131"/>
      <c r="X129" s="132"/>
      <c r="Y129" s="133"/>
      <c r="AF129" s="133"/>
      <c r="AG129" s="133"/>
    </row>
    <row r="130" spans="14:33" ht="15.75" customHeight="1">
      <c r="N130" s="130"/>
      <c r="U130" s="131"/>
      <c r="V130" s="131"/>
      <c r="W130" s="131"/>
      <c r="X130" s="132"/>
      <c r="Y130" s="133"/>
      <c r="AF130" s="133"/>
      <c r="AG130" s="133"/>
    </row>
    <row r="131" spans="14:33" ht="15.75" customHeight="1">
      <c r="N131" s="130"/>
      <c r="U131" s="131"/>
      <c r="V131" s="131"/>
      <c r="W131" s="131"/>
      <c r="X131" s="132"/>
      <c r="Y131" s="133"/>
      <c r="AF131" s="133"/>
      <c r="AG131" s="133"/>
    </row>
    <row r="132" spans="14:33" ht="15.75" customHeight="1">
      <c r="N132" s="130"/>
      <c r="U132" s="131"/>
      <c r="V132" s="131"/>
      <c r="W132" s="131"/>
      <c r="X132" s="132"/>
      <c r="Y132" s="133"/>
      <c r="AF132" s="133"/>
      <c r="AG132" s="133"/>
    </row>
    <row r="133" spans="14:33" ht="15.75" customHeight="1">
      <c r="N133" s="130"/>
      <c r="U133" s="131"/>
      <c r="V133" s="131"/>
      <c r="W133" s="131"/>
      <c r="X133" s="132"/>
      <c r="Y133" s="133"/>
      <c r="AF133" s="133"/>
      <c r="AG133" s="133"/>
    </row>
    <row r="134" spans="14:33" ht="15.75" customHeight="1">
      <c r="N134" s="130"/>
      <c r="U134" s="131"/>
      <c r="V134" s="131"/>
      <c r="W134" s="131"/>
      <c r="X134" s="132"/>
      <c r="Y134" s="133"/>
      <c r="AF134" s="133"/>
      <c r="AG134" s="133"/>
    </row>
    <row r="135" spans="14:33" ht="15.75" customHeight="1">
      <c r="N135" s="130"/>
      <c r="U135" s="131"/>
      <c r="V135" s="131"/>
      <c r="W135" s="131"/>
      <c r="X135" s="132"/>
      <c r="Y135" s="133"/>
      <c r="AF135" s="133"/>
      <c r="AG135" s="133"/>
    </row>
    <row r="136" spans="14:33" ht="15.75" customHeight="1">
      <c r="N136" s="130"/>
      <c r="U136" s="131"/>
      <c r="V136" s="131"/>
      <c r="W136" s="131"/>
      <c r="X136" s="132"/>
      <c r="Y136" s="133"/>
      <c r="AF136" s="133"/>
      <c r="AG136" s="133"/>
    </row>
    <row r="137" spans="14:33" ht="15.75" customHeight="1">
      <c r="N137" s="130"/>
      <c r="U137" s="131"/>
      <c r="V137" s="131"/>
      <c r="W137" s="131"/>
      <c r="X137" s="132"/>
      <c r="Y137" s="133"/>
      <c r="AF137" s="133"/>
      <c r="AG137" s="133"/>
    </row>
    <row r="138" spans="14:33" ht="15.75" customHeight="1">
      <c r="N138" s="130"/>
      <c r="U138" s="131"/>
      <c r="V138" s="131"/>
      <c r="W138" s="131"/>
      <c r="X138" s="132"/>
      <c r="Y138" s="133"/>
      <c r="AF138" s="133"/>
      <c r="AG138" s="133"/>
    </row>
    <row r="139" spans="14:33" ht="15.75" customHeight="1">
      <c r="N139" s="130"/>
      <c r="U139" s="131"/>
      <c r="V139" s="131"/>
      <c r="W139" s="131"/>
      <c r="X139" s="132"/>
      <c r="Y139" s="133"/>
      <c r="AF139" s="133"/>
      <c r="AG139" s="133"/>
    </row>
    <row r="140" spans="14:33" ht="15.75" customHeight="1">
      <c r="N140" s="130"/>
      <c r="U140" s="131"/>
      <c r="V140" s="131"/>
      <c r="W140" s="131"/>
      <c r="X140" s="132"/>
      <c r="Y140" s="133"/>
      <c r="AF140" s="133"/>
      <c r="AG140" s="133"/>
    </row>
    <row r="141" spans="14:33" ht="15.75" customHeight="1">
      <c r="N141" s="130"/>
      <c r="U141" s="131"/>
      <c r="V141" s="131"/>
      <c r="W141" s="131"/>
      <c r="X141" s="132"/>
      <c r="Y141" s="133"/>
      <c r="AF141" s="133"/>
      <c r="AG141" s="133"/>
    </row>
    <row r="142" spans="14:33" ht="15.75" customHeight="1">
      <c r="N142" s="130"/>
      <c r="U142" s="131"/>
      <c r="V142" s="131"/>
      <c r="W142" s="131"/>
      <c r="X142" s="132"/>
      <c r="Y142" s="133"/>
      <c r="AF142" s="133"/>
      <c r="AG142" s="133"/>
    </row>
    <row r="143" spans="14:33" ht="15.75" customHeight="1">
      <c r="N143" s="130"/>
      <c r="U143" s="131"/>
      <c r="V143" s="131"/>
      <c r="W143" s="131"/>
      <c r="X143" s="132"/>
      <c r="Y143" s="133"/>
      <c r="AF143" s="133"/>
      <c r="AG143" s="133"/>
    </row>
    <row r="144" spans="14:33" ht="15.75" customHeight="1">
      <c r="N144" s="130"/>
      <c r="U144" s="131"/>
      <c r="V144" s="131"/>
      <c r="W144" s="131"/>
      <c r="X144" s="132"/>
      <c r="Y144" s="133"/>
      <c r="AF144" s="133"/>
      <c r="AG144" s="133"/>
    </row>
    <row r="145" spans="14:33" ht="15.75" customHeight="1">
      <c r="N145" s="130"/>
      <c r="U145" s="131"/>
      <c r="V145" s="131"/>
      <c r="W145" s="131"/>
      <c r="X145" s="132"/>
      <c r="Y145" s="133"/>
      <c r="AF145" s="133"/>
      <c r="AG145" s="133"/>
    </row>
    <row r="146" spans="14:33" ht="15.75" customHeight="1">
      <c r="N146" s="130"/>
      <c r="U146" s="131"/>
      <c r="V146" s="131"/>
      <c r="W146" s="131"/>
      <c r="X146" s="132"/>
      <c r="Y146" s="133"/>
      <c r="AF146" s="133"/>
      <c r="AG146" s="133"/>
    </row>
    <row r="147" spans="14:33" ht="15.75" customHeight="1">
      <c r="N147" s="130"/>
      <c r="U147" s="131"/>
      <c r="V147" s="131"/>
      <c r="W147" s="131"/>
      <c r="X147" s="132"/>
      <c r="Y147" s="133"/>
      <c r="AF147" s="133"/>
      <c r="AG147" s="133"/>
    </row>
    <row r="148" spans="14:33" ht="15.75" customHeight="1">
      <c r="N148" s="130"/>
      <c r="U148" s="131"/>
      <c r="V148" s="131"/>
      <c r="W148" s="131"/>
      <c r="X148" s="132"/>
      <c r="Y148" s="133"/>
      <c r="AF148" s="133"/>
      <c r="AG148" s="133"/>
    </row>
    <row r="149" spans="14:33" ht="15.75" customHeight="1">
      <c r="N149" s="130"/>
      <c r="U149" s="131"/>
      <c r="V149" s="131"/>
      <c r="W149" s="131"/>
      <c r="X149" s="132"/>
      <c r="Y149" s="133"/>
      <c r="AF149" s="133"/>
      <c r="AG149" s="133"/>
    </row>
    <row r="150" spans="14:33" ht="15.75" customHeight="1">
      <c r="N150" s="130"/>
      <c r="U150" s="131"/>
      <c r="V150" s="131"/>
      <c r="W150" s="131"/>
      <c r="X150" s="132"/>
      <c r="Y150" s="133"/>
      <c r="AF150" s="133"/>
      <c r="AG150" s="133"/>
    </row>
    <row r="151" spans="14:33" ht="15.75" customHeight="1">
      <c r="N151" s="130"/>
      <c r="U151" s="131"/>
      <c r="V151" s="131"/>
      <c r="W151" s="131"/>
      <c r="X151" s="132"/>
      <c r="Y151" s="133"/>
      <c r="AF151" s="133"/>
      <c r="AG151" s="133"/>
    </row>
    <row r="152" spans="14:33" ht="15.75" customHeight="1">
      <c r="N152" s="130"/>
      <c r="U152" s="131"/>
      <c r="V152" s="131"/>
      <c r="W152" s="131"/>
      <c r="X152" s="132"/>
      <c r="Y152" s="133"/>
      <c r="AF152" s="133"/>
      <c r="AG152" s="133"/>
    </row>
    <row r="153" spans="14:33" ht="15.75" customHeight="1">
      <c r="N153" s="130"/>
      <c r="U153" s="131"/>
      <c r="V153" s="131"/>
      <c r="W153" s="131"/>
      <c r="X153" s="132"/>
      <c r="Y153" s="133"/>
      <c r="AF153" s="133"/>
      <c r="AG153" s="133"/>
    </row>
    <row r="154" spans="14:33" ht="15.75" customHeight="1">
      <c r="N154" s="130"/>
      <c r="U154" s="131"/>
      <c r="V154" s="131"/>
      <c r="W154" s="131"/>
      <c r="X154" s="132"/>
      <c r="Y154" s="133"/>
      <c r="AF154" s="133"/>
      <c r="AG154" s="133"/>
    </row>
    <row r="155" spans="14:33" ht="15.75" customHeight="1">
      <c r="N155" s="130"/>
      <c r="U155" s="131"/>
      <c r="V155" s="131"/>
      <c r="W155" s="131"/>
      <c r="X155" s="132"/>
      <c r="Y155" s="133"/>
      <c r="AF155" s="133"/>
      <c r="AG155" s="133"/>
    </row>
    <row r="156" spans="14:33" ht="15.75" customHeight="1">
      <c r="N156" s="130"/>
      <c r="U156" s="131"/>
      <c r="V156" s="131"/>
      <c r="W156" s="131"/>
      <c r="X156" s="132"/>
      <c r="Y156" s="133"/>
      <c r="AF156" s="133"/>
      <c r="AG156" s="133"/>
    </row>
    <row r="157" spans="14:33" ht="15.75" customHeight="1">
      <c r="N157" s="130"/>
      <c r="U157" s="131"/>
      <c r="V157" s="131"/>
      <c r="W157" s="131"/>
      <c r="X157" s="132"/>
      <c r="Y157" s="133"/>
      <c r="AF157" s="133"/>
      <c r="AG157" s="133"/>
    </row>
    <row r="158" spans="14:33" ht="15.75" customHeight="1">
      <c r="N158" s="130"/>
      <c r="U158" s="131"/>
      <c r="V158" s="131"/>
      <c r="W158" s="131"/>
      <c r="X158" s="132"/>
      <c r="Y158" s="133"/>
      <c r="AF158" s="133"/>
      <c r="AG158" s="133"/>
    </row>
    <row r="159" spans="14:33" ht="15.75" customHeight="1">
      <c r="N159" s="130"/>
      <c r="U159" s="131"/>
      <c r="V159" s="131"/>
      <c r="W159" s="131"/>
      <c r="X159" s="132"/>
      <c r="Y159" s="133"/>
      <c r="AF159" s="133"/>
      <c r="AG159" s="133"/>
    </row>
    <row r="160" spans="14:33" ht="15.75" customHeight="1">
      <c r="N160" s="130"/>
      <c r="U160" s="131"/>
      <c r="V160" s="131"/>
      <c r="W160" s="131"/>
      <c r="X160" s="132"/>
      <c r="Y160" s="133"/>
      <c r="AF160" s="133"/>
      <c r="AG160" s="133"/>
    </row>
    <row r="161" spans="14:33" ht="15.75" customHeight="1">
      <c r="N161" s="130"/>
      <c r="U161" s="131"/>
      <c r="V161" s="131"/>
      <c r="W161" s="131"/>
      <c r="X161" s="132"/>
      <c r="Y161" s="133"/>
      <c r="AF161" s="133"/>
      <c r="AG161" s="133"/>
    </row>
    <row r="162" spans="14:33" ht="15.75" customHeight="1">
      <c r="N162" s="130"/>
      <c r="U162" s="131"/>
      <c r="V162" s="131"/>
      <c r="W162" s="131"/>
      <c r="X162" s="132"/>
      <c r="Y162" s="133"/>
      <c r="AF162" s="133"/>
      <c r="AG162" s="133"/>
    </row>
    <row r="163" spans="14:33" ht="15.75" customHeight="1">
      <c r="N163" s="130"/>
      <c r="U163" s="131"/>
      <c r="V163" s="131"/>
      <c r="W163" s="131"/>
      <c r="X163" s="132"/>
      <c r="Y163" s="133"/>
      <c r="AF163" s="133"/>
      <c r="AG163" s="133"/>
    </row>
    <row r="164" spans="14:33" ht="15.75" customHeight="1">
      <c r="N164" s="130"/>
      <c r="U164" s="131"/>
      <c r="V164" s="131"/>
      <c r="W164" s="131"/>
      <c r="X164" s="132"/>
      <c r="Y164" s="133"/>
      <c r="AF164" s="133"/>
      <c r="AG164" s="133"/>
    </row>
    <row r="165" spans="14:33" ht="15.75" customHeight="1">
      <c r="N165" s="130"/>
      <c r="U165" s="131"/>
      <c r="V165" s="131"/>
      <c r="W165" s="131"/>
      <c r="X165" s="132"/>
      <c r="Y165" s="133"/>
      <c r="AF165" s="133"/>
      <c r="AG165" s="133"/>
    </row>
    <row r="166" spans="14:33" ht="15.75" customHeight="1">
      <c r="N166" s="130"/>
      <c r="U166" s="131"/>
      <c r="V166" s="131"/>
      <c r="W166" s="131"/>
      <c r="X166" s="132"/>
      <c r="Y166" s="133"/>
      <c r="AF166" s="133"/>
      <c r="AG166" s="133"/>
    </row>
    <row r="167" spans="14:33" ht="15.75" customHeight="1">
      <c r="N167" s="130"/>
      <c r="U167" s="131"/>
      <c r="V167" s="131"/>
      <c r="W167" s="131"/>
      <c r="X167" s="132"/>
      <c r="Y167" s="133"/>
      <c r="AF167" s="133"/>
      <c r="AG167" s="133"/>
    </row>
    <row r="168" spans="14:33" ht="15.75" customHeight="1">
      <c r="N168" s="130"/>
      <c r="U168" s="131"/>
      <c r="V168" s="131"/>
      <c r="W168" s="131"/>
      <c r="X168" s="132"/>
      <c r="Y168" s="133"/>
      <c r="AF168" s="133"/>
      <c r="AG168" s="133"/>
    </row>
    <row r="169" spans="14:33" ht="15.75" customHeight="1">
      <c r="N169" s="130"/>
      <c r="U169" s="131"/>
      <c r="V169" s="131"/>
      <c r="W169" s="131"/>
      <c r="X169" s="132"/>
      <c r="Y169" s="133"/>
      <c r="AF169" s="133"/>
      <c r="AG169" s="133"/>
    </row>
    <row r="170" spans="14:33" ht="15.75" customHeight="1">
      <c r="N170" s="130"/>
      <c r="U170" s="131"/>
      <c r="V170" s="131"/>
      <c r="W170" s="131"/>
      <c r="X170" s="132"/>
      <c r="Y170" s="133"/>
      <c r="AF170" s="133"/>
      <c r="AG170" s="133"/>
    </row>
    <row r="171" spans="14:33" ht="15.75" customHeight="1">
      <c r="N171" s="130"/>
      <c r="U171" s="131"/>
      <c r="V171" s="131"/>
      <c r="W171" s="131"/>
      <c r="X171" s="132"/>
      <c r="Y171" s="133"/>
      <c r="AF171" s="133"/>
      <c r="AG171" s="133"/>
    </row>
    <row r="172" spans="14:33" ht="15.75" customHeight="1">
      <c r="N172" s="130"/>
      <c r="U172" s="131"/>
      <c r="V172" s="131"/>
      <c r="W172" s="131"/>
      <c r="X172" s="132"/>
      <c r="Y172" s="133"/>
      <c r="AF172" s="133"/>
      <c r="AG172" s="133"/>
    </row>
    <row r="173" spans="14:33" ht="15.75" customHeight="1">
      <c r="N173" s="130"/>
      <c r="U173" s="131"/>
      <c r="V173" s="131"/>
      <c r="W173" s="131"/>
      <c r="X173" s="132"/>
      <c r="Y173" s="133"/>
      <c r="AF173" s="133"/>
      <c r="AG173" s="133"/>
    </row>
    <row r="174" spans="14:33" ht="15.75" customHeight="1">
      <c r="N174" s="130"/>
      <c r="U174" s="131"/>
      <c r="V174" s="131"/>
      <c r="W174" s="131"/>
      <c r="X174" s="132"/>
      <c r="Y174" s="133"/>
      <c r="AF174" s="133"/>
      <c r="AG174" s="133"/>
    </row>
    <row r="175" spans="14:33" ht="15.75" customHeight="1">
      <c r="N175" s="130"/>
      <c r="U175" s="131"/>
      <c r="V175" s="131"/>
      <c r="W175" s="131"/>
      <c r="X175" s="132"/>
      <c r="Y175" s="133"/>
      <c r="AF175" s="133"/>
      <c r="AG175" s="133"/>
    </row>
    <row r="176" spans="14:33" ht="15.75" customHeight="1">
      <c r="N176" s="130"/>
      <c r="U176" s="131"/>
      <c r="V176" s="131"/>
      <c r="W176" s="131"/>
      <c r="X176" s="132"/>
      <c r="Y176" s="133"/>
      <c r="AF176" s="133"/>
      <c r="AG176" s="133"/>
    </row>
    <row r="177" spans="9:33" ht="15.75" customHeight="1">
      <c r="I177" s="133"/>
      <c r="N177" s="130"/>
      <c r="U177" s="131"/>
      <c r="V177" s="131"/>
      <c r="W177" s="131"/>
      <c r="X177" s="132"/>
      <c r="Y177" s="133"/>
      <c r="AF177" s="133"/>
      <c r="AG177" s="133"/>
    </row>
    <row r="178" spans="9:33" ht="15.75" customHeight="1">
      <c r="I178" s="133"/>
      <c r="N178" s="130"/>
      <c r="U178" s="131"/>
      <c r="V178" s="131"/>
      <c r="W178" s="131"/>
      <c r="X178" s="132"/>
      <c r="Y178" s="133"/>
      <c r="AF178" s="133"/>
      <c r="AG178" s="133"/>
    </row>
    <row r="179" spans="9:33" ht="15.75" customHeight="1">
      <c r="I179" s="133"/>
      <c r="N179" s="130"/>
      <c r="U179" s="131"/>
      <c r="V179" s="131"/>
      <c r="W179" s="131"/>
      <c r="X179" s="132"/>
      <c r="Y179" s="133"/>
      <c r="AF179" s="133"/>
      <c r="AG179" s="133"/>
    </row>
    <row r="180" spans="9:33" ht="15.75" customHeight="1">
      <c r="I180" s="133"/>
      <c r="N180" s="130"/>
      <c r="U180" s="131"/>
      <c r="V180" s="131"/>
      <c r="W180" s="131"/>
      <c r="X180" s="132"/>
      <c r="Y180" s="133"/>
      <c r="AF180" s="133"/>
      <c r="AG180" s="133"/>
    </row>
    <row r="181" spans="9:33" ht="15.75" customHeight="1">
      <c r="I181" s="133"/>
      <c r="N181" s="130"/>
      <c r="U181" s="131"/>
      <c r="V181" s="131"/>
      <c r="W181" s="131"/>
      <c r="X181" s="132"/>
      <c r="Y181" s="133"/>
      <c r="AF181" s="133"/>
      <c r="AG181" s="133"/>
    </row>
    <row r="182" spans="9:33" ht="15.75" customHeight="1">
      <c r="I182" s="133"/>
      <c r="N182" s="130"/>
      <c r="U182" s="131"/>
      <c r="V182" s="131"/>
      <c r="W182" s="131"/>
      <c r="X182" s="132"/>
      <c r="Y182" s="133"/>
      <c r="AF182" s="133"/>
      <c r="AG182" s="133"/>
    </row>
    <row r="183" spans="9:33" ht="15.75" customHeight="1">
      <c r="I183" s="133"/>
      <c r="N183" s="130"/>
      <c r="U183" s="131"/>
      <c r="V183" s="131"/>
      <c r="W183" s="131"/>
      <c r="X183" s="132"/>
      <c r="Y183" s="133"/>
      <c r="AF183" s="133"/>
      <c r="AG183" s="133"/>
    </row>
    <row r="184" spans="9:33" ht="15.75" customHeight="1">
      <c r="I184" s="133"/>
      <c r="N184" s="130"/>
      <c r="U184" s="131"/>
      <c r="V184" s="131"/>
      <c r="W184" s="131"/>
      <c r="X184" s="132"/>
      <c r="Y184" s="133"/>
      <c r="AF184" s="133"/>
      <c r="AG184" s="133"/>
    </row>
    <row r="185" spans="9:33" ht="15.75" customHeight="1">
      <c r="I185" s="133"/>
      <c r="N185" s="130"/>
      <c r="U185" s="131"/>
      <c r="V185" s="131"/>
      <c r="W185" s="131"/>
      <c r="X185" s="132"/>
      <c r="Y185" s="133"/>
      <c r="AF185" s="133"/>
      <c r="AG185" s="133"/>
    </row>
    <row r="186" spans="9:33" ht="15.75" customHeight="1">
      <c r="I186" s="133"/>
      <c r="N186" s="130"/>
      <c r="U186" s="131"/>
      <c r="V186" s="131"/>
      <c r="W186" s="131"/>
      <c r="X186" s="132"/>
      <c r="Y186" s="133"/>
      <c r="AF186" s="133"/>
      <c r="AG186" s="133"/>
    </row>
    <row r="187" spans="9:33" ht="15.75" customHeight="1">
      <c r="I187" s="133"/>
      <c r="N187" s="130"/>
      <c r="U187" s="131"/>
      <c r="V187" s="131"/>
      <c r="W187" s="131"/>
      <c r="X187" s="132"/>
      <c r="Y187" s="133"/>
      <c r="AF187" s="133"/>
      <c r="AG187" s="133"/>
    </row>
    <row r="188" spans="9:33" ht="15.75" customHeight="1">
      <c r="I188" s="133"/>
      <c r="N188" s="130"/>
      <c r="U188" s="131"/>
      <c r="V188" s="131"/>
      <c r="W188" s="131"/>
      <c r="X188" s="132"/>
      <c r="Y188" s="133"/>
      <c r="AF188" s="133"/>
      <c r="AG188" s="133"/>
    </row>
    <row r="189" spans="9:33" ht="15.75" customHeight="1">
      <c r="I189" s="133"/>
      <c r="N189" s="130"/>
      <c r="U189" s="131"/>
      <c r="V189" s="131"/>
      <c r="W189" s="131"/>
      <c r="X189" s="132"/>
      <c r="Y189" s="133"/>
      <c r="AF189" s="133"/>
      <c r="AG189" s="133"/>
    </row>
    <row r="190" spans="9:33" ht="15.75" customHeight="1">
      <c r="I190" s="133"/>
      <c r="N190" s="130"/>
      <c r="U190" s="131"/>
      <c r="V190" s="131"/>
      <c r="W190" s="131"/>
      <c r="X190" s="132"/>
      <c r="Y190" s="133"/>
      <c r="AF190" s="133"/>
      <c r="AG190" s="133"/>
    </row>
    <row r="191" spans="9:33" ht="15.75" customHeight="1">
      <c r="I191" s="133"/>
      <c r="N191" s="130"/>
      <c r="U191" s="131"/>
      <c r="V191" s="131"/>
      <c r="W191" s="131"/>
      <c r="X191" s="132"/>
      <c r="Y191" s="133"/>
      <c r="AF191" s="133"/>
      <c r="AG191" s="133"/>
    </row>
    <row r="192" spans="9:33" ht="15.75" customHeight="1">
      <c r="I192" s="133"/>
      <c r="N192" s="130"/>
      <c r="U192" s="131"/>
      <c r="V192" s="131"/>
      <c r="W192" s="131"/>
      <c r="X192" s="132"/>
      <c r="Y192" s="133"/>
      <c r="AF192" s="133"/>
      <c r="AG192" s="133"/>
    </row>
    <row r="193" spans="9:33" ht="15.75" customHeight="1">
      <c r="I193" s="133"/>
      <c r="N193" s="130"/>
      <c r="U193" s="131"/>
      <c r="V193" s="131"/>
      <c r="W193" s="131"/>
      <c r="X193" s="132"/>
      <c r="Y193" s="133"/>
      <c r="AF193" s="133"/>
      <c r="AG193" s="133"/>
    </row>
    <row r="194" spans="9:33" ht="15.75" customHeight="1">
      <c r="I194" s="133"/>
      <c r="N194" s="130"/>
      <c r="U194" s="131"/>
      <c r="V194" s="131"/>
      <c r="W194" s="131"/>
      <c r="X194" s="132"/>
      <c r="Y194" s="133"/>
      <c r="AF194" s="133"/>
      <c r="AG194" s="133"/>
    </row>
    <row r="195" spans="9:33" ht="15.75" customHeight="1">
      <c r="I195" s="133"/>
      <c r="N195" s="130"/>
      <c r="U195" s="131"/>
      <c r="V195" s="131"/>
      <c r="W195" s="131"/>
      <c r="X195" s="132"/>
      <c r="Y195" s="133"/>
      <c r="AF195" s="133"/>
      <c r="AG195" s="133"/>
    </row>
    <row r="196" spans="9:33" ht="15.75" customHeight="1">
      <c r="I196" s="133"/>
      <c r="N196" s="130"/>
      <c r="U196" s="131"/>
      <c r="V196" s="131"/>
      <c r="W196" s="131"/>
      <c r="X196" s="132"/>
      <c r="Y196" s="133"/>
      <c r="AF196" s="133"/>
      <c r="AG196" s="133"/>
    </row>
    <row r="197" spans="9:33" ht="15.75" customHeight="1">
      <c r="I197" s="133"/>
      <c r="N197" s="130"/>
      <c r="U197" s="131"/>
      <c r="V197" s="131"/>
      <c r="W197" s="131"/>
      <c r="X197" s="132"/>
      <c r="Y197" s="133"/>
      <c r="AF197" s="133"/>
      <c r="AG197" s="133"/>
    </row>
    <row r="198" spans="9:33" ht="15.75" customHeight="1">
      <c r="I198" s="133"/>
      <c r="N198" s="130"/>
      <c r="U198" s="131"/>
      <c r="V198" s="131"/>
      <c r="W198" s="131"/>
      <c r="X198" s="132"/>
      <c r="Y198" s="133"/>
      <c r="AF198" s="133"/>
      <c r="AG198" s="133"/>
    </row>
    <row r="199" spans="9:33" ht="15.75" customHeight="1">
      <c r="I199" s="133"/>
      <c r="N199" s="130"/>
      <c r="U199" s="131"/>
      <c r="V199" s="131"/>
      <c r="W199" s="131"/>
      <c r="X199" s="132"/>
      <c r="Y199" s="133"/>
      <c r="AF199" s="133"/>
      <c r="AG199" s="133"/>
    </row>
    <row r="200" spans="9:33" ht="15.75" customHeight="1">
      <c r="I200" s="133"/>
      <c r="N200" s="130"/>
      <c r="U200" s="131"/>
      <c r="V200" s="131"/>
      <c r="W200" s="131"/>
      <c r="X200" s="132"/>
      <c r="Y200" s="133"/>
      <c r="AF200" s="133"/>
      <c r="AG200" s="133"/>
    </row>
    <row r="201" spans="9:33" ht="15.75" customHeight="1">
      <c r="I201" s="133"/>
      <c r="N201" s="130"/>
      <c r="U201" s="131"/>
      <c r="V201" s="131"/>
      <c r="W201" s="131"/>
      <c r="X201" s="132"/>
      <c r="Y201" s="133"/>
      <c r="AF201" s="133"/>
      <c r="AG201" s="133"/>
    </row>
    <row r="202" spans="9:33" ht="15.75" customHeight="1">
      <c r="I202" s="133"/>
      <c r="N202" s="130"/>
      <c r="U202" s="131"/>
      <c r="V202" s="131"/>
      <c r="W202" s="131"/>
      <c r="X202" s="132"/>
      <c r="Y202" s="133"/>
      <c r="AF202" s="133"/>
      <c r="AG202" s="133"/>
    </row>
    <row r="203" spans="9:33" ht="15.75" customHeight="1">
      <c r="I203" s="133"/>
      <c r="N203" s="130"/>
      <c r="U203" s="131"/>
      <c r="V203" s="131"/>
      <c r="W203" s="131"/>
      <c r="X203" s="132"/>
      <c r="Y203" s="133"/>
      <c r="AF203" s="133"/>
      <c r="AG203" s="133"/>
    </row>
    <row r="204" spans="9:33" ht="15.75" customHeight="1">
      <c r="I204" s="133"/>
      <c r="N204" s="130"/>
      <c r="U204" s="131"/>
      <c r="V204" s="131"/>
      <c r="W204" s="131"/>
      <c r="X204" s="132"/>
      <c r="Y204" s="133"/>
      <c r="AF204" s="133"/>
      <c r="AG204" s="133"/>
    </row>
    <row r="205" spans="9:33" ht="15.75" customHeight="1">
      <c r="I205" s="133"/>
      <c r="N205" s="130"/>
      <c r="U205" s="131"/>
      <c r="V205" s="131"/>
      <c r="W205" s="131"/>
      <c r="X205" s="132"/>
      <c r="Y205" s="133"/>
      <c r="AF205" s="133"/>
      <c r="AG205" s="133"/>
    </row>
    <row r="206" spans="9:33" ht="15.75" customHeight="1">
      <c r="I206" s="133"/>
      <c r="N206" s="130"/>
      <c r="U206" s="131"/>
      <c r="V206" s="131"/>
      <c r="W206" s="131"/>
      <c r="X206" s="132"/>
      <c r="Y206" s="133"/>
      <c r="AF206" s="133"/>
      <c r="AG206" s="133"/>
    </row>
    <row r="207" spans="9:33" ht="15.75" customHeight="1">
      <c r="I207" s="133"/>
      <c r="N207" s="130"/>
      <c r="U207" s="131"/>
      <c r="V207" s="131"/>
      <c r="W207" s="131"/>
      <c r="X207" s="132"/>
      <c r="Y207" s="133"/>
      <c r="AF207" s="133"/>
      <c r="AG207" s="133"/>
    </row>
    <row r="208" spans="9:33" ht="15.75" customHeight="1">
      <c r="I208" s="133"/>
      <c r="N208" s="130"/>
      <c r="U208" s="131"/>
      <c r="V208" s="131"/>
      <c r="W208" s="131"/>
      <c r="X208" s="132"/>
      <c r="Y208" s="133"/>
      <c r="AF208" s="133"/>
      <c r="AG208" s="133"/>
    </row>
    <row r="209" spans="9:33" ht="15.75" customHeight="1">
      <c r="I209" s="133"/>
      <c r="N209" s="130"/>
      <c r="U209" s="131"/>
      <c r="V209" s="131"/>
      <c r="W209" s="131"/>
      <c r="X209" s="132"/>
      <c r="Y209" s="133"/>
      <c r="AF209" s="133"/>
      <c r="AG209" s="133"/>
    </row>
    <row r="210" spans="9:33" ht="15.75" customHeight="1">
      <c r="I210" s="133"/>
      <c r="N210" s="130"/>
      <c r="U210" s="131"/>
      <c r="V210" s="131"/>
      <c r="W210" s="131"/>
      <c r="X210" s="132"/>
      <c r="Y210" s="133"/>
      <c r="AF210" s="133"/>
      <c r="AG210" s="133"/>
    </row>
    <row r="211" spans="9:33" ht="15.75" customHeight="1">
      <c r="I211" s="133"/>
      <c r="N211" s="130"/>
      <c r="U211" s="131"/>
      <c r="V211" s="131"/>
      <c r="W211" s="131"/>
      <c r="X211" s="132"/>
      <c r="Y211" s="133"/>
      <c r="AF211" s="133"/>
      <c r="AG211" s="133"/>
    </row>
    <row r="212" spans="9:33" ht="15.75" customHeight="1">
      <c r="I212" s="133"/>
      <c r="N212" s="130"/>
      <c r="U212" s="131"/>
      <c r="V212" s="131"/>
      <c r="W212" s="131"/>
      <c r="X212" s="132"/>
      <c r="Y212" s="133"/>
      <c r="AF212" s="133"/>
      <c r="AG212" s="133"/>
    </row>
    <row r="213" spans="9:33" ht="15.75" customHeight="1">
      <c r="I213" s="133"/>
      <c r="N213" s="130"/>
      <c r="U213" s="131"/>
      <c r="V213" s="131"/>
      <c r="W213" s="131"/>
      <c r="X213" s="132"/>
      <c r="Y213" s="133"/>
      <c r="AF213" s="133"/>
      <c r="AG213" s="133"/>
    </row>
    <row r="214" spans="9:33" ht="15.75" customHeight="1">
      <c r="I214" s="133"/>
      <c r="N214" s="130"/>
      <c r="U214" s="131"/>
      <c r="V214" s="131"/>
      <c r="W214" s="131"/>
      <c r="X214" s="132"/>
      <c r="Y214" s="133"/>
      <c r="AF214" s="133"/>
      <c r="AG214" s="133"/>
    </row>
    <row r="215" spans="9:33" ht="15.75" customHeight="1">
      <c r="I215" s="133"/>
      <c r="N215" s="130"/>
      <c r="U215" s="131"/>
      <c r="V215" s="131"/>
      <c r="W215" s="131"/>
      <c r="X215" s="132"/>
      <c r="Y215" s="133"/>
      <c r="AF215" s="133"/>
      <c r="AG215" s="133"/>
    </row>
    <row r="216" spans="9:33" ht="15.75" customHeight="1">
      <c r="I216" s="133"/>
      <c r="N216" s="130"/>
      <c r="U216" s="131"/>
      <c r="V216" s="131"/>
      <c r="W216" s="131"/>
      <c r="X216" s="132"/>
      <c r="Y216" s="133"/>
      <c r="AF216" s="133"/>
      <c r="AG216" s="133"/>
    </row>
    <row r="217" spans="9:33" ht="15.75" customHeight="1">
      <c r="I217" s="133"/>
      <c r="N217" s="130"/>
      <c r="U217" s="131"/>
      <c r="V217" s="131"/>
      <c r="W217" s="131"/>
      <c r="X217" s="132"/>
      <c r="Y217" s="133"/>
      <c r="AF217" s="133"/>
      <c r="AG217" s="133"/>
    </row>
    <row r="218" spans="9:33" ht="15.75" customHeight="1">
      <c r="I218" s="133"/>
      <c r="N218" s="130"/>
      <c r="U218" s="131"/>
      <c r="V218" s="131"/>
      <c r="W218" s="131"/>
      <c r="X218" s="132"/>
      <c r="Y218" s="133"/>
      <c r="AF218" s="133"/>
      <c r="AG218" s="133"/>
    </row>
    <row r="219" spans="9:33" ht="15.75" customHeight="1">
      <c r="I219" s="133"/>
      <c r="N219" s="130"/>
      <c r="U219" s="131"/>
      <c r="V219" s="131"/>
      <c r="W219" s="131"/>
      <c r="X219" s="132"/>
      <c r="Y219" s="133"/>
      <c r="AF219" s="133"/>
      <c r="AG219" s="133"/>
    </row>
    <row r="220" spans="9:33" ht="15.75" customHeight="1">
      <c r="I220" s="133"/>
      <c r="N220" s="130"/>
      <c r="U220" s="131"/>
      <c r="V220" s="131"/>
      <c r="W220" s="131"/>
      <c r="X220" s="132"/>
      <c r="Y220" s="133"/>
      <c r="AF220" s="133"/>
      <c r="AG220" s="133"/>
    </row>
    <row r="221" spans="9:33" ht="15.75" customHeight="1">
      <c r="I221" s="133"/>
      <c r="N221" s="130"/>
      <c r="U221" s="131"/>
      <c r="V221" s="131"/>
      <c r="W221" s="131"/>
      <c r="X221" s="132"/>
      <c r="Y221" s="133"/>
      <c r="AF221" s="133"/>
      <c r="AG221" s="133"/>
    </row>
    <row r="222" spans="9:33" ht="15.75" customHeight="1">
      <c r="I222" s="133"/>
      <c r="N222" s="130"/>
      <c r="U222" s="131"/>
      <c r="V222" s="131"/>
      <c r="W222" s="131"/>
      <c r="X222" s="132"/>
      <c r="Y222" s="133"/>
      <c r="AF222" s="133"/>
      <c r="AG222" s="133"/>
    </row>
    <row r="223" spans="9:33" ht="15.75" customHeight="1">
      <c r="I223" s="133"/>
      <c r="N223" s="130"/>
      <c r="U223" s="131"/>
      <c r="V223" s="131"/>
      <c r="W223" s="131"/>
      <c r="X223" s="132"/>
      <c r="Y223" s="133"/>
      <c r="AF223" s="133"/>
      <c r="AG223" s="133"/>
    </row>
    <row r="224" spans="9:33" ht="15.75" customHeight="1">
      <c r="I224" s="133"/>
      <c r="N224" s="130"/>
      <c r="U224" s="131"/>
      <c r="V224" s="131"/>
      <c r="W224" s="131"/>
      <c r="X224" s="132"/>
      <c r="Y224" s="133"/>
      <c r="AF224" s="133"/>
      <c r="AG224" s="133"/>
    </row>
    <row r="225" spans="9:33" ht="15.75" customHeight="1">
      <c r="I225" s="133"/>
      <c r="N225" s="130"/>
      <c r="U225" s="131"/>
      <c r="V225" s="131"/>
      <c r="W225" s="131"/>
      <c r="X225" s="132"/>
      <c r="Y225" s="133"/>
      <c r="AF225" s="133"/>
      <c r="AG225" s="133"/>
    </row>
    <row r="226" spans="9:33" ht="15.75" customHeight="1">
      <c r="I226" s="133"/>
      <c r="N226" s="130"/>
      <c r="U226" s="131"/>
      <c r="V226" s="131"/>
      <c r="W226" s="131"/>
      <c r="X226" s="132"/>
      <c r="Y226" s="133"/>
      <c r="AF226" s="133"/>
      <c r="AG226" s="133"/>
    </row>
    <row r="227" spans="9:33" ht="15.75" customHeight="1">
      <c r="I227" s="133"/>
      <c r="N227" s="130"/>
      <c r="U227" s="131"/>
      <c r="V227" s="131"/>
      <c r="W227" s="131"/>
      <c r="X227" s="132"/>
      <c r="Y227" s="133"/>
      <c r="AF227" s="133"/>
      <c r="AG227" s="133"/>
    </row>
    <row r="228" spans="9:33" ht="15.75" customHeight="1">
      <c r="I228" s="133"/>
      <c r="N228" s="130"/>
      <c r="U228" s="131"/>
      <c r="V228" s="131"/>
      <c r="W228" s="131"/>
      <c r="X228" s="132"/>
      <c r="Y228" s="133"/>
      <c r="AF228" s="133"/>
      <c r="AG228" s="133"/>
    </row>
    <row r="229" spans="9:33" ht="15.75" customHeight="1">
      <c r="I229" s="133"/>
      <c r="N229" s="130"/>
      <c r="U229" s="131"/>
      <c r="V229" s="131"/>
      <c r="W229" s="131"/>
      <c r="X229" s="132"/>
      <c r="Y229" s="133"/>
      <c r="AF229" s="133"/>
      <c r="AG229" s="133"/>
    </row>
    <row r="230" spans="9:33" ht="15.75" customHeight="1">
      <c r="I230" s="133"/>
      <c r="N230" s="130"/>
      <c r="U230" s="131"/>
      <c r="V230" s="131"/>
      <c r="W230" s="131"/>
      <c r="X230" s="132"/>
      <c r="Y230" s="133"/>
      <c r="AF230" s="133"/>
      <c r="AG230" s="133"/>
    </row>
    <row r="231" spans="9:33" ht="15.75" customHeight="1">
      <c r="I231" s="133"/>
      <c r="N231" s="130"/>
      <c r="U231" s="131"/>
      <c r="V231" s="131"/>
      <c r="W231" s="131"/>
      <c r="X231" s="132"/>
      <c r="Y231" s="133"/>
      <c r="AF231" s="133"/>
      <c r="AG231" s="133"/>
    </row>
    <row r="232" spans="9:33" ht="15.75" customHeight="1">
      <c r="I232" s="133"/>
      <c r="N232" s="130"/>
      <c r="U232" s="131"/>
      <c r="V232" s="131"/>
      <c r="W232" s="131"/>
      <c r="X232" s="132"/>
      <c r="Y232" s="133"/>
      <c r="AF232" s="133"/>
      <c r="AG232" s="133"/>
    </row>
    <row r="233" spans="9:33" ht="15.75" customHeight="1">
      <c r="I233" s="133"/>
      <c r="N233" s="130"/>
      <c r="U233" s="131"/>
      <c r="V233" s="131"/>
      <c r="W233" s="131"/>
      <c r="X233" s="132"/>
      <c r="Y233" s="133"/>
      <c r="AF233" s="133"/>
      <c r="AG233" s="133"/>
    </row>
    <row r="234" spans="9:33" ht="15.75" customHeight="1">
      <c r="I234" s="133"/>
      <c r="N234" s="130"/>
      <c r="U234" s="131"/>
      <c r="V234" s="131"/>
      <c r="W234" s="131"/>
      <c r="X234" s="132"/>
      <c r="Y234" s="133"/>
      <c r="AF234" s="133"/>
      <c r="AG234" s="133"/>
    </row>
    <row r="235" spans="9:32" ht="15.75" customHeight="1">
      <c r="I235" s="133"/>
      <c r="N235" s="130"/>
      <c r="U235" s="131"/>
      <c r="V235" s="131"/>
      <c r="W235" s="131"/>
      <c r="X235" s="132"/>
      <c r="Y235" s="133"/>
      <c r="AF235" s="133"/>
    </row>
    <row r="236" spans="9:32" ht="15.75" customHeight="1">
      <c r="I236" s="133"/>
      <c r="N236" s="130"/>
      <c r="U236" s="131"/>
      <c r="V236" s="131"/>
      <c r="W236" s="131"/>
      <c r="X236" s="132"/>
      <c r="Y236" s="133"/>
      <c r="AF236" s="133"/>
    </row>
    <row r="237" spans="9:32" ht="15.75" customHeight="1">
      <c r="I237" s="133"/>
      <c r="N237" s="130"/>
      <c r="U237" s="131"/>
      <c r="V237" s="131"/>
      <c r="W237" s="131"/>
      <c r="X237" s="132"/>
      <c r="Y237" s="133"/>
      <c r="AF237" s="133"/>
    </row>
    <row r="238" spans="9:32" ht="15.75" customHeight="1">
      <c r="I238" s="133"/>
      <c r="N238" s="130"/>
      <c r="U238" s="131"/>
      <c r="V238" s="131"/>
      <c r="W238" s="131"/>
      <c r="X238" s="132"/>
      <c r="Y238" s="133"/>
      <c r="AF238" s="133"/>
    </row>
    <row r="239" spans="9:32" ht="15.75" customHeight="1">
      <c r="I239" s="133"/>
      <c r="N239" s="130"/>
      <c r="U239" s="131"/>
      <c r="V239" s="131"/>
      <c r="W239" s="131"/>
      <c r="X239" s="132"/>
      <c r="Y239" s="133"/>
      <c r="AF239" s="133"/>
    </row>
    <row r="240" spans="9:32" ht="15.75" customHeight="1">
      <c r="I240" s="133"/>
      <c r="N240" s="130"/>
      <c r="U240" s="131"/>
      <c r="V240" s="131"/>
      <c r="W240" s="131"/>
      <c r="X240" s="132"/>
      <c r="Y240" s="133"/>
      <c r="AF240" s="133"/>
    </row>
    <row r="241" spans="9:32" ht="15.75" customHeight="1">
      <c r="I241" s="133"/>
      <c r="N241" s="130"/>
      <c r="U241" s="131"/>
      <c r="V241" s="131"/>
      <c r="W241" s="131"/>
      <c r="X241" s="132"/>
      <c r="Y241" s="133"/>
      <c r="AF241" s="133"/>
    </row>
    <row r="242" spans="9:32" ht="15.75" customHeight="1">
      <c r="I242" s="133"/>
      <c r="N242" s="130"/>
      <c r="U242" s="131"/>
      <c r="V242" s="131"/>
      <c r="W242" s="131"/>
      <c r="X242" s="132"/>
      <c r="Y242" s="133"/>
      <c r="AF242" s="133"/>
    </row>
    <row r="243" spans="9:32" ht="15.75" customHeight="1">
      <c r="I243" s="133"/>
      <c r="N243" s="130"/>
      <c r="U243" s="131"/>
      <c r="V243" s="131"/>
      <c r="W243" s="131"/>
      <c r="X243" s="132"/>
      <c r="Y243" s="133"/>
      <c r="AF243" s="133"/>
    </row>
    <row r="244" spans="9:32" ht="15.75" customHeight="1">
      <c r="I244" s="133"/>
      <c r="N244" s="130"/>
      <c r="U244" s="131"/>
      <c r="V244" s="131"/>
      <c r="W244" s="131"/>
      <c r="X244" s="132"/>
      <c r="Y244" s="133"/>
      <c r="AF244" s="133"/>
    </row>
    <row r="245" spans="9:32" ht="15.75" customHeight="1">
      <c r="I245" s="133"/>
      <c r="N245" s="130"/>
      <c r="U245" s="131"/>
      <c r="V245" s="131"/>
      <c r="W245" s="131"/>
      <c r="X245" s="132"/>
      <c r="Y245" s="133"/>
      <c r="AF245" s="133"/>
    </row>
    <row r="246" spans="9:32" ht="15.75" customHeight="1">
      <c r="I246" s="133"/>
      <c r="N246" s="130"/>
      <c r="U246" s="131"/>
      <c r="V246" s="131"/>
      <c r="W246" s="131"/>
      <c r="X246" s="132"/>
      <c r="Y246" s="133"/>
      <c r="AF246" s="133"/>
    </row>
    <row r="247" spans="9:32" ht="15.75" customHeight="1">
      <c r="I247" s="133"/>
      <c r="N247" s="130"/>
      <c r="U247" s="131"/>
      <c r="V247" s="131"/>
      <c r="W247" s="131"/>
      <c r="X247" s="132"/>
      <c r="Y247" s="133"/>
      <c r="AF247" s="133"/>
    </row>
    <row r="248" spans="9:32" ht="15.75" customHeight="1">
      <c r="I248" s="133"/>
      <c r="N248" s="130"/>
      <c r="U248" s="131"/>
      <c r="V248" s="131"/>
      <c r="W248" s="131"/>
      <c r="X248" s="132"/>
      <c r="Y248" s="133"/>
      <c r="AF248" s="133"/>
    </row>
    <row r="249" spans="9:32" ht="15.75" customHeight="1">
      <c r="I249" s="133"/>
      <c r="N249" s="130"/>
      <c r="U249" s="131"/>
      <c r="V249" s="131"/>
      <c r="W249" s="131"/>
      <c r="X249" s="132"/>
      <c r="Y249" s="133"/>
      <c r="AF249" s="133"/>
    </row>
    <row r="250" spans="9:32" ht="15.75" customHeight="1">
      <c r="I250" s="133"/>
      <c r="N250" s="130"/>
      <c r="U250" s="131"/>
      <c r="V250" s="131"/>
      <c r="W250" s="131"/>
      <c r="X250" s="132"/>
      <c r="Y250" s="133"/>
      <c r="AF250" s="133"/>
    </row>
    <row r="251" spans="9:32" ht="15.75" customHeight="1">
      <c r="I251" s="133"/>
      <c r="N251" s="130"/>
      <c r="U251" s="131"/>
      <c r="V251" s="131"/>
      <c r="W251" s="131"/>
      <c r="X251" s="132"/>
      <c r="Y251" s="133"/>
      <c r="AF251" s="133"/>
    </row>
    <row r="252" spans="9:32" ht="15.75" customHeight="1">
      <c r="I252" s="133"/>
      <c r="N252" s="130"/>
      <c r="U252" s="131"/>
      <c r="V252" s="131"/>
      <c r="W252" s="131"/>
      <c r="X252" s="132"/>
      <c r="Y252" s="133"/>
      <c r="AF252" s="133"/>
    </row>
    <row r="253" spans="9:32" ht="15.75" customHeight="1">
      <c r="I253" s="133"/>
      <c r="N253" s="130"/>
      <c r="U253" s="131"/>
      <c r="V253" s="131"/>
      <c r="W253" s="131"/>
      <c r="X253" s="132"/>
      <c r="Y253" s="133"/>
      <c r="AF253" s="133"/>
    </row>
    <row r="254" spans="9:32" ht="15.75" customHeight="1">
      <c r="I254" s="133"/>
      <c r="N254" s="130"/>
      <c r="U254" s="131"/>
      <c r="V254" s="131"/>
      <c r="W254" s="131"/>
      <c r="X254" s="132"/>
      <c r="Y254" s="133"/>
      <c r="AF254" s="133"/>
    </row>
    <row r="255" spans="9:32" ht="15.75" customHeight="1">
      <c r="I255" s="133"/>
      <c r="N255" s="130"/>
      <c r="U255" s="131"/>
      <c r="V255" s="131"/>
      <c r="W255" s="131"/>
      <c r="X255" s="132"/>
      <c r="Y255" s="133"/>
      <c r="AF255" s="133"/>
    </row>
    <row r="256" spans="9:32" ht="15.75" customHeight="1">
      <c r="I256" s="133"/>
      <c r="N256" s="130"/>
      <c r="U256" s="131"/>
      <c r="V256" s="131"/>
      <c r="W256" s="131"/>
      <c r="X256" s="132"/>
      <c r="Y256" s="133"/>
      <c r="AF256" s="133"/>
    </row>
    <row r="257" spans="9:32" ht="15.75" customHeight="1">
      <c r="I257" s="133"/>
      <c r="N257" s="130"/>
      <c r="U257" s="131"/>
      <c r="V257" s="131"/>
      <c r="W257" s="131"/>
      <c r="X257" s="132"/>
      <c r="Y257" s="133"/>
      <c r="AF257" s="133"/>
    </row>
    <row r="258" spans="9:32" ht="15.75" customHeight="1">
      <c r="I258" s="133"/>
      <c r="N258" s="130"/>
      <c r="U258" s="131"/>
      <c r="V258" s="131"/>
      <c r="W258" s="131"/>
      <c r="X258" s="132"/>
      <c r="Y258" s="133"/>
      <c r="AF258" s="133"/>
    </row>
    <row r="259" spans="9:32" ht="15.75" customHeight="1">
      <c r="I259" s="133"/>
      <c r="N259" s="130"/>
      <c r="U259" s="131"/>
      <c r="V259" s="131"/>
      <c r="W259" s="131"/>
      <c r="X259" s="132"/>
      <c r="Y259" s="133"/>
      <c r="AF259" s="133"/>
    </row>
    <row r="260" spans="9:32" ht="15.75" customHeight="1">
      <c r="I260" s="133"/>
      <c r="N260" s="130"/>
      <c r="U260" s="131"/>
      <c r="V260" s="131"/>
      <c r="W260" s="131"/>
      <c r="X260" s="132"/>
      <c r="Y260" s="133"/>
      <c r="AF260" s="133"/>
    </row>
    <row r="261" spans="9:32" ht="15.75" customHeight="1">
      <c r="I261" s="133"/>
      <c r="N261" s="130"/>
      <c r="U261" s="131"/>
      <c r="V261" s="131"/>
      <c r="W261" s="131"/>
      <c r="X261" s="132"/>
      <c r="Y261" s="133"/>
      <c r="AF261" s="133"/>
    </row>
    <row r="262" spans="9:32" ht="15.75" customHeight="1">
      <c r="I262" s="133"/>
      <c r="N262" s="130"/>
      <c r="U262" s="131"/>
      <c r="V262" s="131"/>
      <c r="W262" s="131"/>
      <c r="X262" s="132"/>
      <c r="Y262" s="133"/>
      <c r="AF262" s="133"/>
    </row>
    <row r="263" spans="9:32" ht="15.75" customHeight="1">
      <c r="I263" s="133"/>
      <c r="N263" s="130"/>
      <c r="U263" s="131"/>
      <c r="V263" s="131"/>
      <c r="W263" s="131"/>
      <c r="X263" s="132"/>
      <c r="Y263" s="133"/>
      <c r="AF263" s="133"/>
    </row>
    <row r="264" spans="9:32" ht="15.75" customHeight="1">
      <c r="I264" s="133"/>
      <c r="N264" s="130"/>
      <c r="U264" s="131"/>
      <c r="V264" s="131"/>
      <c r="W264" s="131"/>
      <c r="X264" s="132"/>
      <c r="Y264" s="133"/>
      <c r="AF264" s="133"/>
    </row>
    <row r="265" spans="9:32" ht="15.75" customHeight="1">
      <c r="I265" s="133"/>
      <c r="N265" s="130"/>
      <c r="U265" s="131"/>
      <c r="V265" s="131"/>
      <c r="W265" s="131"/>
      <c r="X265" s="132"/>
      <c r="Y265" s="133"/>
      <c r="AF265" s="133"/>
    </row>
    <row r="266" spans="9:32" ht="15.75" customHeight="1">
      <c r="I266" s="133"/>
      <c r="N266" s="130"/>
      <c r="U266" s="131"/>
      <c r="V266" s="131"/>
      <c r="W266" s="131"/>
      <c r="X266" s="132"/>
      <c r="Y266" s="133"/>
      <c r="AF266" s="133"/>
    </row>
    <row r="267" spans="9:32" ht="15.75" customHeight="1">
      <c r="I267" s="133"/>
      <c r="N267" s="130"/>
      <c r="U267" s="131"/>
      <c r="V267" s="131"/>
      <c r="W267" s="131"/>
      <c r="X267" s="132"/>
      <c r="Y267" s="133"/>
      <c r="AF267" s="133"/>
    </row>
    <row r="268" spans="9:32" ht="15.75" customHeight="1">
      <c r="I268" s="133"/>
      <c r="N268" s="130"/>
      <c r="U268" s="131"/>
      <c r="V268" s="131"/>
      <c r="W268" s="131"/>
      <c r="X268" s="132"/>
      <c r="Y268" s="133"/>
      <c r="AF268" s="133"/>
    </row>
    <row r="269" spans="9:32" ht="15.75" customHeight="1">
      <c r="I269" s="133"/>
      <c r="N269" s="130"/>
      <c r="U269" s="131"/>
      <c r="V269" s="131"/>
      <c r="W269" s="131"/>
      <c r="X269" s="132"/>
      <c r="Y269" s="133"/>
      <c r="AF269" s="133"/>
    </row>
    <row r="270" spans="9:32" ht="15.75" customHeight="1">
      <c r="I270" s="133"/>
      <c r="N270" s="130"/>
      <c r="U270" s="131"/>
      <c r="V270" s="131"/>
      <c r="W270" s="131"/>
      <c r="X270" s="132"/>
      <c r="Y270" s="133"/>
      <c r="AF270" s="133"/>
    </row>
    <row r="271" spans="9:32" ht="15.75" customHeight="1">
      <c r="I271" s="133"/>
      <c r="N271" s="130"/>
      <c r="U271" s="131"/>
      <c r="V271" s="131"/>
      <c r="W271" s="131"/>
      <c r="X271" s="132"/>
      <c r="Y271" s="133"/>
      <c r="AF271" s="133"/>
    </row>
    <row r="272" spans="9:32" ht="15.75" customHeight="1">
      <c r="I272" s="133"/>
      <c r="N272" s="130"/>
      <c r="U272" s="131"/>
      <c r="V272" s="131"/>
      <c r="W272" s="131"/>
      <c r="X272" s="132"/>
      <c r="Y272" s="133"/>
      <c r="AF272" s="133"/>
    </row>
    <row r="273" spans="9:32" ht="15.75" customHeight="1">
      <c r="I273" s="133"/>
      <c r="N273" s="130"/>
      <c r="U273" s="131"/>
      <c r="V273" s="131"/>
      <c r="W273" s="131"/>
      <c r="X273" s="132"/>
      <c r="Y273" s="133"/>
      <c r="AF273" s="133"/>
    </row>
    <row r="274" spans="9:32" ht="15.75" customHeight="1">
      <c r="I274" s="133"/>
      <c r="N274" s="130"/>
      <c r="U274" s="131"/>
      <c r="V274" s="131"/>
      <c r="W274" s="131"/>
      <c r="X274" s="132"/>
      <c r="Y274" s="133"/>
      <c r="AF274" s="133"/>
    </row>
    <row r="275" spans="9:32" ht="15.75" customHeight="1">
      <c r="I275" s="133"/>
      <c r="N275" s="130"/>
      <c r="U275" s="131"/>
      <c r="V275" s="131"/>
      <c r="W275" s="131"/>
      <c r="X275" s="132"/>
      <c r="Y275" s="133"/>
      <c r="AF275" s="133"/>
    </row>
    <row r="276" spans="9:32" ht="15.75" customHeight="1">
      <c r="I276" s="133"/>
      <c r="N276" s="130"/>
      <c r="U276" s="131"/>
      <c r="V276" s="131"/>
      <c r="W276" s="131"/>
      <c r="X276" s="132"/>
      <c r="Y276" s="133"/>
      <c r="AF276" s="133"/>
    </row>
    <row r="277" spans="9:32" ht="15.75" customHeight="1">
      <c r="I277" s="133"/>
      <c r="N277" s="130"/>
      <c r="U277" s="131"/>
      <c r="V277" s="131"/>
      <c r="W277" s="131"/>
      <c r="X277" s="132"/>
      <c r="Y277" s="133"/>
      <c r="AF277" s="133"/>
    </row>
    <row r="278" spans="9:32" ht="15.75" customHeight="1">
      <c r="I278" s="133"/>
      <c r="N278" s="130"/>
      <c r="U278" s="131"/>
      <c r="V278" s="131"/>
      <c r="W278" s="131"/>
      <c r="X278" s="132"/>
      <c r="Y278" s="133"/>
      <c r="AF278" s="133"/>
    </row>
    <row r="279" spans="9:32" ht="15.75" customHeight="1">
      <c r="I279" s="133"/>
      <c r="N279" s="130"/>
      <c r="U279" s="131"/>
      <c r="V279" s="131"/>
      <c r="W279" s="131"/>
      <c r="X279" s="132"/>
      <c r="Y279" s="133"/>
      <c r="AF279" s="133"/>
    </row>
    <row r="280" spans="9:32" ht="15.75" customHeight="1">
      <c r="I280" s="133"/>
      <c r="N280" s="130"/>
      <c r="U280" s="131"/>
      <c r="V280" s="131"/>
      <c r="W280" s="131"/>
      <c r="X280" s="132"/>
      <c r="Y280" s="133"/>
      <c r="AF280" s="133"/>
    </row>
    <row r="281" spans="9:32" ht="15.75" customHeight="1">
      <c r="I281" s="133"/>
      <c r="N281" s="130"/>
      <c r="U281" s="131"/>
      <c r="V281" s="131"/>
      <c r="W281" s="131"/>
      <c r="X281" s="132"/>
      <c r="Y281" s="133"/>
      <c r="AF281" s="133"/>
    </row>
    <row r="282" spans="9:32" ht="15.75" customHeight="1">
      <c r="I282" s="133"/>
      <c r="N282" s="130"/>
      <c r="U282" s="131"/>
      <c r="V282" s="131"/>
      <c r="W282" s="131"/>
      <c r="X282" s="132"/>
      <c r="Y282" s="133"/>
      <c r="AF282" s="133"/>
    </row>
    <row r="283" spans="9:32" ht="15.75" customHeight="1">
      <c r="I283" s="133"/>
      <c r="N283" s="130"/>
      <c r="U283" s="131"/>
      <c r="V283" s="131"/>
      <c r="W283" s="131"/>
      <c r="X283" s="132"/>
      <c r="Y283" s="133"/>
      <c r="AF283" s="133"/>
    </row>
    <row r="284" spans="9:25" ht="15.75" customHeight="1">
      <c r="I284" s="133"/>
      <c r="N284" s="130"/>
      <c r="U284" s="131"/>
      <c r="V284" s="131"/>
      <c r="W284" s="131"/>
      <c r="X284" s="132"/>
      <c r="Y284" s="133"/>
    </row>
    <row r="285" spans="9:25" ht="15.75" customHeight="1">
      <c r="I285" s="133"/>
      <c r="N285" s="130"/>
      <c r="U285" s="131"/>
      <c r="V285" s="131"/>
      <c r="W285" s="131"/>
      <c r="X285" s="132"/>
      <c r="Y285" s="133"/>
    </row>
    <row r="286" spans="9:25" ht="15.75" customHeight="1">
      <c r="I286" s="133"/>
      <c r="N286" s="130"/>
      <c r="U286" s="131"/>
      <c r="V286" s="131"/>
      <c r="W286" s="131"/>
      <c r="X286" s="132"/>
      <c r="Y286" s="133"/>
    </row>
    <row r="287" spans="9:25" ht="15.75" customHeight="1">
      <c r="I287" s="133"/>
      <c r="N287" s="130"/>
      <c r="U287" s="131"/>
      <c r="V287" s="131"/>
      <c r="W287" s="131"/>
      <c r="X287" s="132"/>
      <c r="Y287" s="133"/>
    </row>
    <row r="288" spans="9:25" ht="15.75" customHeight="1">
      <c r="I288" s="133"/>
      <c r="N288" s="130"/>
      <c r="U288" s="131"/>
      <c r="V288" s="131"/>
      <c r="W288" s="131"/>
      <c r="X288" s="132"/>
      <c r="Y288" s="133"/>
    </row>
    <row r="289" spans="9:25" ht="15.75" customHeight="1">
      <c r="I289" s="133"/>
      <c r="N289" s="130"/>
      <c r="U289" s="131"/>
      <c r="V289" s="131"/>
      <c r="W289" s="131"/>
      <c r="X289" s="132"/>
      <c r="Y289" s="133"/>
    </row>
    <row r="290" spans="9:25" ht="15.75" customHeight="1">
      <c r="I290" s="133"/>
      <c r="N290" s="130"/>
      <c r="U290" s="131"/>
      <c r="V290" s="131"/>
      <c r="W290" s="131"/>
      <c r="X290" s="132"/>
      <c r="Y290" s="133"/>
    </row>
    <row r="291" spans="9:25" ht="15.75" customHeight="1">
      <c r="I291" s="133"/>
      <c r="N291" s="130"/>
      <c r="U291" s="131"/>
      <c r="V291" s="131"/>
      <c r="W291" s="131"/>
      <c r="X291" s="132"/>
      <c r="Y291" s="133"/>
    </row>
    <row r="292" spans="9:25" ht="15.75" customHeight="1">
      <c r="I292" s="133"/>
      <c r="N292" s="130"/>
      <c r="U292" s="131"/>
      <c r="V292" s="131"/>
      <c r="W292" s="131"/>
      <c r="X292" s="132"/>
      <c r="Y292" s="133"/>
    </row>
    <row r="293" spans="9:25" ht="15.75" customHeight="1">
      <c r="I293" s="133"/>
      <c r="N293" s="130"/>
      <c r="U293" s="131"/>
      <c r="V293" s="131"/>
      <c r="W293" s="131"/>
      <c r="X293" s="132"/>
      <c r="Y293" s="133"/>
    </row>
    <row r="294" spans="9:25" ht="15.75" customHeight="1">
      <c r="I294" s="133"/>
      <c r="N294" s="130"/>
      <c r="U294" s="131"/>
      <c r="V294" s="131"/>
      <c r="W294" s="131"/>
      <c r="X294" s="132"/>
      <c r="Y294" s="133"/>
    </row>
    <row r="295" spans="9:25" ht="15.75" customHeight="1">
      <c r="I295" s="133"/>
      <c r="N295" s="130"/>
      <c r="U295" s="131"/>
      <c r="V295" s="131"/>
      <c r="W295" s="131"/>
      <c r="X295" s="132"/>
      <c r="Y295" s="133"/>
    </row>
    <row r="296" spans="9:25" ht="15.75" customHeight="1">
      <c r="I296" s="133"/>
      <c r="N296" s="130"/>
      <c r="U296" s="131"/>
      <c r="V296" s="131"/>
      <c r="W296" s="131"/>
      <c r="X296" s="132"/>
      <c r="Y296" s="133"/>
    </row>
    <row r="297" spans="9:25" ht="15.75" customHeight="1">
      <c r="I297" s="133"/>
      <c r="N297" s="130"/>
      <c r="U297" s="131"/>
      <c r="V297" s="131"/>
      <c r="W297" s="131"/>
      <c r="X297" s="132"/>
      <c r="Y297" s="133"/>
    </row>
    <row r="298" spans="9:25" ht="15.75" customHeight="1">
      <c r="I298" s="133"/>
      <c r="N298" s="130"/>
      <c r="U298" s="131"/>
      <c r="V298" s="131"/>
      <c r="W298" s="131"/>
      <c r="X298" s="132"/>
      <c r="Y298" s="133"/>
    </row>
    <row r="299" spans="9:25" ht="15.75" customHeight="1">
      <c r="I299" s="133"/>
      <c r="N299" s="130"/>
      <c r="U299" s="131"/>
      <c r="V299" s="131"/>
      <c r="W299" s="131"/>
      <c r="X299" s="132"/>
      <c r="Y299" s="133"/>
    </row>
    <row r="300" spans="9:25" ht="15.75" customHeight="1">
      <c r="I300" s="133"/>
      <c r="N300" s="130"/>
      <c r="U300" s="131"/>
      <c r="V300" s="131"/>
      <c r="W300" s="131"/>
      <c r="X300" s="132"/>
      <c r="Y300" s="133"/>
    </row>
    <row r="301" spans="9:25" ht="15.75" customHeight="1">
      <c r="I301" s="133"/>
      <c r="N301" s="130"/>
      <c r="U301" s="131"/>
      <c r="V301" s="131"/>
      <c r="W301" s="131"/>
      <c r="X301" s="132"/>
      <c r="Y301" s="133"/>
    </row>
    <row r="302" spans="9:25" ht="15.75" customHeight="1">
      <c r="I302" s="133"/>
      <c r="N302" s="130"/>
      <c r="U302" s="131"/>
      <c r="V302" s="131"/>
      <c r="W302" s="131"/>
      <c r="X302" s="132"/>
      <c r="Y302" s="133"/>
    </row>
    <row r="303" spans="9:25" ht="15.75" customHeight="1">
      <c r="I303" s="133"/>
      <c r="N303" s="130"/>
      <c r="U303" s="131"/>
      <c r="V303" s="131"/>
      <c r="W303" s="131"/>
      <c r="X303" s="132"/>
      <c r="Y303" s="133"/>
    </row>
    <row r="304" spans="9:25" ht="15.75" customHeight="1">
      <c r="I304" s="133"/>
      <c r="N304" s="130"/>
      <c r="U304" s="131"/>
      <c r="V304" s="131"/>
      <c r="W304" s="131"/>
      <c r="X304" s="132"/>
      <c r="Y304" s="133"/>
    </row>
    <row r="305" spans="9:25" ht="15.75" customHeight="1">
      <c r="I305" s="133"/>
      <c r="N305" s="130"/>
      <c r="U305" s="131"/>
      <c r="V305" s="131"/>
      <c r="W305" s="131"/>
      <c r="X305" s="132"/>
      <c r="Y305" s="133"/>
    </row>
    <row r="306" spans="9:25" ht="15.75" customHeight="1">
      <c r="I306" s="133"/>
      <c r="N306" s="130"/>
      <c r="U306" s="131"/>
      <c r="V306" s="131"/>
      <c r="W306" s="131"/>
      <c r="X306" s="132"/>
      <c r="Y306" s="133"/>
    </row>
    <row r="307" spans="9:25" ht="15.75" customHeight="1">
      <c r="I307" s="133"/>
      <c r="N307" s="130"/>
      <c r="U307" s="131"/>
      <c r="V307" s="131"/>
      <c r="W307" s="131"/>
      <c r="X307" s="132"/>
      <c r="Y307" s="133"/>
    </row>
    <row r="308" spans="9:25" ht="15.75" customHeight="1">
      <c r="I308" s="133"/>
      <c r="N308" s="130"/>
      <c r="U308" s="131"/>
      <c r="V308" s="131"/>
      <c r="W308" s="131"/>
      <c r="X308" s="132"/>
      <c r="Y308" s="133"/>
    </row>
    <row r="309" spans="9:25" ht="15.75" customHeight="1">
      <c r="I309" s="133"/>
      <c r="N309" s="130"/>
      <c r="U309" s="131"/>
      <c r="V309" s="131"/>
      <c r="W309" s="131"/>
      <c r="X309" s="132"/>
      <c r="Y309" s="133"/>
    </row>
    <row r="310" spans="9:25" ht="15.75" customHeight="1">
      <c r="I310" s="133"/>
      <c r="N310" s="130"/>
      <c r="U310" s="131"/>
      <c r="V310" s="131"/>
      <c r="W310" s="131"/>
      <c r="X310" s="132"/>
      <c r="Y310" s="133"/>
    </row>
    <row r="311" spans="9:25" ht="15.75" customHeight="1">
      <c r="I311" s="133"/>
      <c r="N311" s="130"/>
      <c r="U311" s="131"/>
      <c r="V311" s="131"/>
      <c r="W311" s="131"/>
      <c r="X311" s="132"/>
      <c r="Y311" s="133"/>
    </row>
    <row r="312" spans="9:25" ht="15.75" customHeight="1">
      <c r="I312" s="133"/>
      <c r="N312" s="130"/>
      <c r="U312" s="131"/>
      <c r="V312" s="131"/>
      <c r="W312" s="131"/>
      <c r="X312" s="132"/>
      <c r="Y312" s="133"/>
    </row>
    <row r="313" spans="9:25" ht="15.75" customHeight="1">
      <c r="I313" s="133"/>
      <c r="N313" s="130"/>
      <c r="U313" s="131"/>
      <c r="V313" s="131"/>
      <c r="W313" s="131"/>
      <c r="X313" s="132"/>
      <c r="Y313" s="133"/>
    </row>
    <row r="314" spans="9:25" ht="15.75" customHeight="1">
      <c r="I314" s="133"/>
      <c r="N314" s="130"/>
      <c r="U314" s="131"/>
      <c r="V314" s="131"/>
      <c r="W314" s="131"/>
      <c r="X314" s="132"/>
      <c r="Y314" s="133"/>
    </row>
    <row r="315" spans="9:25" ht="15.75" customHeight="1">
      <c r="I315" s="133"/>
      <c r="N315" s="130"/>
      <c r="U315" s="131"/>
      <c r="V315" s="131"/>
      <c r="W315" s="131"/>
      <c r="X315" s="132"/>
      <c r="Y315" s="133"/>
    </row>
    <row r="316" spans="9:25" ht="15.75" customHeight="1">
      <c r="I316" s="133"/>
      <c r="N316" s="130"/>
      <c r="U316" s="131"/>
      <c r="V316" s="131"/>
      <c r="W316" s="131"/>
      <c r="X316" s="132"/>
      <c r="Y316" s="133"/>
    </row>
    <row r="317" spans="9:25" ht="15.75" customHeight="1">
      <c r="I317" s="133"/>
      <c r="N317" s="130"/>
      <c r="U317" s="131"/>
      <c r="V317" s="131"/>
      <c r="W317" s="131"/>
      <c r="X317" s="132"/>
      <c r="Y317" s="133"/>
    </row>
    <row r="318" spans="9:25" ht="15.75" customHeight="1">
      <c r="I318" s="133"/>
      <c r="N318" s="130"/>
      <c r="U318" s="131"/>
      <c r="V318" s="131"/>
      <c r="W318" s="131"/>
      <c r="X318" s="132"/>
      <c r="Y318" s="133"/>
    </row>
    <row r="319" spans="9:25" ht="15.75" customHeight="1">
      <c r="I319" s="133"/>
      <c r="N319" s="130"/>
      <c r="U319" s="131"/>
      <c r="V319" s="131"/>
      <c r="W319" s="131"/>
      <c r="X319" s="132"/>
      <c r="Y319" s="133"/>
    </row>
    <row r="320" spans="9:25" ht="15.75" customHeight="1">
      <c r="I320" s="133"/>
      <c r="N320" s="130"/>
      <c r="U320" s="131"/>
      <c r="V320" s="131"/>
      <c r="W320" s="131"/>
      <c r="X320" s="132"/>
      <c r="Y320" s="133"/>
    </row>
    <row r="321" spans="9:25" ht="15.75" customHeight="1">
      <c r="I321" s="133"/>
      <c r="N321" s="130"/>
      <c r="U321" s="131"/>
      <c r="V321" s="131"/>
      <c r="W321" s="131"/>
      <c r="X321" s="132"/>
      <c r="Y321" s="133"/>
    </row>
    <row r="322" spans="9:25" ht="15.75" customHeight="1">
      <c r="I322" s="133"/>
      <c r="N322" s="130"/>
      <c r="U322" s="131"/>
      <c r="V322" s="131"/>
      <c r="W322" s="131"/>
      <c r="X322" s="132"/>
      <c r="Y322" s="133"/>
    </row>
    <row r="323" spans="9:25" ht="15.75" customHeight="1">
      <c r="I323" s="133"/>
      <c r="N323" s="130"/>
      <c r="U323" s="131"/>
      <c r="V323" s="131"/>
      <c r="W323" s="131"/>
      <c r="X323" s="132"/>
      <c r="Y323" s="133"/>
    </row>
    <row r="324" spans="9:25" ht="15.75" customHeight="1">
      <c r="I324" s="133"/>
      <c r="N324" s="130"/>
      <c r="U324" s="131"/>
      <c r="V324" s="131"/>
      <c r="W324" s="131"/>
      <c r="X324" s="132"/>
      <c r="Y324" s="133"/>
    </row>
    <row r="325" spans="9:25" ht="15.75" customHeight="1">
      <c r="I325" s="133"/>
      <c r="N325" s="130"/>
      <c r="U325" s="131"/>
      <c r="V325" s="131"/>
      <c r="W325" s="131"/>
      <c r="X325" s="132"/>
      <c r="Y325" s="133"/>
    </row>
    <row r="326" spans="9:25" ht="15.75" customHeight="1">
      <c r="I326" s="133"/>
      <c r="N326" s="130"/>
      <c r="U326" s="131"/>
      <c r="V326" s="131"/>
      <c r="W326" s="131"/>
      <c r="X326" s="132"/>
      <c r="Y326" s="133"/>
    </row>
    <row r="327" spans="9:25" ht="15.75" customHeight="1">
      <c r="I327" s="133"/>
      <c r="N327" s="130"/>
      <c r="U327" s="131"/>
      <c r="V327" s="131"/>
      <c r="W327" s="131"/>
      <c r="X327" s="132"/>
      <c r="Y327" s="133"/>
    </row>
    <row r="328" spans="9:25" ht="15.75" customHeight="1">
      <c r="I328" s="133"/>
      <c r="N328" s="130"/>
      <c r="U328" s="131"/>
      <c r="V328" s="131"/>
      <c r="W328" s="131"/>
      <c r="X328" s="132"/>
      <c r="Y328" s="133"/>
    </row>
    <row r="329" spans="9:25" ht="15.75" customHeight="1">
      <c r="I329" s="133"/>
      <c r="N329" s="130"/>
      <c r="U329" s="131"/>
      <c r="V329" s="131"/>
      <c r="W329" s="131"/>
      <c r="X329" s="132"/>
      <c r="Y329" s="133"/>
    </row>
    <row r="330" spans="9:25" ht="15.75" customHeight="1">
      <c r="I330" s="133"/>
      <c r="N330" s="130"/>
      <c r="U330" s="131"/>
      <c r="V330" s="131"/>
      <c r="W330" s="131"/>
      <c r="X330" s="132"/>
      <c r="Y330" s="133"/>
    </row>
    <row r="331" spans="9:25" ht="15.75" customHeight="1">
      <c r="I331" s="133"/>
      <c r="N331" s="130"/>
      <c r="U331" s="131"/>
      <c r="V331" s="131"/>
      <c r="W331" s="131"/>
      <c r="X331" s="132"/>
      <c r="Y331" s="133"/>
    </row>
    <row r="332" spans="9:25" ht="15.75" customHeight="1">
      <c r="I332" s="133"/>
      <c r="N332" s="130"/>
      <c r="U332" s="131"/>
      <c r="V332" s="131"/>
      <c r="W332" s="131"/>
      <c r="X332" s="132"/>
      <c r="Y332" s="133"/>
    </row>
    <row r="333" spans="9:25" ht="15.75" customHeight="1">
      <c r="I333" s="133"/>
      <c r="N333" s="130"/>
      <c r="U333" s="131"/>
      <c r="V333" s="131"/>
      <c r="W333" s="131"/>
      <c r="X333" s="132"/>
      <c r="Y333" s="133"/>
    </row>
    <row r="334" spans="9:25" ht="15.75" customHeight="1">
      <c r="I334" s="133"/>
      <c r="N334" s="130"/>
      <c r="U334" s="131"/>
      <c r="V334" s="131"/>
      <c r="W334" s="131"/>
      <c r="X334" s="132"/>
      <c r="Y334" s="133"/>
    </row>
    <row r="335" spans="9:25" ht="15.75" customHeight="1">
      <c r="I335" s="133"/>
      <c r="N335" s="130"/>
      <c r="U335" s="131"/>
      <c r="V335" s="131"/>
      <c r="W335" s="131"/>
      <c r="X335" s="132"/>
      <c r="Y335" s="133"/>
    </row>
    <row r="336" spans="9:25" ht="15.75" customHeight="1">
      <c r="I336" s="133"/>
      <c r="N336" s="130"/>
      <c r="U336" s="131"/>
      <c r="V336" s="131"/>
      <c r="W336" s="131"/>
      <c r="X336" s="132"/>
      <c r="Y336" s="133"/>
    </row>
    <row r="337" spans="9:25" ht="15.75" customHeight="1">
      <c r="I337" s="133"/>
      <c r="N337" s="130"/>
      <c r="U337" s="131"/>
      <c r="V337" s="131"/>
      <c r="W337" s="131"/>
      <c r="X337" s="132"/>
      <c r="Y337" s="133"/>
    </row>
    <row r="338" spans="9:25" ht="15.75" customHeight="1">
      <c r="I338" s="133"/>
      <c r="N338" s="130"/>
      <c r="U338" s="131"/>
      <c r="V338" s="131"/>
      <c r="W338" s="131"/>
      <c r="X338" s="132"/>
      <c r="Y338" s="133"/>
    </row>
    <row r="339" spans="9:25" ht="15.75" customHeight="1">
      <c r="I339" s="133"/>
      <c r="N339" s="130"/>
      <c r="U339" s="131"/>
      <c r="V339" s="131"/>
      <c r="W339" s="131"/>
      <c r="X339" s="132"/>
      <c r="Y339" s="133"/>
    </row>
    <row r="340" spans="9:25" ht="15.75" customHeight="1">
      <c r="I340" s="133"/>
      <c r="N340" s="130"/>
      <c r="U340" s="131"/>
      <c r="V340" s="131"/>
      <c r="W340" s="131"/>
      <c r="X340" s="132"/>
      <c r="Y340" s="133"/>
    </row>
    <row r="341" spans="9:25" ht="15.75" customHeight="1">
      <c r="I341" s="133"/>
      <c r="N341" s="130"/>
      <c r="U341" s="131"/>
      <c r="V341" s="131"/>
      <c r="W341" s="131"/>
      <c r="X341" s="132"/>
      <c r="Y341" s="133"/>
    </row>
    <row r="342" spans="9:25" ht="15.75" customHeight="1">
      <c r="I342" s="133"/>
      <c r="N342" s="130"/>
      <c r="U342" s="131"/>
      <c r="V342" s="131"/>
      <c r="W342" s="131"/>
      <c r="X342" s="132"/>
      <c r="Y342" s="133"/>
    </row>
    <row r="343" spans="9:25" ht="15.75" customHeight="1">
      <c r="I343" s="133"/>
      <c r="N343" s="130"/>
      <c r="U343" s="131"/>
      <c r="V343" s="131"/>
      <c r="W343" s="131"/>
      <c r="X343" s="132"/>
      <c r="Y343" s="133"/>
    </row>
    <row r="344" spans="9:25" ht="15.75" customHeight="1">
      <c r="I344" s="133"/>
      <c r="N344" s="130"/>
      <c r="U344" s="131"/>
      <c r="V344" s="131"/>
      <c r="W344" s="131"/>
      <c r="X344" s="132"/>
      <c r="Y344" s="133"/>
    </row>
    <row r="345" spans="9:25" ht="15.75" customHeight="1">
      <c r="I345" s="133"/>
      <c r="N345" s="130"/>
      <c r="U345" s="131"/>
      <c r="V345" s="131"/>
      <c r="W345" s="131"/>
      <c r="X345" s="132"/>
      <c r="Y345" s="133"/>
    </row>
    <row r="346" spans="9:25" ht="15.75" customHeight="1">
      <c r="I346" s="133"/>
      <c r="N346" s="130"/>
      <c r="U346" s="131"/>
      <c r="V346" s="131"/>
      <c r="W346" s="131"/>
      <c r="X346" s="132"/>
      <c r="Y346" s="133"/>
    </row>
    <row r="347" spans="9:25" ht="15.75" customHeight="1">
      <c r="I347" s="133"/>
      <c r="N347" s="130"/>
      <c r="U347" s="131"/>
      <c r="V347" s="131"/>
      <c r="W347" s="131"/>
      <c r="X347" s="132"/>
      <c r="Y347" s="133"/>
    </row>
    <row r="348" spans="9:25" ht="15.75" customHeight="1">
      <c r="I348" s="133"/>
      <c r="N348" s="130"/>
      <c r="U348" s="131"/>
      <c r="V348" s="131"/>
      <c r="W348" s="131"/>
      <c r="X348" s="132"/>
      <c r="Y348" s="133"/>
    </row>
    <row r="349" spans="9:25" ht="15.75" customHeight="1">
      <c r="I349" s="133"/>
      <c r="N349" s="130"/>
      <c r="U349" s="131"/>
      <c r="V349" s="131"/>
      <c r="W349" s="131"/>
      <c r="X349" s="132"/>
      <c r="Y349" s="133"/>
    </row>
    <row r="350" spans="9:25" ht="15.75" customHeight="1">
      <c r="I350" s="133"/>
      <c r="N350" s="130"/>
      <c r="U350" s="131"/>
      <c r="V350" s="131"/>
      <c r="W350" s="131"/>
      <c r="X350" s="132"/>
      <c r="Y350" s="133"/>
    </row>
    <row r="351" spans="9:25" ht="15.75" customHeight="1">
      <c r="I351" s="133"/>
      <c r="N351" s="130"/>
      <c r="U351" s="131"/>
      <c r="V351" s="131"/>
      <c r="W351" s="131"/>
      <c r="X351" s="132"/>
      <c r="Y351" s="133"/>
    </row>
    <row r="352" spans="9:25" ht="15.75" customHeight="1">
      <c r="I352" s="133"/>
      <c r="N352" s="130"/>
      <c r="U352" s="131"/>
      <c r="V352" s="131"/>
      <c r="W352" s="131"/>
      <c r="X352" s="132"/>
      <c r="Y352" s="133"/>
    </row>
    <row r="353" spans="9:25" ht="15.75" customHeight="1">
      <c r="I353" s="133"/>
      <c r="N353" s="130"/>
      <c r="U353" s="131"/>
      <c r="V353" s="131"/>
      <c r="W353" s="131"/>
      <c r="X353" s="132"/>
      <c r="Y353" s="133"/>
    </row>
    <row r="354" spans="9:25" ht="15.75" customHeight="1">
      <c r="I354" s="133"/>
      <c r="N354" s="130"/>
      <c r="U354" s="131"/>
      <c r="V354" s="131"/>
      <c r="W354" s="131"/>
      <c r="X354" s="132"/>
      <c r="Y354" s="133"/>
    </row>
    <row r="355" spans="9:25" ht="15.75" customHeight="1">
      <c r="I355" s="133"/>
      <c r="N355" s="130"/>
      <c r="U355" s="131"/>
      <c r="V355" s="131"/>
      <c r="W355" s="131"/>
      <c r="X355" s="132"/>
      <c r="Y355" s="133"/>
    </row>
    <row r="356" spans="9:25" ht="15.75" customHeight="1">
      <c r="I356" s="133"/>
      <c r="N356" s="130"/>
      <c r="U356" s="131"/>
      <c r="V356" s="131"/>
      <c r="W356" s="131"/>
      <c r="X356" s="132"/>
      <c r="Y356" s="133"/>
    </row>
    <row r="357" spans="9:25" ht="15.75" customHeight="1">
      <c r="I357" s="133"/>
      <c r="N357" s="130"/>
      <c r="U357" s="131"/>
      <c r="V357" s="131"/>
      <c r="W357" s="131"/>
      <c r="X357" s="132"/>
      <c r="Y357" s="133"/>
    </row>
    <row r="358" spans="9:25" ht="15.75" customHeight="1">
      <c r="I358" s="133"/>
      <c r="N358" s="130"/>
      <c r="U358" s="131"/>
      <c r="V358" s="131"/>
      <c r="W358" s="131"/>
      <c r="X358" s="132"/>
      <c r="Y358" s="133"/>
    </row>
    <row r="359" spans="9:25" ht="15.75" customHeight="1">
      <c r="I359" s="133"/>
      <c r="N359" s="130"/>
      <c r="U359" s="131"/>
      <c r="V359" s="131"/>
      <c r="W359" s="131"/>
      <c r="X359" s="132"/>
      <c r="Y359" s="133"/>
    </row>
    <row r="360" spans="9:25" ht="15.75" customHeight="1">
      <c r="I360" s="133"/>
      <c r="N360" s="130"/>
      <c r="U360" s="131"/>
      <c r="V360" s="131"/>
      <c r="W360" s="131"/>
      <c r="X360" s="132"/>
      <c r="Y360" s="133"/>
    </row>
    <row r="361" spans="9:25" ht="15.75" customHeight="1">
      <c r="I361" s="133"/>
      <c r="N361" s="130"/>
      <c r="U361" s="131"/>
      <c r="V361" s="131"/>
      <c r="W361" s="131"/>
      <c r="X361" s="132"/>
      <c r="Y361" s="133"/>
    </row>
    <row r="362" spans="9:25" ht="15.75" customHeight="1">
      <c r="I362" s="133"/>
      <c r="N362" s="130"/>
      <c r="U362" s="131"/>
      <c r="V362" s="131"/>
      <c r="W362" s="131"/>
      <c r="X362" s="132"/>
      <c r="Y362" s="133"/>
    </row>
    <row r="363" spans="9:25" ht="15.75" customHeight="1">
      <c r="I363" s="133"/>
      <c r="N363" s="130"/>
      <c r="U363" s="131"/>
      <c r="V363" s="131"/>
      <c r="W363" s="131"/>
      <c r="X363" s="132"/>
      <c r="Y363" s="133"/>
    </row>
    <row r="364" spans="9:25" ht="15.75" customHeight="1">
      <c r="I364" s="133"/>
      <c r="N364" s="130"/>
      <c r="U364" s="131"/>
      <c r="V364" s="131"/>
      <c r="W364" s="131"/>
      <c r="X364" s="132"/>
      <c r="Y364" s="133"/>
    </row>
    <row r="365" spans="9:25" ht="15.75" customHeight="1">
      <c r="I365" s="133"/>
      <c r="N365" s="130"/>
      <c r="U365" s="131"/>
      <c r="V365" s="131"/>
      <c r="W365" s="131"/>
      <c r="X365" s="132"/>
      <c r="Y365" s="133"/>
    </row>
    <row r="366" spans="9:25" ht="15.75" customHeight="1">
      <c r="I366" s="133"/>
      <c r="N366" s="130"/>
      <c r="U366" s="131"/>
      <c r="V366" s="131"/>
      <c r="W366" s="131"/>
      <c r="X366" s="132"/>
      <c r="Y366" s="133"/>
    </row>
    <row r="367" spans="9:25" ht="15.75" customHeight="1">
      <c r="I367" s="133"/>
      <c r="N367" s="130"/>
      <c r="U367" s="131"/>
      <c r="V367" s="131"/>
      <c r="W367" s="131"/>
      <c r="X367" s="132"/>
      <c r="Y367" s="133"/>
    </row>
    <row r="368" spans="9:25" ht="15.75" customHeight="1">
      <c r="I368" s="133"/>
      <c r="N368" s="130"/>
      <c r="U368" s="131"/>
      <c r="V368" s="131"/>
      <c r="W368" s="131"/>
      <c r="X368" s="132"/>
      <c r="Y368" s="133"/>
    </row>
    <row r="369" spans="9:25" ht="15.75" customHeight="1">
      <c r="I369" s="133"/>
      <c r="N369" s="130"/>
      <c r="U369" s="131"/>
      <c r="V369" s="131"/>
      <c r="W369" s="131"/>
      <c r="X369" s="132"/>
      <c r="Y369" s="133"/>
    </row>
    <row r="370" spans="9:25" ht="15.75" customHeight="1">
      <c r="I370" s="133"/>
      <c r="N370" s="130"/>
      <c r="U370" s="131"/>
      <c r="V370" s="131"/>
      <c r="W370" s="131"/>
      <c r="X370" s="132"/>
      <c r="Y370" s="133"/>
    </row>
    <row r="371" spans="9:25" ht="15.75" customHeight="1">
      <c r="I371" s="133"/>
      <c r="N371" s="130"/>
      <c r="U371" s="131"/>
      <c r="V371" s="131"/>
      <c r="W371" s="131"/>
      <c r="X371" s="132"/>
      <c r="Y371" s="133"/>
    </row>
    <row r="372" spans="9:25" ht="15.75" customHeight="1">
      <c r="I372" s="133"/>
      <c r="N372" s="130"/>
      <c r="U372" s="131"/>
      <c r="V372" s="131"/>
      <c r="W372" s="131"/>
      <c r="X372" s="132"/>
      <c r="Y372" s="133"/>
    </row>
    <row r="373" spans="9:25" ht="15.75" customHeight="1">
      <c r="I373" s="133"/>
      <c r="N373" s="130"/>
      <c r="U373" s="131"/>
      <c r="V373" s="131"/>
      <c r="W373" s="131"/>
      <c r="X373" s="132"/>
      <c r="Y373" s="133"/>
    </row>
    <row r="374" spans="9:25" ht="15.75" customHeight="1">
      <c r="I374" s="133"/>
      <c r="N374" s="130"/>
      <c r="U374" s="131"/>
      <c r="V374" s="131"/>
      <c r="W374" s="131"/>
      <c r="X374" s="132"/>
      <c r="Y374" s="133"/>
    </row>
    <row r="375" spans="9:25" ht="15.75" customHeight="1">
      <c r="I375" s="133"/>
      <c r="N375" s="130"/>
      <c r="U375" s="131"/>
      <c r="V375" s="131"/>
      <c r="W375" s="131"/>
      <c r="X375" s="132"/>
      <c r="Y375" s="133"/>
    </row>
    <row r="376" spans="9:25" ht="15.75" customHeight="1">
      <c r="I376" s="133"/>
      <c r="N376" s="130"/>
      <c r="U376" s="131"/>
      <c r="V376" s="131"/>
      <c r="W376" s="131"/>
      <c r="X376" s="132"/>
      <c r="Y376" s="133"/>
    </row>
    <row r="377" spans="9:25" ht="15.75" customHeight="1">
      <c r="I377" s="133"/>
      <c r="N377" s="130"/>
      <c r="U377" s="131"/>
      <c r="V377" s="131"/>
      <c r="W377" s="131"/>
      <c r="X377" s="132"/>
      <c r="Y377" s="133"/>
    </row>
    <row r="378" spans="9:25" ht="15.75" customHeight="1">
      <c r="I378" s="133"/>
      <c r="N378" s="130"/>
      <c r="U378" s="131"/>
      <c r="V378" s="131"/>
      <c r="W378" s="131"/>
      <c r="X378" s="132"/>
      <c r="Y378" s="133"/>
    </row>
    <row r="379" spans="9:25" ht="15.75" customHeight="1">
      <c r="I379" s="133"/>
      <c r="N379" s="130"/>
      <c r="U379" s="131"/>
      <c r="V379" s="131"/>
      <c r="W379" s="131"/>
      <c r="X379" s="132"/>
      <c r="Y379" s="133"/>
    </row>
    <row r="380" spans="9:25" ht="15.75" customHeight="1">
      <c r="I380" s="133"/>
      <c r="N380" s="130"/>
      <c r="U380" s="131"/>
      <c r="V380" s="131"/>
      <c r="W380" s="131"/>
      <c r="X380" s="132"/>
      <c r="Y380" s="133"/>
    </row>
    <row r="381" spans="9:25" ht="15.75" customHeight="1">
      <c r="I381" s="133"/>
      <c r="N381" s="130"/>
      <c r="U381" s="131"/>
      <c r="V381" s="131"/>
      <c r="W381" s="131"/>
      <c r="X381" s="132"/>
      <c r="Y381" s="133"/>
    </row>
    <row r="382" spans="9:25" ht="15.75" customHeight="1">
      <c r="I382" s="133"/>
      <c r="N382" s="130"/>
      <c r="U382" s="131"/>
      <c r="V382" s="131"/>
      <c r="W382" s="131"/>
      <c r="X382" s="132"/>
      <c r="Y382" s="133"/>
    </row>
    <row r="383" spans="9:25" ht="15.75" customHeight="1">
      <c r="I383" s="133"/>
      <c r="N383" s="130"/>
      <c r="U383" s="131"/>
      <c r="V383" s="131"/>
      <c r="W383" s="131"/>
      <c r="X383" s="132"/>
      <c r="Y383" s="133"/>
    </row>
    <row r="384" spans="9:25" ht="15.75" customHeight="1">
      <c r="I384" s="133"/>
      <c r="N384" s="130"/>
      <c r="U384" s="131"/>
      <c r="V384" s="131"/>
      <c r="W384" s="131"/>
      <c r="X384" s="132"/>
      <c r="Y384" s="133"/>
    </row>
    <row r="385" spans="9:25" ht="15.75" customHeight="1">
      <c r="I385" s="133"/>
      <c r="N385" s="130"/>
      <c r="U385" s="131"/>
      <c r="V385" s="131"/>
      <c r="W385" s="131"/>
      <c r="X385" s="132"/>
      <c r="Y385" s="133"/>
    </row>
    <row r="386" spans="9:25" ht="15.75" customHeight="1">
      <c r="I386" s="133"/>
      <c r="N386" s="130"/>
      <c r="U386" s="131"/>
      <c r="V386" s="131"/>
      <c r="W386" s="131"/>
      <c r="X386" s="132"/>
      <c r="Y386" s="133"/>
    </row>
    <row r="387" spans="9:25" ht="15.75" customHeight="1">
      <c r="I387" s="133"/>
      <c r="N387" s="130"/>
      <c r="U387" s="131"/>
      <c r="V387" s="131"/>
      <c r="W387" s="131"/>
      <c r="X387" s="132"/>
      <c r="Y387" s="133"/>
    </row>
    <row r="388" spans="9:25" ht="15.75" customHeight="1">
      <c r="I388" s="133"/>
      <c r="N388" s="130"/>
      <c r="U388" s="131"/>
      <c r="V388" s="131"/>
      <c r="W388" s="131"/>
      <c r="X388" s="132"/>
      <c r="Y388" s="133"/>
    </row>
    <row r="389" spans="9:25" ht="15.75" customHeight="1">
      <c r="I389" s="133"/>
      <c r="N389" s="130"/>
      <c r="U389" s="131"/>
      <c r="V389" s="131"/>
      <c r="W389" s="131"/>
      <c r="X389" s="132"/>
      <c r="Y389" s="133"/>
    </row>
    <row r="390" spans="9:25" ht="15.75" customHeight="1">
      <c r="I390" s="133"/>
      <c r="N390" s="130"/>
      <c r="U390" s="131"/>
      <c r="V390" s="131"/>
      <c r="W390" s="131"/>
      <c r="X390" s="132"/>
      <c r="Y390" s="133"/>
    </row>
    <row r="391" spans="9:25" ht="15.75" customHeight="1">
      <c r="I391" s="133"/>
      <c r="N391" s="130"/>
      <c r="U391" s="131"/>
      <c r="V391" s="131"/>
      <c r="W391" s="131"/>
      <c r="X391" s="132"/>
      <c r="Y391" s="133"/>
    </row>
    <row r="392" spans="9:25" ht="15.75" customHeight="1">
      <c r="I392" s="133"/>
      <c r="N392" s="130"/>
      <c r="U392" s="131"/>
      <c r="V392" s="131"/>
      <c r="W392" s="131"/>
      <c r="X392" s="132"/>
      <c r="Y392" s="133"/>
    </row>
    <row r="393" spans="9:25" ht="15.75" customHeight="1">
      <c r="I393" s="133"/>
      <c r="N393" s="130"/>
      <c r="U393" s="131"/>
      <c r="V393" s="131"/>
      <c r="W393" s="131"/>
      <c r="X393" s="132"/>
      <c r="Y393" s="133"/>
    </row>
    <row r="394" spans="9:25" ht="15.75" customHeight="1">
      <c r="I394" s="133"/>
      <c r="N394" s="130"/>
      <c r="U394" s="131"/>
      <c r="V394" s="131"/>
      <c r="W394" s="131"/>
      <c r="X394" s="132"/>
      <c r="Y394" s="133"/>
    </row>
    <row r="395" spans="9:25" ht="15.75" customHeight="1">
      <c r="I395" s="133"/>
      <c r="N395" s="130"/>
      <c r="U395" s="131"/>
      <c r="V395" s="131"/>
      <c r="W395" s="131"/>
      <c r="X395" s="132"/>
      <c r="Y395" s="133"/>
    </row>
    <row r="396" spans="9:25" ht="15.75" customHeight="1">
      <c r="I396" s="133"/>
      <c r="N396" s="130"/>
      <c r="U396" s="131"/>
      <c r="V396" s="131"/>
      <c r="W396" s="131"/>
      <c r="X396" s="132"/>
      <c r="Y396" s="133"/>
    </row>
    <row r="397" spans="9:25" ht="15.75" customHeight="1">
      <c r="I397" s="133"/>
      <c r="N397" s="130"/>
      <c r="U397" s="131"/>
      <c r="V397" s="131"/>
      <c r="W397" s="131"/>
      <c r="X397" s="132"/>
      <c r="Y397" s="133"/>
    </row>
    <row r="398" spans="9:25" ht="15.75" customHeight="1">
      <c r="I398" s="133"/>
      <c r="N398" s="130"/>
      <c r="U398" s="131"/>
      <c r="V398" s="131"/>
      <c r="W398" s="131"/>
      <c r="X398" s="132"/>
      <c r="Y398" s="133"/>
    </row>
    <row r="399" spans="9:25" ht="15.75" customHeight="1">
      <c r="I399" s="133"/>
      <c r="N399" s="130"/>
      <c r="U399" s="131"/>
      <c r="V399" s="131"/>
      <c r="W399" s="131"/>
      <c r="X399" s="132"/>
      <c r="Y399" s="133"/>
    </row>
    <row r="400" spans="9:25" ht="15.75" customHeight="1">
      <c r="I400" s="133"/>
      <c r="N400" s="130"/>
      <c r="U400" s="131"/>
      <c r="V400" s="131"/>
      <c r="W400" s="131"/>
      <c r="X400" s="132"/>
      <c r="Y400" s="133"/>
    </row>
    <row r="401" spans="9:25" ht="15.75" customHeight="1">
      <c r="I401" s="133"/>
      <c r="N401" s="130"/>
      <c r="U401" s="131"/>
      <c r="V401" s="131"/>
      <c r="W401" s="131"/>
      <c r="X401" s="132"/>
      <c r="Y401" s="133"/>
    </row>
    <row r="402" spans="9:25" ht="15.75" customHeight="1">
      <c r="I402" s="133"/>
      <c r="N402" s="130"/>
      <c r="U402" s="131"/>
      <c r="V402" s="131"/>
      <c r="W402" s="131"/>
      <c r="X402" s="132"/>
      <c r="Y402" s="133"/>
    </row>
    <row r="403" spans="9:25" ht="15.75" customHeight="1">
      <c r="I403" s="133"/>
      <c r="N403" s="130"/>
      <c r="U403" s="131"/>
      <c r="V403" s="131"/>
      <c r="W403" s="131"/>
      <c r="X403" s="132"/>
      <c r="Y403" s="133"/>
    </row>
    <row r="404" spans="9:25" ht="15.75" customHeight="1">
      <c r="I404" s="133"/>
      <c r="N404" s="130"/>
      <c r="U404" s="131"/>
      <c r="V404" s="131"/>
      <c r="W404" s="131"/>
      <c r="X404" s="132"/>
      <c r="Y404" s="133"/>
    </row>
    <row r="405" spans="9:25" ht="15.75" customHeight="1">
      <c r="I405" s="133"/>
      <c r="N405" s="130"/>
      <c r="U405" s="131"/>
      <c r="V405" s="131"/>
      <c r="W405" s="131"/>
      <c r="X405" s="132"/>
      <c r="Y405" s="133"/>
    </row>
    <row r="406" spans="9:25" ht="15.75" customHeight="1">
      <c r="I406" s="133"/>
      <c r="N406" s="130"/>
      <c r="U406" s="131"/>
      <c r="V406" s="131"/>
      <c r="W406" s="131"/>
      <c r="X406" s="132"/>
      <c r="Y406" s="133"/>
    </row>
    <row r="407" spans="9:25" ht="15.75" customHeight="1">
      <c r="I407" s="133"/>
      <c r="N407" s="130"/>
      <c r="U407" s="131"/>
      <c r="V407" s="131"/>
      <c r="W407" s="131"/>
      <c r="X407" s="132"/>
      <c r="Y407" s="133"/>
    </row>
    <row r="408" spans="9:25" ht="15.75" customHeight="1">
      <c r="I408" s="133"/>
      <c r="N408" s="130"/>
      <c r="U408" s="131"/>
      <c r="V408" s="131"/>
      <c r="W408" s="131"/>
      <c r="X408" s="132"/>
      <c r="Y408" s="133"/>
    </row>
    <row r="409" spans="9:25" ht="15.75" customHeight="1">
      <c r="I409" s="133"/>
      <c r="N409" s="130"/>
      <c r="U409" s="131"/>
      <c r="V409" s="131"/>
      <c r="W409" s="131"/>
      <c r="X409" s="132"/>
      <c r="Y409" s="133"/>
    </row>
    <row r="410" spans="9:25" ht="15.75" customHeight="1">
      <c r="I410" s="133"/>
      <c r="N410" s="130"/>
      <c r="U410" s="131"/>
      <c r="V410" s="131"/>
      <c r="W410" s="131"/>
      <c r="X410" s="132"/>
      <c r="Y410" s="133"/>
    </row>
    <row r="411" spans="9:25" ht="15.75" customHeight="1">
      <c r="I411" s="133"/>
      <c r="N411" s="130"/>
      <c r="U411" s="131"/>
      <c r="V411" s="131"/>
      <c r="W411" s="131"/>
      <c r="X411" s="132"/>
      <c r="Y411" s="133"/>
    </row>
    <row r="412" spans="9:25" ht="15.75" customHeight="1">
      <c r="I412" s="133"/>
      <c r="N412" s="130"/>
      <c r="U412" s="131"/>
      <c r="V412" s="131"/>
      <c r="W412" s="131"/>
      <c r="X412" s="132"/>
      <c r="Y412" s="133"/>
    </row>
    <row r="413" spans="9:25" ht="15.75" customHeight="1">
      <c r="I413" s="133"/>
      <c r="N413" s="130"/>
      <c r="U413" s="131"/>
      <c r="V413" s="131"/>
      <c r="W413" s="131"/>
      <c r="X413" s="132"/>
      <c r="Y413" s="133"/>
    </row>
    <row r="414" spans="9:25" ht="15.75" customHeight="1">
      <c r="I414" s="133"/>
      <c r="N414" s="130"/>
      <c r="U414" s="131"/>
      <c r="V414" s="131"/>
      <c r="W414" s="131"/>
      <c r="X414" s="132"/>
      <c r="Y414" s="133"/>
    </row>
    <row r="415" spans="9:25" ht="15.75" customHeight="1">
      <c r="I415" s="133"/>
      <c r="N415" s="130"/>
      <c r="U415" s="131"/>
      <c r="V415" s="131"/>
      <c r="W415" s="131"/>
      <c r="X415" s="132"/>
      <c r="Y415" s="133"/>
    </row>
    <row r="416" spans="9:25" ht="15.75" customHeight="1">
      <c r="I416" s="133"/>
      <c r="N416" s="130"/>
      <c r="U416" s="131"/>
      <c r="V416" s="131"/>
      <c r="W416" s="131"/>
      <c r="X416" s="132"/>
      <c r="Y416" s="133"/>
    </row>
    <row r="417" spans="9:25" ht="15.75" customHeight="1">
      <c r="I417" s="133"/>
      <c r="N417" s="130"/>
      <c r="U417" s="131"/>
      <c r="V417" s="131"/>
      <c r="W417" s="131"/>
      <c r="X417" s="132"/>
      <c r="Y417" s="133"/>
    </row>
    <row r="418" spans="9:25" ht="15.75" customHeight="1">
      <c r="I418" s="133"/>
      <c r="N418" s="130"/>
      <c r="U418" s="131"/>
      <c r="V418" s="131"/>
      <c r="W418" s="131"/>
      <c r="X418" s="132"/>
      <c r="Y418" s="133"/>
    </row>
    <row r="419" spans="9:25" ht="15.75" customHeight="1">
      <c r="I419" s="133"/>
      <c r="N419" s="130"/>
      <c r="U419" s="131"/>
      <c r="V419" s="131"/>
      <c r="W419" s="131"/>
      <c r="X419" s="132"/>
      <c r="Y419" s="133"/>
    </row>
    <row r="420" spans="9:25" ht="15.75" customHeight="1">
      <c r="I420" s="133"/>
      <c r="N420" s="130"/>
      <c r="U420" s="131"/>
      <c r="V420" s="131"/>
      <c r="W420" s="131"/>
      <c r="X420" s="132"/>
      <c r="Y420" s="133"/>
    </row>
    <row r="421" spans="9:25" ht="15.75" customHeight="1">
      <c r="I421" s="133"/>
      <c r="N421" s="130"/>
      <c r="U421" s="131"/>
      <c r="V421" s="131"/>
      <c r="W421" s="131"/>
      <c r="X421" s="132"/>
      <c r="Y421" s="133"/>
    </row>
    <row r="422" spans="9:25" ht="15.75" customHeight="1">
      <c r="I422" s="133"/>
      <c r="N422" s="130"/>
      <c r="U422" s="131"/>
      <c r="V422" s="131"/>
      <c r="W422" s="131"/>
      <c r="X422" s="132"/>
      <c r="Y422" s="133"/>
    </row>
    <row r="423" spans="9:25" ht="15.75" customHeight="1">
      <c r="I423" s="133"/>
      <c r="N423" s="130"/>
      <c r="U423" s="131"/>
      <c r="V423" s="131"/>
      <c r="W423" s="131"/>
      <c r="X423" s="132"/>
      <c r="Y423" s="133"/>
    </row>
    <row r="424" spans="9:25" ht="15.75" customHeight="1">
      <c r="I424" s="133"/>
      <c r="N424" s="130"/>
      <c r="U424" s="131"/>
      <c r="V424" s="131"/>
      <c r="W424" s="131"/>
      <c r="X424" s="132"/>
      <c r="Y424" s="133"/>
    </row>
    <row r="425" spans="9:25" ht="15.75" customHeight="1">
      <c r="I425" s="133"/>
      <c r="N425" s="130"/>
      <c r="U425" s="131"/>
      <c r="V425" s="131"/>
      <c r="W425" s="131"/>
      <c r="X425" s="132"/>
      <c r="Y425" s="133"/>
    </row>
    <row r="426" spans="9:25" ht="15.75" customHeight="1">
      <c r="I426" s="133"/>
      <c r="N426" s="130"/>
      <c r="U426" s="131"/>
      <c r="V426" s="131"/>
      <c r="W426" s="131"/>
      <c r="X426" s="132"/>
      <c r="Y426" s="133"/>
    </row>
    <row r="427" spans="9:25" ht="15.75" customHeight="1">
      <c r="I427" s="133"/>
      <c r="N427" s="130"/>
      <c r="U427" s="131"/>
      <c r="V427" s="131"/>
      <c r="W427" s="131"/>
      <c r="X427" s="132"/>
      <c r="Y427" s="133"/>
    </row>
    <row r="428" spans="9:25" ht="15.75" customHeight="1">
      <c r="I428" s="133"/>
      <c r="N428" s="130"/>
      <c r="U428" s="131"/>
      <c r="V428" s="131"/>
      <c r="W428" s="131"/>
      <c r="X428" s="132"/>
      <c r="Y428" s="133"/>
    </row>
    <row r="429" spans="9:25" ht="15.75" customHeight="1">
      <c r="I429" s="133"/>
      <c r="N429" s="130"/>
      <c r="U429" s="131"/>
      <c r="V429" s="131"/>
      <c r="W429" s="131"/>
      <c r="X429" s="132"/>
      <c r="Y429" s="133"/>
    </row>
    <row r="430" spans="9:25" ht="15.75" customHeight="1">
      <c r="I430" s="133"/>
      <c r="N430" s="130"/>
      <c r="U430" s="131"/>
      <c r="V430" s="131"/>
      <c r="W430" s="131"/>
      <c r="X430" s="132"/>
      <c r="Y430" s="133"/>
    </row>
    <row r="431" spans="9:25" ht="15.75" customHeight="1">
      <c r="I431" s="133"/>
      <c r="N431" s="130"/>
      <c r="U431" s="131"/>
      <c r="V431" s="131"/>
      <c r="W431" s="131"/>
      <c r="X431" s="132"/>
      <c r="Y431" s="133"/>
    </row>
    <row r="432" spans="9:25" ht="15.75" customHeight="1">
      <c r="I432" s="133"/>
      <c r="N432" s="130"/>
      <c r="U432" s="131"/>
      <c r="V432" s="131"/>
      <c r="W432" s="131"/>
      <c r="X432" s="132"/>
      <c r="Y432" s="133"/>
    </row>
    <row r="433" spans="9:25" ht="15.75" customHeight="1">
      <c r="I433" s="133"/>
      <c r="N433" s="130"/>
      <c r="U433" s="131"/>
      <c r="V433" s="131"/>
      <c r="W433" s="131"/>
      <c r="X433" s="132"/>
      <c r="Y433" s="133"/>
    </row>
    <row r="434" spans="9:25" ht="15.75" customHeight="1">
      <c r="I434" s="133"/>
      <c r="N434" s="130"/>
      <c r="U434" s="131"/>
      <c r="V434" s="131"/>
      <c r="W434" s="131"/>
      <c r="X434" s="132"/>
      <c r="Y434" s="133"/>
    </row>
    <row r="435" spans="9:25" ht="15.75" customHeight="1">
      <c r="I435" s="133"/>
      <c r="N435" s="130"/>
      <c r="U435" s="131"/>
      <c r="V435" s="131"/>
      <c r="W435" s="131"/>
      <c r="X435" s="132"/>
      <c r="Y435" s="133"/>
    </row>
    <row r="436" spans="9:25" ht="15.75" customHeight="1">
      <c r="I436" s="133"/>
      <c r="N436" s="130"/>
      <c r="U436" s="131"/>
      <c r="V436" s="131"/>
      <c r="W436" s="131"/>
      <c r="X436" s="132"/>
      <c r="Y436" s="133"/>
    </row>
    <row r="437" spans="9:25" ht="15.75" customHeight="1">
      <c r="I437" s="133"/>
      <c r="N437" s="130"/>
      <c r="U437" s="131"/>
      <c r="V437" s="131"/>
      <c r="W437" s="131"/>
      <c r="X437" s="132"/>
      <c r="Y437" s="133"/>
    </row>
    <row r="438" spans="9:25" ht="15.75" customHeight="1">
      <c r="I438" s="133"/>
      <c r="N438" s="130"/>
      <c r="U438" s="131"/>
      <c r="V438" s="131"/>
      <c r="W438" s="131"/>
      <c r="X438" s="132"/>
      <c r="Y438" s="133"/>
    </row>
    <row r="439" spans="9:25" ht="15.75" customHeight="1">
      <c r="I439" s="133"/>
      <c r="N439" s="130"/>
      <c r="U439" s="131"/>
      <c r="V439" s="131"/>
      <c r="W439" s="131"/>
      <c r="X439" s="132"/>
      <c r="Y439" s="133"/>
    </row>
    <row r="440" spans="9:25" ht="15.75" customHeight="1">
      <c r="I440" s="133"/>
      <c r="N440" s="130"/>
      <c r="U440" s="131"/>
      <c r="V440" s="131"/>
      <c r="W440" s="131"/>
      <c r="X440" s="132"/>
      <c r="Y440" s="133"/>
    </row>
    <row r="441" spans="9:25" ht="15.75" customHeight="1">
      <c r="I441" s="133"/>
      <c r="N441" s="130"/>
      <c r="U441" s="131"/>
      <c r="V441" s="131"/>
      <c r="W441" s="131"/>
      <c r="X441" s="132"/>
      <c r="Y441" s="133"/>
    </row>
    <row r="442" spans="9:25" ht="15.75" customHeight="1">
      <c r="I442" s="133"/>
      <c r="N442" s="130"/>
      <c r="U442" s="131"/>
      <c r="V442" s="131"/>
      <c r="W442" s="131"/>
      <c r="X442" s="132"/>
      <c r="Y442" s="133"/>
    </row>
    <row r="443" spans="9:25" ht="15.75" customHeight="1">
      <c r="I443" s="133"/>
      <c r="N443" s="130"/>
      <c r="U443" s="131"/>
      <c r="V443" s="131"/>
      <c r="W443" s="131"/>
      <c r="X443" s="132"/>
      <c r="Y443" s="133"/>
    </row>
    <row r="444" spans="9:25" ht="15.75" customHeight="1">
      <c r="I444" s="133"/>
      <c r="N444" s="130"/>
      <c r="U444" s="131"/>
      <c r="V444" s="131"/>
      <c r="W444" s="131"/>
      <c r="X444" s="132"/>
      <c r="Y444" s="133"/>
    </row>
    <row r="445" spans="9:25" ht="15.75" customHeight="1">
      <c r="I445" s="133"/>
      <c r="N445" s="130"/>
      <c r="U445" s="131"/>
      <c r="V445" s="131"/>
      <c r="W445" s="131"/>
      <c r="X445" s="132"/>
      <c r="Y445" s="133"/>
    </row>
    <row r="446" spans="9:25" ht="15.75" customHeight="1">
      <c r="I446" s="133"/>
      <c r="N446" s="130"/>
      <c r="U446" s="131"/>
      <c r="V446" s="131"/>
      <c r="W446" s="131"/>
      <c r="X446" s="132"/>
      <c r="Y446" s="133"/>
    </row>
    <row r="447" spans="9:25" ht="15.75" customHeight="1">
      <c r="I447" s="133"/>
      <c r="N447" s="130"/>
      <c r="U447" s="131"/>
      <c r="V447" s="131"/>
      <c r="W447" s="131"/>
      <c r="X447" s="132"/>
      <c r="Y447" s="133"/>
    </row>
    <row r="448" spans="9:25" ht="15.75" customHeight="1">
      <c r="I448" s="133"/>
      <c r="N448" s="130"/>
      <c r="U448" s="131"/>
      <c r="V448" s="131"/>
      <c r="W448" s="131"/>
      <c r="X448" s="132"/>
      <c r="Y448" s="133"/>
    </row>
    <row r="449" spans="9:25" ht="15.75" customHeight="1">
      <c r="I449" s="133"/>
      <c r="N449" s="130"/>
      <c r="U449" s="131"/>
      <c r="V449" s="131"/>
      <c r="W449" s="131"/>
      <c r="X449" s="132"/>
      <c r="Y449" s="133"/>
    </row>
    <row r="450" spans="9:25" ht="15.75" customHeight="1">
      <c r="I450" s="133"/>
      <c r="N450" s="130"/>
      <c r="U450" s="131"/>
      <c r="V450" s="131"/>
      <c r="W450" s="131"/>
      <c r="X450" s="132"/>
      <c r="Y450" s="133"/>
    </row>
    <row r="451" spans="9:25" ht="15.75" customHeight="1">
      <c r="I451" s="133"/>
      <c r="N451" s="130"/>
      <c r="U451" s="131"/>
      <c r="V451" s="131"/>
      <c r="W451" s="131"/>
      <c r="X451" s="132"/>
      <c r="Y451" s="133"/>
    </row>
    <row r="452" spans="9:25" ht="15.75" customHeight="1">
      <c r="I452" s="133"/>
      <c r="N452" s="130"/>
      <c r="U452" s="131"/>
      <c r="V452" s="131"/>
      <c r="W452" s="131"/>
      <c r="X452" s="132"/>
      <c r="Y452" s="133"/>
    </row>
    <row r="453" spans="9:25" ht="15.75" customHeight="1">
      <c r="I453" s="133"/>
      <c r="N453" s="130"/>
      <c r="U453" s="131"/>
      <c r="V453" s="131"/>
      <c r="W453" s="131"/>
      <c r="X453" s="132"/>
      <c r="Y453" s="133"/>
    </row>
    <row r="454" spans="9:25" ht="15.75" customHeight="1">
      <c r="I454" s="133"/>
      <c r="N454" s="130"/>
      <c r="U454" s="131"/>
      <c r="V454" s="131"/>
      <c r="W454" s="131"/>
      <c r="X454" s="132"/>
      <c r="Y454" s="133"/>
    </row>
    <row r="455" spans="9:25" ht="15.75" customHeight="1">
      <c r="I455" s="133"/>
      <c r="N455" s="130"/>
      <c r="U455" s="131"/>
      <c r="V455" s="131"/>
      <c r="W455" s="131"/>
      <c r="X455" s="132"/>
      <c r="Y455" s="133"/>
    </row>
    <row r="456" spans="9:25" ht="15.75" customHeight="1">
      <c r="I456" s="133"/>
      <c r="N456" s="130"/>
      <c r="U456" s="131"/>
      <c r="V456" s="131"/>
      <c r="W456" s="131"/>
      <c r="X456" s="132"/>
      <c r="Y456" s="133"/>
    </row>
    <row r="457" spans="9:25" ht="15.75" customHeight="1">
      <c r="I457" s="133"/>
      <c r="N457" s="130"/>
      <c r="U457" s="131"/>
      <c r="V457" s="131"/>
      <c r="W457" s="131"/>
      <c r="X457" s="132"/>
      <c r="Y457" s="133"/>
    </row>
    <row r="458" spans="9:25" ht="15.75" customHeight="1">
      <c r="I458" s="133"/>
      <c r="N458" s="130"/>
      <c r="U458" s="131"/>
      <c r="V458" s="131"/>
      <c r="W458" s="131"/>
      <c r="X458" s="132"/>
      <c r="Y458" s="133"/>
    </row>
    <row r="459" spans="9:25" ht="15.75" customHeight="1">
      <c r="I459" s="133"/>
      <c r="N459" s="130"/>
      <c r="U459" s="131"/>
      <c r="V459" s="131"/>
      <c r="W459" s="131"/>
      <c r="X459" s="132"/>
      <c r="Y459" s="133"/>
    </row>
    <row r="460" spans="9:25" ht="15.75" customHeight="1">
      <c r="I460" s="133"/>
      <c r="N460" s="130"/>
      <c r="U460" s="131"/>
      <c r="V460" s="131"/>
      <c r="W460" s="131"/>
      <c r="X460" s="132"/>
      <c r="Y460" s="133"/>
    </row>
    <row r="461" spans="9:25" ht="15.75" customHeight="1">
      <c r="I461" s="133"/>
      <c r="N461" s="130"/>
      <c r="U461" s="131"/>
      <c r="V461" s="131"/>
      <c r="W461" s="131"/>
      <c r="X461" s="132"/>
      <c r="Y461" s="133"/>
    </row>
    <row r="462" spans="9:25" ht="15.75" customHeight="1">
      <c r="I462" s="133"/>
      <c r="N462" s="130"/>
      <c r="U462" s="131"/>
      <c r="V462" s="131"/>
      <c r="W462" s="131"/>
      <c r="X462" s="132"/>
      <c r="Y462" s="133"/>
    </row>
    <row r="463" spans="9:25" ht="15.75" customHeight="1">
      <c r="I463" s="133"/>
      <c r="N463" s="130"/>
      <c r="U463" s="131"/>
      <c r="V463" s="131"/>
      <c r="W463" s="131"/>
      <c r="X463" s="132"/>
      <c r="Y463" s="133"/>
    </row>
    <row r="464" spans="9:25" ht="15.75" customHeight="1">
      <c r="I464" s="133"/>
      <c r="N464" s="130"/>
      <c r="U464" s="131"/>
      <c r="V464" s="131"/>
      <c r="W464" s="131"/>
      <c r="X464" s="132"/>
      <c r="Y464" s="133"/>
    </row>
    <row r="465" spans="9:25" ht="15.75" customHeight="1">
      <c r="I465" s="133"/>
      <c r="N465" s="130"/>
      <c r="U465" s="131"/>
      <c r="V465" s="131"/>
      <c r="W465" s="131"/>
      <c r="X465" s="132"/>
      <c r="Y465" s="133"/>
    </row>
    <row r="466" spans="9:25" ht="15.75" customHeight="1">
      <c r="I466" s="133"/>
      <c r="N466" s="130"/>
      <c r="U466" s="131"/>
      <c r="V466" s="131"/>
      <c r="W466" s="131"/>
      <c r="X466" s="132"/>
      <c r="Y466" s="133"/>
    </row>
    <row r="467" spans="9:25" ht="15.75" customHeight="1">
      <c r="I467" s="133"/>
      <c r="N467" s="130"/>
      <c r="U467" s="131"/>
      <c r="V467" s="131"/>
      <c r="W467" s="131"/>
      <c r="X467" s="132"/>
      <c r="Y467" s="133"/>
    </row>
    <row r="468" spans="9:25" ht="15.75" customHeight="1">
      <c r="I468" s="133"/>
      <c r="N468" s="130"/>
      <c r="U468" s="131"/>
      <c r="V468" s="131"/>
      <c r="W468" s="131"/>
      <c r="X468" s="132"/>
      <c r="Y468" s="133"/>
    </row>
    <row r="469" spans="9:25" ht="15.75" customHeight="1">
      <c r="I469" s="133"/>
      <c r="N469" s="130"/>
      <c r="U469" s="131"/>
      <c r="V469" s="131"/>
      <c r="W469" s="131"/>
      <c r="X469" s="132"/>
      <c r="Y469" s="133"/>
    </row>
    <row r="470" spans="9:25" ht="15.75" customHeight="1">
      <c r="I470" s="133"/>
      <c r="N470" s="130"/>
      <c r="U470" s="131"/>
      <c r="V470" s="131"/>
      <c r="W470" s="131"/>
      <c r="X470" s="132"/>
      <c r="Y470" s="133"/>
    </row>
    <row r="471" spans="9:25" ht="15.75" customHeight="1">
      <c r="I471" s="133"/>
      <c r="N471" s="130"/>
      <c r="U471" s="131"/>
      <c r="V471" s="131"/>
      <c r="W471" s="131"/>
      <c r="X471" s="132"/>
      <c r="Y471" s="133"/>
    </row>
    <row r="472" spans="9:25" ht="15.75" customHeight="1">
      <c r="I472" s="133"/>
      <c r="N472" s="130"/>
      <c r="U472" s="131"/>
      <c r="V472" s="131"/>
      <c r="W472" s="131"/>
      <c r="X472" s="132"/>
      <c r="Y472" s="133"/>
    </row>
    <row r="473" spans="9:25" ht="15.75" customHeight="1">
      <c r="I473" s="133"/>
      <c r="N473" s="130"/>
      <c r="U473" s="131"/>
      <c r="V473" s="131"/>
      <c r="W473" s="131"/>
      <c r="X473" s="132"/>
      <c r="Y473" s="133"/>
    </row>
    <row r="474" spans="9:25" ht="15.75" customHeight="1">
      <c r="I474" s="133"/>
      <c r="N474" s="130"/>
      <c r="U474" s="131"/>
      <c r="V474" s="131"/>
      <c r="W474" s="131"/>
      <c r="X474" s="132"/>
      <c r="Y474" s="133"/>
    </row>
    <row r="475" spans="9:25" ht="15.75" customHeight="1">
      <c r="I475" s="133"/>
      <c r="N475" s="130"/>
      <c r="U475" s="131"/>
      <c r="V475" s="131"/>
      <c r="W475" s="131"/>
      <c r="X475" s="132"/>
      <c r="Y475" s="133"/>
    </row>
    <row r="476" spans="9:25" ht="15.75" customHeight="1">
      <c r="I476" s="133"/>
      <c r="N476" s="130"/>
      <c r="U476" s="131"/>
      <c r="V476" s="131"/>
      <c r="W476" s="131"/>
      <c r="X476" s="132"/>
      <c r="Y476" s="133"/>
    </row>
    <row r="477" spans="9:25" ht="15.75" customHeight="1">
      <c r="I477" s="133"/>
      <c r="N477" s="130"/>
      <c r="U477" s="131"/>
      <c r="V477" s="131"/>
      <c r="W477" s="131"/>
      <c r="X477" s="132"/>
      <c r="Y477" s="133"/>
    </row>
    <row r="478" spans="9:25" ht="15.75" customHeight="1">
      <c r="I478" s="133"/>
      <c r="N478" s="130"/>
      <c r="U478" s="131"/>
      <c r="V478" s="131"/>
      <c r="W478" s="131"/>
      <c r="X478" s="132"/>
      <c r="Y478" s="133"/>
    </row>
    <row r="479" spans="9:25" ht="15.75" customHeight="1">
      <c r="I479" s="133"/>
      <c r="N479" s="130"/>
      <c r="U479" s="131"/>
      <c r="V479" s="131"/>
      <c r="W479" s="131"/>
      <c r="X479" s="132"/>
      <c r="Y479" s="133"/>
    </row>
    <row r="480" spans="9:25" ht="15.75" customHeight="1">
      <c r="I480" s="133"/>
      <c r="N480" s="130"/>
      <c r="U480" s="131"/>
      <c r="V480" s="131"/>
      <c r="W480" s="131"/>
      <c r="X480" s="132"/>
      <c r="Y480" s="133"/>
    </row>
    <row r="481" spans="9:25" ht="15.75" customHeight="1">
      <c r="I481" s="133"/>
      <c r="N481" s="130"/>
      <c r="U481" s="131"/>
      <c r="V481" s="131"/>
      <c r="W481" s="131"/>
      <c r="X481" s="132"/>
      <c r="Y481" s="133"/>
    </row>
    <row r="482" spans="9:25" ht="15.75" customHeight="1">
      <c r="I482" s="133"/>
      <c r="N482" s="130"/>
      <c r="U482" s="131"/>
      <c r="V482" s="131"/>
      <c r="W482" s="131"/>
      <c r="X482" s="132"/>
      <c r="Y482" s="133"/>
    </row>
    <row r="483" spans="9:25" ht="15.75" customHeight="1">
      <c r="I483" s="133"/>
      <c r="N483" s="130"/>
      <c r="U483" s="131"/>
      <c r="V483" s="131"/>
      <c r="W483" s="131"/>
      <c r="X483" s="132"/>
      <c r="Y483" s="133"/>
    </row>
    <row r="484" spans="9:25" ht="15.75" customHeight="1">
      <c r="I484" s="133"/>
      <c r="N484" s="130"/>
      <c r="U484" s="131"/>
      <c r="V484" s="131"/>
      <c r="W484" s="131"/>
      <c r="X484" s="132"/>
      <c r="Y484" s="133"/>
    </row>
    <row r="485" spans="9:25" ht="15.75" customHeight="1">
      <c r="I485" s="133"/>
      <c r="N485" s="130"/>
      <c r="U485" s="131"/>
      <c r="V485" s="131"/>
      <c r="W485" s="131"/>
      <c r="X485" s="132"/>
      <c r="Y485" s="133"/>
    </row>
    <row r="486" spans="9:25" ht="15.75" customHeight="1">
      <c r="I486" s="133"/>
      <c r="N486" s="130"/>
      <c r="U486" s="131"/>
      <c r="V486" s="131"/>
      <c r="W486" s="131"/>
      <c r="X486" s="132"/>
      <c r="Y486" s="133"/>
    </row>
    <row r="487" spans="9:25" ht="15.75" customHeight="1">
      <c r="I487" s="133"/>
      <c r="N487" s="130"/>
      <c r="U487" s="131"/>
      <c r="V487" s="131"/>
      <c r="W487" s="131"/>
      <c r="X487" s="132"/>
      <c r="Y487" s="133"/>
    </row>
    <row r="488" spans="9:25" ht="15.75" customHeight="1">
      <c r="I488" s="133"/>
      <c r="N488" s="130"/>
      <c r="U488" s="131"/>
      <c r="V488" s="131"/>
      <c r="W488" s="131"/>
      <c r="X488" s="132"/>
      <c r="Y488" s="133"/>
    </row>
    <row r="489" spans="9:25" ht="15.75" customHeight="1">
      <c r="I489" s="133"/>
      <c r="N489" s="130"/>
      <c r="U489" s="131"/>
      <c r="V489" s="131"/>
      <c r="W489" s="131"/>
      <c r="X489" s="132"/>
      <c r="Y489" s="133"/>
    </row>
    <row r="490" spans="9:25" ht="15.75" customHeight="1">
      <c r="I490" s="133"/>
      <c r="N490" s="130"/>
      <c r="U490" s="131"/>
      <c r="V490" s="131"/>
      <c r="W490" s="131"/>
      <c r="X490" s="132"/>
      <c r="Y490" s="133"/>
    </row>
    <row r="491" spans="9:25" ht="15.75" customHeight="1">
      <c r="I491" s="133"/>
      <c r="N491" s="130"/>
      <c r="U491" s="131"/>
      <c r="V491" s="131"/>
      <c r="W491" s="131"/>
      <c r="X491" s="132"/>
      <c r="Y491" s="133"/>
    </row>
    <row r="492" spans="9:25" ht="15.75" customHeight="1">
      <c r="I492" s="133"/>
      <c r="N492" s="130"/>
      <c r="U492" s="131"/>
      <c r="V492" s="131"/>
      <c r="W492" s="131"/>
      <c r="X492" s="132"/>
      <c r="Y492" s="133"/>
    </row>
    <row r="493" spans="9:25" ht="15.75" customHeight="1">
      <c r="I493" s="133"/>
      <c r="N493" s="130"/>
      <c r="U493" s="131"/>
      <c r="V493" s="131"/>
      <c r="W493" s="131"/>
      <c r="X493" s="132"/>
      <c r="Y493" s="133"/>
    </row>
    <row r="494" spans="9:25" ht="15.75" customHeight="1">
      <c r="I494" s="133"/>
      <c r="N494" s="130"/>
      <c r="U494" s="131"/>
      <c r="V494" s="131"/>
      <c r="W494" s="131"/>
      <c r="X494" s="132"/>
      <c r="Y494" s="133"/>
    </row>
    <row r="495" spans="9:25" ht="15.75" customHeight="1">
      <c r="I495" s="133"/>
      <c r="N495" s="130"/>
      <c r="U495" s="131"/>
      <c r="V495" s="131"/>
      <c r="W495" s="131"/>
      <c r="X495" s="132"/>
      <c r="Y495" s="133"/>
    </row>
    <row r="496" spans="9:25" ht="15.75" customHeight="1">
      <c r="I496" s="133"/>
      <c r="N496" s="130"/>
      <c r="U496" s="131"/>
      <c r="V496" s="131"/>
      <c r="W496" s="131"/>
      <c r="X496" s="132"/>
      <c r="Y496" s="133"/>
    </row>
    <row r="497" spans="9:25" ht="15.75" customHeight="1">
      <c r="I497" s="133"/>
      <c r="N497" s="130"/>
      <c r="U497" s="131"/>
      <c r="V497" s="131"/>
      <c r="W497" s="131"/>
      <c r="X497" s="132"/>
      <c r="Y497" s="133"/>
    </row>
    <row r="498" spans="9:25" ht="15.75" customHeight="1">
      <c r="I498" s="133"/>
      <c r="N498" s="130"/>
      <c r="U498" s="131"/>
      <c r="V498" s="131"/>
      <c r="W498" s="131"/>
      <c r="X498" s="132"/>
      <c r="Y498" s="133"/>
    </row>
    <row r="499" spans="9:25" ht="15.75" customHeight="1">
      <c r="I499" s="133"/>
      <c r="N499" s="130"/>
      <c r="U499" s="131"/>
      <c r="V499" s="131"/>
      <c r="W499" s="131"/>
      <c r="X499" s="132"/>
      <c r="Y499" s="133"/>
    </row>
    <row r="500" spans="9:25" ht="15.75" customHeight="1">
      <c r="I500" s="133"/>
      <c r="N500" s="130"/>
      <c r="U500" s="131"/>
      <c r="V500" s="131"/>
      <c r="W500" s="131"/>
      <c r="X500" s="132"/>
      <c r="Y500" s="133"/>
    </row>
    <row r="501" spans="9:25" ht="15.75" customHeight="1">
      <c r="I501" s="133"/>
      <c r="N501" s="130"/>
      <c r="U501" s="131"/>
      <c r="V501" s="131"/>
      <c r="W501" s="131"/>
      <c r="X501" s="132"/>
      <c r="Y501" s="133"/>
    </row>
    <row r="502" spans="9:25" ht="15.75" customHeight="1">
      <c r="I502" s="133"/>
      <c r="N502" s="130"/>
      <c r="U502" s="131"/>
      <c r="V502" s="131"/>
      <c r="W502" s="131"/>
      <c r="X502" s="132"/>
      <c r="Y502" s="133"/>
    </row>
    <row r="503" spans="9:25" ht="15.75" customHeight="1">
      <c r="I503" s="133"/>
      <c r="N503" s="130"/>
      <c r="U503" s="131"/>
      <c r="V503" s="131"/>
      <c r="W503" s="131"/>
      <c r="X503" s="132"/>
      <c r="Y503" s="133"/>
    </row>
    <row r="504" spans="9:25" ht="15.75" customHeight="1">
      <c r="I504" s="133"/>
      <c r="N504" s="130"/>
      <c r="U504" s="131"/>
      <c r="V504" s="131"/>
      <c r="W504" s="131"/>
      <c r="X504" s="132"/>
      <c r="Y504" s="133"/>
    </row>
    <row r="505" spans="9:25" ht="15.75" customHeight="1">
      <c r="I505" s="133"/>
      <c r="N505" s="130"/>
      <c r="U505" s="131"/>
      <c r="V505" s="131"/>
      <c r="W505" s="131"/>
      <c r="X505" s="132"/>
      <c r="Y505" s="133"/>
    </row>
    <row r="506" spans="9:25" ht="15.75" customHeight="1">
      <c r="I506" s="133"/>
      <c r="N506" s="130"/>
      <c r="U506" s="131"/>
      <c r="V506" s="131"/>
      <c r="W506" s="131"/>
      <c r="X506" s="132"/>
      <c r="Y506" s="133"/>
    </row>
    <row r="507" spans="9:25" ht="15.75" customHeight="1">
      <c r="I507" s="133"/>
      <c r="N507" s="130"/>
      <c r="U507" s="131"/>
      <c r="V507" s="131"/>
      <c r="W507" s="131"/>
      <c r="X507" s="132"/>
      <c r="Y507" s="133"/>
    </row>
    <row r="508" spans="9:25" ht="15.75" customHeight="1">
      <c r="I508" s="133"/>
      <c r="N508" s="130"/>
      <c r="U508" s="131"/>
      <c r="V508" s="131"/>
      <c r="W508" s="131"/>
      <c r="X508" s="132"/>
      <c r="Y508" s="133"/>
    </row>
    <row r="509" spans="9:25" ht="15.75" customHeight="1">
      <c r="I509" s="133"/>
      <c r="N509" s="130"/>
      <c r="U509" s="131"/>
      <c r="V509" s="131"/>
      <c r="W509" s="131"/>
      <c r="X509" s="132"/>
      <c r="Y509" s="133"/>
    </row>
    <row r="510" spans="9:25" ht="15.75" customHeight="1">
      <c r="I510" s="133"/>
      <c r="N510" s="130"/>
      <c r="U510" s="131"/>
      <c r="V510" s="131"/>
      <c r="W510" s="131"/>
      <c r="X510" s="132"/>
      <c r="Y510" s="133"/>
    </row>
    <row r="511" spans="9:25" ht="15.75" customHeight="1">
      <c r="I511" s="133"/>
      <c r="N511" s="130"/>
      <c r="U511" s="131"/>
      <c r="V511" s="131"/>
      <c r="W511" s="131"/>
      <c r="X511" s="132"/>
      <c r="Y511" s="133"/>
    </row>
    <row r="512" spans="9:25" ht="15.75" customHeight="1">
      <c r="I512" s="133"/>
      <c r="N512" s="130"/>
      <c r="U512" s="131"/>
      <c r="V512" s="131"/>
      <c r="W512" s="131"/>
      <c r="X512" s="132"/>
      <c r="Y512" s="133"/>
    </row>
    <row r="513" spans="9:25" ht="15.75" customHeight="1">
      <c r="I513" s="133"/>
      <c r="N513" s="130"/>
      <c r="U513" s="131"/>
      <c r="V513" s="131"/>
      <c r="W513" s="131"/>
      <c r="X513" s="132"/>
      <c r="Y513" s="133"/>
    </row>
    <row r="514" spans="9:25" ht="15.75" customHeight="1">
      <c r="I514" s="133"/>
      <c r="N514" s="130"/>
      <c r="U514" s="131"/>
      <c r="V514" s="131"/>
      <c r="W514" s="131"/>
      <c r="X514" s="132"/>
      <c r="Y514" s="133"/>
    </row>
    <row r="515" spans="9:25" ht="15.75" customHeight="1">
      <c r="I515" s="133"/>
      <c r="N515" s="130"/>
      <c r="U515" s="131"/>
      <c r="V515" s="131"/>
      <c r="W515" s="131"/>
      <c r="X515" s="132"/>
      <c r="Y515" s="133"/>
    </row>
    <row r="516" spans="9:25" ht="15.75" customHeight="1">
      <c r="I516" s="133"/>
      <c r="N516" s="130"/>
      <c r="U516" s="131"/>
      <c r="V516" s="131"/>
      <c r="W516" s="131"/>
      <c r="X516" s="132"/>
      <c r="Y516" s="133"/>
    </row>
    <row r="517" spans="9:25" ht="15.75" customHeight="1">
      <c r="I517" s="133"/>
      <c r="N517" s="130"/>
      <c r="U517" s="131"/>
      <c r="V517" s="131"/>
      <c r="W517" s="131"/>
      <c r="X517" s="132"/>
      <c r="Y517" s="133"/>
    </row>
    <row r="518" spans="9:25" ht="15.75" customHeight="1">
      <c r="I518" s="133"/>
      <c r="N518" s="130"/>
      <c r="U518" s="131"/>
      <c r="V518" s="131"/>
      <c r="W518" s="131"/>
      <c r="X518" s="132"/>
      <c r="Y518" s="133"/>
    </row>
    <row r="519" spans="9:25" ht="15.75" customHeight="1">
      <c r="I519" s="133"/>
      <c r="N519" s="130"/>
      <c r="U519" s="131"/>
      <c r="V519" s="131"/>
      <c r="W519" s="131"/>
      <c r="X519" s="132"/>
      <c r="Y519" s="133"/>
    </row>
    <row r="520" spans="9:25" ht="15.75" customHeight="1">
      <c r="I520" s="133"/>
      <c r="N520" s="130"/>
      <c r="U520" s="131"/>
      <c r="V520" s="131"/>
      <c r="W520" s="131"/>
      <c r="X520" s="132"/>
      <c r="Y520" s="133"/>
    </row>
    <row r="521" spans="9:25" ht="15.75" customHeight="1">
      <c r="I521" s="133"/>
      <c r="N521" s="130"/>
      <c r="U521" s="131"/>
      <c r="V521" s="131"/>
      <c r="W521" s="131"/>
      <c r="X521" s="132"/>
      <c r="Y521" s="133"/>
    </row>
    <row r="522" spans="9:25" ht="15.75" customHeight="1">
      <c r="I522" s="133"/>
      <c r="N522" s="130"/>
      <c r="U522" s="131"/>
      <c r="V522" s="131"/>
      <c r="W522" s="131"/>
      <c r="X522" s="132"/>
      <c r="Y522" s="133"/>
    </row>
    <row r="523" spans="9:25" ht="15.75" customHeight="1">
      <c r="I523" s="133"/>
      <c r="N523" s="130"/>
      <c r="U523" s="131"/>
      <c r="V523" s="131"/>
      <c r="W523" s="131"/>
      <c r="X523" s="132"/>
      <c r="Y523" s="133"/>
    </row>
    <row r="524" spans="9:25" ht="15.75" customHeight="1">
      <c r="I524" s="133"/>
      <c r="N524" s="130"/>
      <c r="U524" s="131"/>
      <c r="V524" s="131"/>
      <c r="W524" s="131"/>
      <c r="X524" s="132"/>
      <c r="Y524" s="133"/>
    </row>
    <row r="525" spans="9:25" ht="15.75" customHeight="1">
      <c r="I525" s="133"/>
      <c r="N525" s="130"/>
      <c r="U525" s="131"/>
      <c r="V525" s="131"/>
      <c r="W525" s="131"/>
      <c r="X525" s="132"/>
      <c r="Y525" s="133"/>
    </row>
    <row r="526" spans="9:25" ht="15.75" customHeight="1">
      <c r="I526" s="133"/>
      <c r="N526" s="130"/>
      <c r="U526" s="131"/>
      <c r="V526" s="131"/>
      <c r="W526" s="131"/>
      <c r="X526" s="132"/>
      <c r="Y526" s="133"/>
    </row>
    <row r="527" spans="9:25" ht="15.75" customHeight="1">
      <c r="I527" s="133"/>
      <c r="N527" s="130"/>
      <c r="U527" s="131"/>
      <c r="V527" s="131"/>
      <c r="W527" s="131"/>
      <c r="X527" s="132"/>
      <c r="Y527" s="133"/>
    </row>
    <row r="528" spans="9:25" ht="15.75" customHeight="1">
      <c r="I528" s="133"/>
      <c r="N528" s="130"/>
      <c r="U528" s="131"/>
      <c r="V528" s="131"/>
      <c r="W528" s="131"/>
      <c r="X528" s="132"/>
      <c r="Y528" s="133"/>
    </row>
    <row r="529" spans="9:25" ht="15.75" customHeight="1">
      <c r="I529" s="133"/>
      <c r="N529" s="130"/>
      <c r="U529" s="131"/>
      <c r="V529" s="131"/>
      <c r="W529" s="131"/>
      <c r="X529" s="132"/>
      <c r="Y529" s="133"/>
    </row>
    <row r="530" spans="9:25" ht="15.75" customHeight="1">
      <c r="I530" s="133"/>
      <c r="N530" s="130"/>
      <c r="U530" s="131"/>
      <c r="V530" s="131"/>
      <c r="W530" s="131"/>
      <c r="X530" s="132"/>
      <c r="Y530" s="133"/>
    </row>
    <row r="531" spans="9:25" ht="15.75" customHeight="1">
      <c r="I531" s="133"/>
      <c r="N531" s="130"/>
      <c r="U531" s="131"/>
      <c r="V531" s="131"/>
      <c r="W531" s="131"/>
      <c r="X531" s="132"/>
      <c r="Y531" s="133"/>
    </row>
    <row r="532" spans="9:25" ht="15.75" customHeight="1">
      <c r="I532" s="133"/>
      <c r="N532" s="130"/>
      <c r="U532" s="131"/>
      <c r="V532" s="131"/>
      <c r="W532" s="131"/>
      <c r="X532" s="132"/>
      <c r="Y532" s="133"/>
    </row>
    <row r="533" spans="9:25" ht="15.75" customHeight="1">
      <c r="I533" s="133"/>
      <c r="N533" s="130"/>
      <c r="U533" s="131"/>
      <c r="V533" s="131"/>
      <c r="W533" s="131"/>
      <c r="X533" s="132"/>
      <c r="Y533" s="133"/>
    </row>
    <row r="534" spans="9:25" ht="15.75" customHeight="1">
      <c r="I534" s="133"/>
      <c r="N534" s="130"/>
      <c r="U534" s="131"/>
      <c r="V534" s="131"/>
      <c r="W534" s="131"/>
      <c r="X534" s="132"/>
      <c r="Y534" s="133"/>
    </row>
    <row r="535" spans="9:25" ht="15.75" customHeight="1">
      <c r="I535" s="133"/>
      <c r="N535" s="130"/>
      <c r="U535" s="131"/>
      <c r="V535" s="131"/>
      <c r="W535" s="131"/>
      <c r="X535" s="132"/>
      <c r="Y535" s="133"/>
    </row>
    <row r="536" spans="9:25" ht="15.75" customHeight="1">
      <c r="I536" s="133"/>
      <c r="N536" s="130"/>
      <c r="U536" s="131"/>
      <c r="V536" s="131"/>
      <c r="W536" s="131"/>
      <c r="X536" s="132"/>
      <c r="Y536" s="133"/>
    </row>
    <row r="537" spans="9:25" ht="15.75" customHeight="1">
      <c r="I537" s="133"/>
      <c r="N537" s="130"/>
      <c r="U537" s="131"/>
      <c r="V537" s="131"/>
      <c r="W537" s="131"/>
      <c r="X537" s="132"/>
      <c r="Y537" s="133"/>
    </row>
    <row r="538" spans="9:25" ht="15.75" customHeight="1">
      <c r="I538" s="133"/>
      <c r="N538" s="130"/>
      <c r="U538" s="131"/>
      <c r="V538" s="131"/>
      <c r="W538" s="131"/>
      <c r="X538" s="132"/>
      <c r="Y538" s="133"/>
    </row>
    <row r="539" spans="9:25" ht="15.75" customHeight="1">
      <c r="I539" s="133"/>
      <c r="N539" s="130"/>
      <c r="U539" s="131"/>
      <c r="V539" s="131"/>
      <c r="W539" s="131"/>
      <c r="X539" s="132"/>
      <c r="Y539" s="133"/>
    </row>
    <row r="540" spans="9:25" ht="15.75" customHeight="1">
      <c r="I540" s="133"/>
      <c r="N540" s="130"/>
      <c r="U540" s="131"/>
      <c r="V540" s="131"/>
      <c r="W540" s="131"/>
      <c r="X540" s="132"/>
      <c r="Y540" s="133"/>
    </row>
    <row r="541" spans="9:25" ht="15.75" customHeight="1">
      <c r="I541" s="133"/>
      <c r="N541" s="130"/>
      <c r="U541" s="131"/>
      <c r="V541" s="131"/>
      <c r="W541" s="131"/>
      <c r="X541" s="132"/>
      <c r="Y541" s="133"/>
    </row>
    <row r="542" spans="9:25" ht="15.75" customHeight="1">
      <c r="I542" s="133"/>
      <c r="N542" s="130"/>
      <c r="U542" s="131"/>
      <c r="V542" s="131"/>
      <c r="W542" s="131"/>
      <c r="X542" s="132"/>
      <c r="Y542" s="133"/>
    </row>
    <row r="543" spans="9:25" ht="15.75" customHeight="1">
      <c r="I543" s="133"/>
      <c r="N543" s="130"/>
      <c r="U543" s="131"/>
      <c r="V543" s="131"/>
      <c r="W543" s="131"/>
      <c r="X543" s="132"/>
      <c r="Y543" s="133"/>
    </row>
    <row r="544" spans="9:25" ht="15.75" customHeight="1">
      <c r="I544" s="133"/>
      <c r="N544" s="130"/>
      <c r="U544" s="131"/>
      <c r="V544" s="131"/>
      <c r="W544" s="131"/>
      <c r="X544" s="132"/>
      <c r="Y544" s="133"/>
    </row>
    <row r="545" spans="9:25" ht="15.75" customHeight="1">
      <c r="I545" s="133"/>
      <c r="N545" s="130"/>
      <c r="U545" s="131"/>
      <c r="V545" s="131"/>
      <c r="W545" s="131"/>
      <c r="X545" s="132"/>
      <c r="Y545" s="133"/>
    </row>
    <row r="546" spans="9:25" ht="15.75" customHeight="1">
      <c r="I546" s="133"/>
      <c r="N546" s="130"/>
      <c r="U546" s="131"/>
      <c r="V546" s="131"/>
      <c r="W546" s="131"/>
      <c r="X546" s="132"/>
      <c r="Y546" s="133"/>
    </row>
    <row r="547" spans="9:25" ht="15.75" customHeight="1">
      <c r="I547" s="133"/>
      <c r="N547" s="130"/>
      <c r="U547" s="131"/>
      <c r="V547" s="131"/>
      <c r="W547" s="131"/>
      <c r="X547" s="132"/>
      <c r="Y547" s="133"/>
    </row>
    <row r="548" spans="9:25" ht="15.75" customHeight="1">
      <c r="I548" s="133"/>
      <c r="N548" s="130"/>
      <c r="U548" s="131"/>
      <c r="V548" s="131"/>
      <c r="W548" s="131"/>
      <c r="X548" s="132"/>
      <c r="Y548" s="133"/>
    </row>
    <row r="549" spans="9:25" ht="15.75" customHeight="1">
      <c r="I549" s="133"/>
      <c r="N549" s="130"/>
      <c r="U549" s="131"/>
      <c r="V549" s="131"/>
      <c r="W549" s="131"/>
      <c r="X549" s="132"/>
      <c r="Y549" s="133"/>
    </row>
    <row r="550" spans="9:25" ht="15.75" customHeight="1">
      <c r="I550" s="133"/>
      <c r="N550" s="130"/>
      <c r="U550" s="131"/>
      <c r="V550" s="131"/>
      <c r="W550" s="131"/>
      <c r="X550" s="132"/>
      <c r="Y550" s="133"/>
    </row>
    <row r="551" spans="9:25" ht="15.75" customHeight="1">
      <c r="I551" s="133"/>
      <c r="N551" s="130"/>
      <c r="U551" s="131"/>
      <c r="V551" s="131"/>
      <c r="W551" s="131"/>
      <c r="X551" s="132"/>
      <c r="Y551" s="133"/>
    </row>
    <row r="552" spans="9:25" ht="15.75" customHeight="1">
      <c r="I552" s="133"/>
      <c r="N552" s="130"/>
      <c r="U552" s="131"/>
      <c r="V552" s="131"/>
      <c r="W552" s="131"/>
      <c r="X552" s="132"/>
      <c r="Y552" s="133"/>
    </row>
    <row r="553" spans="9:25" ht="15.75" customHeight="1">
      <c r="I553" s="133"/>
      <c r="N553" s="130"/>
      <c r="U553" s="131"/>
      <c r="V553" s="131"/>
      <c r="W553" s="131"/>
      <c r="X553" s="132"/>
      <c r="Y553" s="133"/>
    </row>
    <row r="554" spans="9:25" ht="15.75" customHeight="1">
      <c r="I554" s="133"/>
      <c r="N554" s="130"/>
      <c r="U554" s="131"/>
      <c r="V554" s="131"/>
      <c r="W554" s="131"/>
      <c r="X554" s="132"/>
      <c r="Y554" s="133"/>
    </row>
    <row r="555" spans="9:25" ht="15.75" customHeight="1">
      <c r="I555" s="133"/>
      <c r="N555" s="130"/>
      <c r="U555" s="131"/>
      <c r="V555" s="131"/>
      <c r="W555" s="131"/>
      <c r="X555" s="132"/>
      <c r="Y555" s="133"/>
    </row>
    <row r="556" spans="9:25" ht="15.75" customHeight="1">
      <c r="I556" s="133"/>
      <c r="N556" s="130"/>
      <c r="U556" s="131"/>
      <c r="V556" s="131"/>
      <c r="W556" s="131"/>
      <c r="X556" s="132"/>
      <c r="Y556" s="133"/>
    </row>
    <row r="557" spans="9:25" ht="15.75" customHeight="1">
      <c r="I557" s="133"/>
      <c r="N557" s="130"/>
      <c r="U557" s="131"/>
      <c r="V557" s="131"/>
      <c r="W557" s="131"/>
      <c r="X557" s="132"/>
      <c r="Y557" s="133"/>
    </row>
    <row r="558" spans="9:25" ht="15.75" customHeight="1">
      <c r="I558" s="133"/>
      <c r="N558" s="130"/>
      <c r="U558" s="131"/>
      <c r="V558" s="131"/>
      <c r="W558" s="131"/>
      <c r="X558" s="132"/>
      <c r="Y558" s="133"/>
    </row>
    <row r="559" spans="9:25" ht="15.75" customHeight="1">
      <c r="I559" s="133"/>
      <c r="N559" s="130"/>
      <c r="U559" s="131"/>
      <c r="V559" s="131"/>
      <c r="W559" s="131"/>
      <c r="X559" s="132"/>
      <c r="Y559" s="133"/>
    </row>
    <row r="560" spans="9:25" ht="15.75" customHeight="1">
      <c r="I560" s="133"/>
      <c r="N560" s="130"/>
      <c r="U560" s="131"/>
      <c r="V560" s="131"/>
      <c r="W560" s="131"/>
      <c r="X560" s="132"/>
      <c r="Y560" s="133"/>
    </row>
    <row r="561" spans="9:25" ht="15.75" customHeight="1">
      <c r="I561" s="133"/>
      <c r="N561" s="130"/>
      <c r="U561" s="131"/>
      <c r="V561" s="131"/>
      <c r="W561" s="131"/>
      <c r="X561" s="132"/>
      <c r="Y561" s="133"/>
    </row>
    <row r="562" spans="9:25" ht="15.75" customHeight="1">
      <c r="I562" s="133"/>
      <c r="N562" s="130"/>
      <c r="U562" s="131"/>
      <c r="V562" s="131"/>
      <c r="W562" s="131"/>
      <c r="X562" s="132"/>
      <c r="Y562" s="133"/>
    </row>
    <row r="563" spans="9:25" ht="15.75" customHeight="1">
      <c r="I563" s="133"/>
      <c r="N563" s="130"/>
      <c r="U563" s="131"/>
      <c r="V563" s="131"/>
      <c r="W563" s="131"/>
      <c r="X563" s="132"/>
      <c r="Y563" s="133"/>
    </row>
    <row r="564" spans="9:25" ht="15.75" customHeight="1">
      <c r="I564" s="133"/>
      <c r="N564" s="130"/>
      <c r="U564" s="131"/>
      <c r="V564" s="131"/>
      <c r="W564" s="131"/>
      <c r="X564" s="132"/>
      <c r="Y564" s="133"/>
    </row>
    <row r="565" spans="9:25" ht="15.75" customHeight="1">
      <c r="I565" s="133"/>
      <c r="N565" s="130"/>
      <c r="U565" s="131"/>
      <c r="V565" s="131"/>
      <c r="W565" s="131"/>
      <c r="X565" s="132"/>
      <c r="Y565" s="133"/>
    </row>
    <row r="566" spans="9:25" ht="15.75" customHeight="1">
      <c r="I566" s="133"/>
      <c r="N566" s="130"/>
      <c r="U566" s="131"/>
      <c r="V566" s="131"/>
      <c r="W566" s="131"/>
      <c r="X566" s="132"/>
      <c r="Y566" s="133"/>
    </row>
    <row r="567" spans="9:25" ht="15.75" customHeight="1">
      <c r="I567" s="133"/>
      <c r="N567" s="130"/>
      <c r="U567" s="131"/>
      <c r="V567" s="131"/>
      <c r="W567" s="131"/>
      <c r="X567" s="132"/>
      <c r="Y567" s="133"/>
    </row>
    <row r="568" spans="9:25" ht="15.75" customHeight="1">
      <c r="I568" s="133"/>
      <c r="N568" s="130"/>
      <c r="U568" s="131"/>
      <c r="V568" s="131"/>
      <c r="W568" s="131"/>
      <c r="X568" s="132"/>
      <c r="Y568" s="133"/>
    </row>
    <row r="569" spans="9:25" ht="15.75" customHeight="1">
      <c r="I569" s="133"/>
      <c r="N569" s="130"/>
      <c r="U569" s="131"/>
      <c r="V569" s="131"/>
      <c r="W569" s="131"/>
      <c r="X569" s="132"/>
      <c r="Y569" s="133"/>
    </row>
    <row r="570" spans="9:25" ht="15.75" customHeight="1">
      <c r="I570" s="133"/>
      <c r="N570" s="130"/>
      <c r="U570" s="131"/>
      <c r="V570" s="131"/>
      <c r="W570" s="131"/>
      <c r="X570" s="132"/>
      <c r="Y570" s="133"/>
    </row>
    <row r="571" spans="9:25" ht="15.75" customHeight="1">
      <c r="I571" s="133"/>
      <c r="N571" s="130"/>
      <c r="U571" s="131"/>
      <c r="V571" s="131"/>
      <c r="W571" s="131"/>
      <c r="X571" s="132"/>
      <c r="Y571" s="133"/>
    </row>
    <row r="572" spans="9:25" ht="15.75" customHeight="1">
      <c r="I572" s="133"/>
      <c r="N572" s="130"/>
      <c r="U572" s="131"/>
      <c r="V572" s="131"/>
      <c r="W572" s="131"/>
      <c r="X572" s="132"/>
      <c r="Y572" s="133"/>
    </row>
    <row r="573" spans="9:25" ht="15.75" customHeight="1">
      <c r="I573" s="133"/>
      <c r="N573" s="130"/>
      <c r="U573" s="131"/>
      <c r="V573" s="131"/>
      <c r="W573" s="131"/>
      <c r="X573" s="132"/>
      <c r="Y573" s="133"/>
    </row>
    <row r="574" spans="9:25" ht="15.75" customHeight="1">
      <c r="I574" s="133"/>
      <c r="N574" s="130"/>
      <c r="U574" s="131"/>
      <c r="V574" s="131"/>
      <c r="W574" s="131"/>
      <c r="X574" s="132"/>
      <c r="Y574" s="133"/>
    </row>
    <row r="575" spans="9:25" ht="15.75" customHeight="1">
      <c r="I575" s="133"/>
      <c r="N575" s="130"/>
      <c r="U575" s="131"/>
      <c r="V575" s="131"/>
      <c r="W575" s="131"/>
      <c r="X575" s="132"/>
      <c r="Y575" s="133"/>
    </row>
    <row r="576" spans="9:25" ht="15.75" customHeight="1">
      <c r="I576" s="133"/>
      <c r="N576" s="130"/>
      <c r="U576" s="131"/>
      <c r="V576" s="131"/>
      <c r="W576" s="131"/>
      <c r="X576" s="132"/>
      <c r="Y576" s="133"/>
    </row>
    <row r="577" spans="9:25" ht="15.75" customHeight="1">
      <c r="I577" s="133"/>
      <c r="N577" s="130"/>
      <c r="U577" s="131"/>
      <c r="V577" s="131"/>
      <c r="W577" s="131"/>
      <c r="X577" s="132"/>
      <c r="Y577" s="133"/>
    </row>
    <row r="578" spans="9:25" ht="15.75" customHeight="1">
      <c r="I578" s="133"/>
      <c r="N578" s="130"/>
      <c r="U578" s="131"/>
      <c r="V578" s="131"/>
      <c r="W578" s="131"/>
      <c r="X578" s="132"/>
      <c r="Y578" s="133"/>
    </row>
    <row r="579" spans="9:25" ht="15.75" customHeight="1">
      <c r="I579" s="133"/>
      <c r="N579" s="130"/>
      <c r="U579" s="131"/>
      <c r="V579" s="131"/>
      <c r="W579" s="131"/>
      <c r="X579" s="132"/>
      <c r="Y579" s="133"/>
    </row>
    <row r="580" spans="9:25" ht="15.75" customHeight="1">
      <c r="I580" s="133"/>
      <c r="N580" s="130"/>
      <c r="U580" s="131"/>
      <c r="V580" s="131"/>
      <c r="W580" s="131"/>
      <c r="X580" s="132"/>
      <c r="Y580" s="133"/>
    </row>
    <row r="581" spans="9:25" ht="15.75" customHeight="1">
      <c r="I581" s="133"/>
      <c r="N581" s="130"/>
      <c r="U581" s="131"/>
      <c r="V581" s="131"/>
      <c r="W581" s="131"/>
      <c r="X581" s="132"/>
      <c r="Y581" s="133"/>
    </row>
    <row r="582" spans="9:25" ht="15.75" customHeight="1">
      <c r="I582" s="133"/>
      <c r="N582" s="130"/>
      <c r="U582" s="131"/>
      <c r="V582" s="131"/>
      <c r="W582" s="131"/>
      <c r="X582" s="132"/>
      <c r="Y582" s="133"/>
    </row>
    <row r="583" spans="9:25" ht="15.75" customHeight="1">
      <c r="I583" s="133"/>
      <c r="N583" s="130"/>
      <c r="U583" s="131"/>
      <c r="V583" s="131"/>
      <c r="W583" s="131"/>
      <c r="X583" s="132"/>
      <c r="Y583" s="133"/>
    </row>
    <row r="584" spans="9:25" ht="15.75" customHeight="1">
      <c r="I584" s="133"/>
      <c r="N584" s="130"/>
      <c r="U584" s="131"/>
      <c r="V584" s="131"/>
      <c r="W584" s="131"/>
      <c r="X584" s="132"/>
      <c r="Y584" s="133"/>
    </row>
    <row r="585" spans="9:25" ht="15.75" customHeight="1">
      <c r="I585" s="133"/>
      <c r="N585" s="130"/>
      <c r="U585" s="131"/>
      <c r="V585" s="131"/>
      <c r="W585" s="131"/>
      <c r="X585" s="132"/>
      <c r="Y585" s="133"/>
    </row>
    <row r="586" spans="9:25" ht="15.75" customHeight="1">
      <c r="I586" s="133"/>
      <c r="N586" s="130"/>
      <c r="U586" s="131"/>
      <c r="V586" s="131"/>
      <c r="W586" s="131"/>
      <c r="X586" s="132"/>
      <c r="Y586" s="133"/>
    </row>
    <row r="587" spans="9:25" ht="15.75" customHeight="1">
      <c r="I587" s="133"/>
      <c r="N587" s="130"/>
      <c r="U587" s="131"/>
      <c r="V587" s="131"/>
      <c r="W587" s="131"/>
      <c r="X587" s="132"/>
      <c r="Y587" s="133"/>
    </row>
    <row r="588" spans="9:25" ht="15.75" customHeight="1">
      <c r="I588" s="133"/>
      <c r="N588" s="130"/>
      <c r="U588" s="131"/>
      <c r="V588" s="131"/>
      <c r="W588" s="131"/>
      <c r="X588" s="132"/>
      <c r="Y588" s="133"/>
    </row>
    <row r="589" spans="9:25" ht="15.75" customHeight="1">
      <c r="I589" s="133"/>
      <c r="N589" s="130"/>
      <c r="U589" s="131"/>
      <c r="V589" s="131"/>
      <c r="W589" s="131"/>
      <c r="X589" s="132"/>
      <c r="Y589" s="133"/>
    </row>
    <row r="590" spans="9:25" ht="15.75" customHeight="1">
      <c r="I590" s="133"/>
      <c r="N590" s="130"/>
      <c r="U590" s="131"/>
      <c r="V590" s="131"/>
      <c r="W590" s="131"/>
      <c r="X590" s="132"/>
      <c r="Y590" s="133"/>
    </row>
    <row r="591" spans="9:25" ht="15.75" customHeight="1">
      <c r="I591" s="133"/>
      <c r="N591" s="130"/>
      <c r="U591" s="131"/>
      <c r="V591" s="131"/>
      <c r="W591" s="131"/>
      <c r="X591" s="132"/>
      <c r="Y591" s="133"/>
    </row>
    <row r="592" spans="9:25" ht="15.75" customHeight="1">
      <c r="I592" s="133"/>
      <c r="N592" s="130"/>
      <c r="U592" s="131"/>
      <c r="V592" s="131"/>
      <c r="W592" s="131"/>
      <c r="X592" s="132"/>
      <c r="Y592" s="133"/>
    </row>
    <row r="593" spans="9:25" ht="15.75" customHeight="1">
      <c r="I593" s="133"/>
      <c r="N593" s="130"/>
      <c r="U593" s="131"/>
      <c r="V593" s="131"/>
      <c r="W593" s="131"/>
      <c r="X593" s="132"/>
      <c r="Y593" s="133"/>
    </row>
    <row r="594" spans="9:25" ht="15.75" customHeight="1">
      <c r="I594" s="133"/>
      <c r="N594" s="130"/>
      <c r="U594" s="131"/>
      <c r="V594" s="131"/>
      <c r="W594" s="131"/>
      <c r="X594" s="132"/>
      <c r="Y594" s="133"/>
    </row>
    <row r="595" spans="9:25" ht="15.75" customHeight="1">
      <c r="I595" s="133"/>
      <c r="N595" s="130"/>
      <c r="U595" s="131"/>
      <c r="V595" s="131"/>
      <c r="W595" s="131"/>
      <c r="X595" s="132"/>
      <c r="Y595" s="133"/>
    </row>
    <row r="596" spans="9:25" ht="15.75" customHeight="1">
      <c r="I596" s="133"/>
      <c r="N596" s="130"/>
      <c r="U596" s="131"/>
      <c r="V596" s="131"/>
      <c r="W596" s="131"/>
      <c r="X596" s="132"/>
      <c r="Y596" s="133"/>
    </row>
    <row r="597" spans="9:25" ht="15.75" customHeight="1">
      <c r="I597" s="133"/>
      <c r="N597" s="130"/>
      <c r="U597" s="131"/>
      <c r="V597" s="131"/>
      <c r="W597" s="131"/>
      <c r="X597" s="132"/>
      <c r="Y597" s="133"/>
    </row>
    <row r="598" spans="9:25" ht="15.75" customHeight="1">
      <c r="I598" s="133"/>
      <c r="N598" s="130"/>
      <c r="U598" s="131"/>
      <c r="V598" s="131"/>
      <c r="W598" s="131"/>
      <c r="X598" s="132"/>
      <c r="Y598" s="133"/>
    </row>
    <row r="599" spans="9:25" ht="15.75" customHeight="1">
      <c r="I599" s="133"/>
      <c r="N599" s="130"/>
      <c r="U599" s="131"/>
      <c r="V599" s="131"/>
      <c r="W599" s="131"/>
      <c r="X599" s="132"/>
      <c r="Y599" s="133"/>
    </row>
    <row r="600" spans="9:25" ht="15.75" customHeight="1">
      <c r="I600" s="133"/>
      <c r="N600" s="130"/>
      <c r="U600" s="131"/>
      <c r="V600" s="131"/>
      <c r="W600" s="131"/>
      <c r="X600" s="132"/>
      <c r="Y600" s="133"/>
    </row>
    <row r="601" spans="9:25" ht="15.75" customHeight="1">
      <c r="I601" s="133"/>
      <c r="N601" s="130"/>
      <c r="U601" s="131"/>
      <c r="V601" s="131"/>
      <c r="W601" s="131"/>
      <c r="X601" s="132"/>
      <c r="Y601" s="133"/>
    </row>
    <row r="602" spans="9:25" ht="15.75" customHeight="1">
      <c r="I602" s="133"/>
      <c r="N602" s="130"/>
      <c r="U602" s="131"/>
      <c r="V602" s="131"/>
      <c r="W602" s="131"/>
      <c r="X602" s="132"/>
      <c r="Y602" s="133"/>
    </row>
    <row r="603" spans="9:25" ht="15.75" customHeight="1">
      <c r="I603" s="133"/>
      <c r="N603" s="130"/>
      <c r="U603" s="131"/>
      <c r="V603" s="131"/>
      <c r="W603" s="131"/>
      <c r="X603" s="132"/>
      <c r="Y603" s="133"/>
    </row>
    <row r="604" spans="9:25" ht="15.75" customHeight="1">
      <c r="I604" s="133"/>
      <c r="N604" s="130"/>
      <c r="U604" s="131"/>
      <c r="V604" s="131"/>
      <c r="W604" s="131"/>
      <c r="X604" s="132"/>
      <c r="Y604" s="133"/>
    </row>
    <row r="605" spans="9:25" ht="15.75" customHeight="1">
      <c r="I605" s="133"/>
      <c r="N605" s="130"/>
      <c r="U605" s="131"/>
      <c r="V605" s="131"/>
      <c r="W605" s="131"/>
      <c r="X605" s="132"/>
      <c r="Y605" s="133"/>
    </row>
    <row r="606" spans="9:25" ht="15.75" customHeight="1">
      <c r="I606" s="133"/>
      <c r="N606" s="130"/>
      <c r="U606" s="131"/>
      <c r="V606" s="131"/>
      <c r="W606" s="131"/>
      <c r="X606" s="132"/>
      <c r="Y606" s="133"/>
    </row>
    <row r="607" spans="9:25" ht="15.75" customHeight="1">
      <c r="I607" s="133"/>
      <c r="N607" s="130"/>
      <c r="U607" s="131"/>
      <c r="V607" s="131"/>
      <c r="W607" s="131"/>
      <c r="X607" s="132"/>
      <c r="Y607" s="133"/>
    </row>
    <row r="608" spans="9:25" ht="15.75" customHeight="1">
      <c r="I608" s="133"/>
      <c r="N608" s="130"/>
      <c r="U608" s="131"/>
      <c r="V608" s="131"/>
      <c r="W608" s="131"/>
      <c r="X608" s="132"/>
      <c r="Y608" s="133"/>
    </row>
    <row r="609" spans="9:25" ht="15.75" customHeight="1">
      <c r="I609" s="133"/>
      <c r="N609" s="130"/>
      <c r="U609" s="131"/>
      <c r="V609" s="131"/>
      <c r="W609" s="131"/>
      <c r="X609" s="132"/>
      <c r="Y609" s="133"/>
    </row>
    <row r="610" spans="9:25" ht="15.75" customHeight="1">
      <c r="I610" s="133"/>
      <c r="N610" s="130"/>
      <c r="U610" s="131"/>
      <c r="V610" s="131"/>
      <c r="W610" s="131"/>
      <c r="X610" s="132"/>
      <c r="Y610" s="133"/>
    </row>
    <row r="611" spans="9:25" ht="15.75" customHeight="1">
      <c r="I611" s="133"/>
      <c r="N611" s="130"/>
      <c r="U611" s="131"/>
      <c r="V611" s="131"/>
      <c r="W611" s="131"/>
      <c r="X611" s="132"/>
      <c r="Y611" s="133"/>
    </row>
    <row r="612" spans="9:25" ht="15.75" customHeight="1">
      <c r="I612" s="133"/>
      <c r="N612" s="130"/>
      <c r="U612" s="131"/>
      <c r="V612" s="131"/>
      <c r="W612" s="131"/>
      <c r="X612" s="132"/>
      <c r="Y612" s="133"/>
    </row>
    <row r="613" spans="9:25" ht="15.75" customHeight="1">
      <c r="I613" s="133"/>
      <c r="N613" s="130"/>
      <c r="U613" s="131"/>
      <c r="V613" s="131"/>
      <c r="W613" s="131"/>
      <c r="X613" s="132"/>
      <c r="Y613" s="133"/>
    </row>
    <row r="614" spans="9:25" ht="15.75" customHeight="1">
      <c r="I614" s="133"/>
      <c r="N614" s="130"/>
      <c r="U614" s="131"/>
      <c r="V614" s="131"/>
      <c r="W614" s="131"/>
      <c r="X614" s="132"/>
      <c r="Y614" s="133"/>
    </row>
    <row r="615" spans="9:25" ht="15.75" customHeight="1">
      <c r="I615" s="133"/>
      <c r="N615" s="130"/>
      <c r="U615" s="131"/>
      <c r="V615" s="131"/>
      <c r="W615" s="131"/>
      <c r="X615" s="132"/>
      <c r="Y615" s="133"/>
    </row>
    <row r="616" spans="9:25" ht="15.75" customHeight="1">
      <c r="I616" s="133"/>
      <c r="N616" s="130"/>
      <c r="U616" s="131"/>
      <c r="V616" s="131"/>
      <c r="W616" s="131"/>
      <c r="X616" s="132"/>
      <c r="Y616" s="133"/>
    </row>
    <row r="617" spans="9:25" ht="15.75" customHeight="1">
      <c r="I617" s="133"/>
      <c r="N617" s="130"/>
      <c r="U617" s="131"/>
      <c r="V617" s="131"/>
      <c r="W617" s="131"/>
      <c r="X617" s="132"/>
      <c r="Y617" s="133"/>
    </row>
    <row r="618" spans="9:25" ht="15.75" customHeight="1">
      <c r="I618" s="133"/>
      <c r="N618" s="130"/>
      <c r="U618" s="131"/>
      <c r="V618" s="131"/>
      <c r="W618" s="131"/>
      <c r="X618" s="132"/>
      <c r="Y618" s="133"/>
    </row>
    <row r="619" spans="9:25" ht="15.75" customHeight="1">
      <c r="I619" s="133"/>
      <c r="N619" s="130"/>
      <c r="U619" s="131"/>
      <c r="V619" s="131"/>
      <c r="W619" s="131"/>
      <c r="X619" s="132"/>
      <c r="Y619" s="133"/>
    </row>
    <row r="620" spans="9:25" ht="15.75" customHeight="1">
      <c r="I620" s="133"/>
      <c r="N620" s="130"/>
      <c r="U620" s="131"/>
      <c r="V620" s="131"/>
      <c r="W620" s="131"/>
      <c r="X620" s="132"/>
      <c r="Y620" s="133"/>
    </row>
    <row r="621" spans="9:25" ht="15.75" customHeight="1">
      <c r="I621" s="133"/>
      <c r="N621" s="130"/>
      <c r="U621" s="131"/>
      <c r="V621" s="131"/>
      <c r="W621" s="131"/>
      <c r="X621" s="132"/>
      <c r="Y621" s="133"/>
    </row>
    <row r="622" spans="9:25" ht="15.75" customHeight="1">
      <c r="I622" s="133"/>
      <c r="N622" s="130"/>
      <c r="U622" s="131"/>
      <c r="V622" s="131"/>
      <c r="W622" s="131"/>
      <c r="X622" s="132"/>
      <c r="Y622" s="133"/>
    </row>
    <row r="623" spans="9:25" ht="15.75" customHeight="1">
      <c r="I623" s="133"/>
      <c r="N623" s="130"/>
      <c r="U623" s="131"/>
      <c r="V623" s="131"/>
      <c r="W623" s="131"/>
      <c r="X623" s="132"/>
      <c r="Y623" s="133"/>
    </row>
    <row r="624" spans="9:25" ht="15.75" customHeight="1">
      <c r="I624" s="133"/>
      <c r="N624" s="130"/>
      <c r="U624" s="131"/>
      <c r="V624" s="131"/>
      <c r="W624" s="131"/>
      <c r="X624" s="132"/>
      <c r="Y624" s="133"/>
    </row>
    <row r="625" spans="9:25" ht="15.75" customHeight="1">
      <c r="I625" s="133"/>
      <c r="N625" s="130"/>
      <c r="U625" s="131"/>
      <c r="V625" s="131"/>
      <c r="W625" s="131"/>
      <c r="X625" s="132"/>
      <c r="Y625" s="133"/>
    </row>
    <row r="626" spans="9:25" ht="15.75" customHeight="1">
      <c r="I626" s="133"/>
      <c r="N626" s="130"/>
      <c r="U626" s="131"/>
      <c r="V626" s="131"/>
      <c r="W626" s="131"/>
      <c r="X626" s="132"/>
      <c r="Y626" s="133"/>
    </row>
    <row r="627" spans="9:25" ht="15.75" customHeight="1">
      <c r="I627" s="133"/>
      <c r="N627" s="130"/>
      <c r="U627" s="131"/>
      <c r="V627" s="131"/>
      <c r="W627" s="131"/>
      <c r="X627" s="132"/>
      <c r="Y627" s="133"/>
    </row>
    <row r="628" spans="9:25" ht="15.75" customHeight="1">
      <c r="I628" s="133"/>
      <c r="N628" s="130"/>
      <c r="U628" s="131"/>
      <c r="V628" s="131"/>
      <c r="W628" s="131"/>
      <c r="X628" s="132"/>
      <c r="Y628" s="133"/>
    </row>
    <row r="629" spans="9:25" ht="15.75" customHeight="1">
      <c r="I629" s="133"/>
      <c r="N629" s="130"/>
      <c r="U629" s="131"/>
      <c r="V629" s="131"/>
      <c r="W629" s="131"/>
      <c r="X629" s="132"/>
      <c r="Y629" s="133"/>
    </row>
    <row r="630" spans="9:25" ht="15.75" customHeight="1">
      <c r="I630" s="133"/>
      <c r="N630" s="130"/>
      <c r="U630" s="131"/>
      <c r="V630" s="131"/>
      <c r="W630" s="131"/>
      <c r="X630" s="132"/>
      <c r="Y630" s="133"/>
    </row>
    <row r="631" spans="9:25" ht="15.75" customHeight="1">
      <c r="I631" s="133"/>
      <c r="N631" s="130"/>
      <c r="U631" s="131"/>
      <c r="V631" s="131"/>
      <c r="W631" s="131"/>
      <c r="X631" s="132"/>
      <c r="Y631" s="133"/>
    </row>
    <row r="632" spans="9:25" ht="15.75" customHeight="1">
      <c r="I632" s="133"/>
      <c r="N632" s="130"/>
      <c r="U632" s="131"/>
      <c r="V632" s="131"/>
      <c r="W632" s="131"/>
      <c r="X632" s="132"/>
      <c r="Y632" s="133"/>
    </row>
    <row r="633" spans="9:25" ht="15.75" customHeight="1">
      <c r="I633" s="133"/>
      <c r="N633" s="130"/>
      <c r="U633" s="131"/>
      <c r="V633" s="131"/>
      <c r="W633" s="131"/>
      <c r="X633" s="132"/>
      <c r="Y633" s="133"/>
    </row>
    <row r="634" spans="9:25" ht="15.75" customHeight="1">
      <c r="I634" s="133"/>
      <c r="N634" s="130"/>
      <c r="U634" s="131"/>
      <c r="V634" s="131"/>
      <c r="W634" s="131"/>
      <c r="X634" s="132"/>
      <c r="Y634" s="133"/>
    </row>
    <row r="635" spans="9:25" ht="15.75" customHeight="1">
      <c r="I635" s="133"/>
      <c r="N635" s="130"/>
      <c r="U635" s="131"/>
      <c r="V635" s="131"/>
      <c r="W635" s="131"/>
      <c r="X635" s="132"/>
      <c r="Y635" s="133"/>
    </row>
    <row r="636" spans="9:25" ht="15.75" customHeight="1">
      <c r="I636" s="133"/>
      <c r="N636" s="130"/>
      <c r="U636" s="131"/>
      <c r="V636" s="131"/>
      <c r="W636" s="131"/>
      <c r="X636" s="132"/>
      <c r="Y636" s="133"/>
    </row>
    <row r="637" spans="9:25" ht="15.75" customHeight="1">
      <c r="I637" s="133"/>
      <c r="N637" s="130"/>
      <c r="U637" s="131"/>
      <c r="V637" s="131"/>
      <c r="W637" s="131"/>
      <c r="X637" s="132"/>
      <c r="Y637" s="133"/>
    </row>
    <row r="638" spans="9:25" ht="15.75" customHeight="1">
      <c r="I638" s="133"/>
      <c r="N638" s="130"/>
      <c r="U638" s="131"/>
      <c r="V638" s="131"/>
      <c r="W638" s="131"/>
      <c r="X638" s="132"/>
      <c r="Y638" s="133"/>
    </row>
    <row r="639" spans="9:25" ht="15.75" customHeight="1">
      <c r="I639" s="133"/>
      <c r="N639" s="130"/>
      <c r="U639" s="131"/>
      <c r="V639" s="131"/>
      <c r="W639" s="131"/>
      <c r="X639" s="132"/>
      <c r="Y639" s="133"/>
    </row>
    <row r="640" spans="9:25" ht="15.75" customHeight="1">
      <c r="I640" s="133"/>
      <c r="N640" s="130"/>
      <c r="U640" s="131"/>
      <c r="V640" s="131"/>
      <c r="W640" s="131"/>
      <c r="X640" s="132"/>
      <c r="Y640" s="133"/>
    </row>
    <row r="641" spans="9:25" ht="15.75" customHeight="1">
      <c r="I641" s="133"/>
      <c r="N641" s="130"/>
      <c r="U641" s="131"/>
      <c r="V641" s="131"/>
      <c r="W641" s="131"/>
      <c r="X641" s="132"/>
      <c r="Y641" s="133"/>
    </row>
    <row r="642" spans="9:25" ht="15.75" customHeight="1">
      <c r="I642" s="133"/>
      <c r="N642" s="130"/>
      <c r="U642" s="131"/>
      <c r="V642" s="131"/>
      <c r="W642" s="131"/>
      <c r="X642" s="132"/>
      <c r="Y642" s="133"/>
    </row>
    <row r="643" spans="9:25" ht="15.75" customHeight="1">
      <c r="I643" s="133"/>
      <c r="N643" s="130"/>
      <c r="U643" s="131"/>
      <c r="V643" s="131"/>
      <c r="W643" s="131"/>
      <c r="X643" s="132"/>
      <c r="Y643" s="133"/>
    </row>
    <row r="644" spans="9:25" ht="15.75" customHeight="1">
      <c r="I644" s="133"/>
      <c r="N644" s="130"/>
      <c r="U644" s="131"/>
      <c r="V644" s="131"/>
      <c r="W644" s="131"/>
      <c r="X644" s="132"/>
      <c r="Y644" s="133"/>
    </row>
    <row r="645" spans="9:25" ht="15.75" customHeight="1">
      <c r="I645" s="133"/>
      <c r="N645" s="130"/>
      <c r="U645" s="131"/>
      <c r="V645" s="131"/>
      <c r="W645" s="131"/>
      <c r="X645" s="132"/>
      <c r="Y645" s="133"/>
    </row>
    <row r="646" spans="9:25" ht="15.75" customHeight="1">
      <c r="I646" s="133"/>
      <c r="N646" s="130"/>
      <c r="U646" s="131"/>
      <c r="V646" s="131"/>
      <c r="W646" s="131"/>
      <c r="X646" s="132"/>
      <c r="Y646" s="133"/>
    </row>
    <row r="647" spans="9:25" ht="15.75" customHeight="1">
      <c r="I647" s="133"/>
      <c r="N647" s="130"/>
      <c r="U647" s="131"/>
      <c r="V647" s="131"/>
      <c r="W647" s="131"/>
      <c r="X647" s="132"/>
      <c r="Y647" s="133"/>
    </row>
    <row r="648" spans="9:25" ht="15.75" customHeight="1">
      <c r="I648" s="133"/>
      <c r="N648" s="130"/>
      <c r="U648" s="131"/>
      <c r="V648" s="131"/>
      <c r="W648" s="131"/>
      <c r="X648" s="132"/>
      <c r="Y648" s="133"/>
    </row>
    <row r="649" spans="9:25" ht="15.75" customHeight="1">
      <c r="I649" s="133"/>
      <c r="N649" s="130"/>
      <c r="U649" s="131"/>
      <c r="V649" s="131"/>
      <c r="W649" s="131"/>
      <c r="X649" s="132"/>
      <c r="Y649" s="133"/>
    </row>
    <row r="650" spans="9:25" ht="15.75" customHeight="1">
      <c r="I650" s="133"/>
      <c r="N650" s="130"/>
      <c r="U650" s="131"/>
      <c r="V650" s="131"/>
      <c r="W650" s="131"/>
      <c r="X650" s="132"/>
      <c r="Y650" s="133"/>
    </row>
    <row r="651" spans="9:25" ht="15.75" customHeight="1">
      <c r="I651" s="133"/>
      <c r="N651" s="130"/>
      <c r="U651" s="131"/>
      <c r="V651" s="131"/>
      <c r="W651" s="131"/>
      <c r="X651" s="132"/>
      <c r="Y651" s="133"/>
    </row>
    <row r="652" spans="9:25" ht="15.75" customHeight="1">
      <c r="I652" s="133"/>
      <c r="N652" s="130"/>
      <c r="U652" s="131"/>
      <c r="V652" s="131"/>
      <c r="W652" s="131"/>
      <c r="X652" s="132"/>
      <c r="Y652" s="133"/>
    </row>
    <row r="653" spans="9:25" ht="15.75" customHeight="1">
      <c r="I653" s="133"/>
      <c r="N653" s="130"/>
      <c r="U653" s="131"/>
      <c r="V653" s="131"/>
      <c r="W653" s="131"/>
      <c r="X653" s="132"/>
      <c r="Y653" s="133"/>
    </row>
    <row r="654" spans="9:25" ht="15.75" customHeight="1">
      <c r="I654" s="133"/>
      <c r="N654" s="130"/>
      <c r="U654" s="131"/>
      <c r="V654" s="131"/>
      <c r="W654" s="131"/>
      <c r="X654" s="132"/>
      <c r="Y654" s="133"/>
    </row>
    <row r="655" spans="9:25" ht="15.75" customHeight="1">
      <c r="I655" s="133"/>
      <c r="N655" s="130"/>
      <c r="U655" s="131"/>
      <c r="V655" s="131"/>
      <c r="W655" s="131"/>
      <c r="X655" s="132"/>
      <c r="Y655" s="133"/>
    </row>
    <row r="656" spans="9:25" ht="15.75" customHeight="1">
      <c r="I656" s="133"/>
      <c r="N656" s="130"/>
      <c r="U656" s="131"/>
      <c r="V656" s="131"/>
      <c r="W656" s="131"/>
      <c r="X656" s="132"/>
      <c r="Y656" s="133"/>
    </row>
    <row r="657" spans="9:25" ht="15.75" customHeight="1">
      <c r="I657" s="133"/>
      <c r="N657" s="130"/>
      <c r="U657" s="131"/>
      <c r="V657" s="131"/>
      <c r="W657" s="131"/>
      <c r="X657" s="132"/>
      <c r="Y657" s="133"/>
    </row>
    <row r="658" spans="9:25" ht="15.75" customHeight="1">
      <c r="I658" s="133"/>
      <c r="N658" s="130"/>
      <c r="U658" s="131"/>
      <c r="V658" s="131"/>
      <c r="W658" s="131"/>
      <c r="X658" s="132"/>
      <c r="Y658" s="133"/>
    </row>
    <row r="659" spans="9:25" ht="15.75" customHeight="1">
      <c r="I659" s="133"/>
      <c r="N659" s="130"/>
      <c r="U659" s="131"/>
      <c r="V659" s="131"/>
      <c r="W659" s="131"/>
      <c r="X659" s="132"/>
      <c r="Y659" s="133"/>
    </row>
    <row r="660" spans="9:25" ht="15.75" customHeight="1">
      <c r="I660" s="133"/>
      <c r="N660" s="130"/>
      <c r="U660" s="131"/>
      <c r="V660" s="131"/>
      <c r="W660" s="131"/>
      <c r="X660" s="132"/>
      <c r="Y660" s="133"/>
    </row>
    <row r="661" spans="9:25" ht="15.75" customHeight="1">
      <c r="I661" s="133"/>
      <c r="N661" s="130"/>
      <c r="U661" s="131"/>
      <c r="V661" s="131"/>
      <c r="W661" s="131"/>
      <c r="X661" s="132"/>
      <c r="Y661" s="133"/>
    </row>
    <row r="662" spans="9:25" ht="15.75" customHeight="1">
      <c r="I662" s="133"/>
      <c r="N662" s="130"/>
      <c r="U662" s="131"/>
      <c r="V662" s="131"/>
      <c r="W662" s="131"/>
      <c r="X662" s="132"/>
      <c r="Y662" s="133"/>
    </row>
    <row r="663" spans="9:25" ht="15.75" customHeight="1">
      <c r="I663" s="133"/>
      <c r="N663" s="130"/>
      <c r="U663" s="131"/>
      <c r="V663" s="131"/>
      <c r="W663" s="131"/>
      <c r="X663" s="132"/>
      <c r="Y663" s="133"/>
    </row>
    <row r="664" spans="9:25" ht="15.75" customHeight="1">
      <c r="I664" s="133"/>
      <c r="N664" s="130"/>
      <c r="U664" s="131"/>
      <c r="V664" s="131"/>
      <c r="W664" s="131"/>
      <c r="X664" s="132"/>
      <c r="Y664" s="133"/>
    </row>
    <row r="665" spans="9:25" ht="15.75" customHeight="1">
      <c r="I665" s="133"/>
      <c r="N665" s="130"/>
      <c r="U665" s="131"/>
      <c r="V665" s="131"/>
      <c r="W665" s="131"/>
      <c r="X665" s="132"/>
      <c r="Y665" s="133"/>
    </row>
    <row r="666" spans="9:25" ht="15.75" customHeight="1">
      <c r="I666" s="133"/>
      <c r="N666" s="130"/>
      <c r="U666" s="131"/>
      <c r="V666" s="131"/>
      <c r="W666" s="131"/>
      <c r="X666" s="132"/>
      <c r="Y666" s="133"/>
    </row>
    <row r="667" spans="9:25" ht="15.75" customHeight="1">
      <c r="I667" s="133"/>
      <c r="N667" s="130"/>
      <c r="U667" s="131"/>
      <c r="V667" s="131"/>
      <c r="W667" s="131"/>
      <c r="X667" s="132"/>
      <c r="Y667" s="133"/>
    </row>
    <row r="668" spans="9:25" ht="15.75" customHeight="1">
      <c r="I668" s="133"/>
      <c r="N668" s="130"/>
      <c r="U668" s="131"/>
      <c r="V668" s="131"/>
      <c r="W668" s="131"/>
      <c r="X668" s="132"/>
      <c r="Y668" s="133"/>
    </row>
    <row r="669" spans="9:25" ht="15.75" customHeight="1">
      <c r="I669" s="133"/>
      <c r="N669" s="130"/>
      <c r="U669" s="131"/>
      <c r="V669" s="131"/>
      <c r="W669" s="131"/>
      <c r="X669" s="132"/>
      <c r="Y669" s="133"/>
    </row>
    <row r="670" spans="9:25" ht="15.75" customHeight="1">
      <c r="I670" s="133"/>
      <c r="N670" s="130"/>
      <c r="U670" s="131"/>
      <c r="V670" s="131"/>
      <c r="W670" s="131"/>
      <c r="X670" s="132"/>
      <c r="Y670" s="133"/>
    </row>
    <row r="671" spans="9:25" ht="15.75" customHeight="1">
      <c r="I671" s="133"/>
      <c r="N671" s="130"/>
      <c r="U671" s="131"/>
      <c r="V671" s="131"/>
      <c r="W671" s="131"/>
      <c r="X671" s="132"/>
      <c r="Y671" s="133"/>
    </row>
    <row r="672" spans="9:25" ht="15.75" customHeight="1">
      <c r="I672" s="133"/>
      <c r="N672" s="130"/>
      <c r="U672" s="131"/>
      <c r="V672" s="131"/>
      <c r="W672" s="131"/>
      <c r="X672" s="132"/>
      <c r="Y672" s="133"/>
    </row>
    <row r="673" spans="9:25" ht="15.75" customHeight="1">
      <c r="I673" s="133"/>
      <c r="N673" s="130"/>
      <c r="U673" s="131"/>
      <c r="V673" s="131"/>
      <c r="W673" s="131"/>
      <c r="X673" s="132"/>
      <c r="Y673" s="133"/>
    </row>
    <row r="674" spans="9:25" ht="15.75" customHeight="1">
      <c r="I674" s="133"/>
      <c r="N674" s="130"/>
      <c r="U674" s="131"/>
      <c r="V674" s="131"/>
      <c r="W674" s="131"/>
      <c r="X674" s="132"/>
      <c r="Y674" s="133"/>
    </row>
    <row r="675" spans="9:25" ht="15.75" customHeight="1">
      <c r="I675" s="133"/>
      <c r="N675" s="130"/>
      <c r="U675" s="131"/>
      <c r="V675" s="131"/>
      <c r="W675" s="131"/>
      <c r="X675" s="132"/>
      <c r="Y675" s="133"/>
    </row>
    <row r="676" spans="9:25" ht="15.75" customHeight="1">
      <c r="I676" s="133"/>
      <c r="N676" s="130"/>
      <c r="U676" s="131"/>
      <c r="V676" s="131"/>
      <c r="W676" s="131"/>
      <c r="X676" s="132"/>
      <c r="Y676" s="133"/>
    </row>
    <row r="677" spans="9:25" ht="15.75" customHeight="1">
      <c r="I677" s="133"/>
      <c r="N677" s="130"/>
      <c r="U677" s="131"/>
      <c r="V677" s="131"/>
      <c r="W677" s="131"/>
      <c r="X677" s="132"/>
      <c r="Y677" s="133"/>
    </row>
    <row r="678" spans="9:25" ht="15.75" customHeight="1">
      <c r="I678" s="133"/>
      <c r="N678" s="130"/>
      <c r="U678" s="131"/>
      <c r="V678" s="131"/>
      <c r="W678" s="131"/>
      <c r="X678" s="132"/>
      <c r="Y678" s="133"/>
    </row>
    <row r="679" spans="9:25" ht="15.75" customHeight="1">
      <c r="I679" s="133"/>
      <c r="N679" s="130"/>
      <c r="U679" s="131"/>
      <c r="V679" s="131"/>
      <c r="W679" s="131"/>
      <c r="X679" s="132"/>
      <c r="Y679" s="133"/>
    </row>
    <row r="680" spans="9:25" ht="15.75" customHeight="1">
      <c r="I680" s="133"/>
      <c r="N680" s="130"/>
      <c r="U680" s="131"/>
      <c r="V680" s="131"/>
      <c r="W680" s="131"/>
      <c r="X680" s="132"/>
      <c r="Y680" s="133"/>
    </row>
    <row r="681" spans="9:25" ht="15.75" customHeight="1">
      <c r="I681" s="133"/>
      <c r="N681" s="130"/>
      <c r="U681" s="131"/>
      <c r="V681" s="131"/>
      <c r="W681" s="131"/>
      <c r="X681" s="132"/>
      <c r="Y681" s="133"/>
    </row>
    <row r="682" spans="9:25" ht="15.75" customHeight="1">
      <c r="I682" s="133"/>
      <c r="N682" s="130"/>
      <c r="U682" s="131"/>
      <c r="V682" s="131"/>
      <c r="W682" s="131"/>
      <c r="X682" s="132"/>
      <c r="Y682" s="133"/>
    </row>
    <row r="683" spans="9:25" ht="15.75" customHeight="1">
      <c r="I683" s="133"/>
      <c r="N683" s="130"/>
      <c r="U683" s="131"/>
      <c r="V683" s="131"/>
      <c r="W683" s="131"/>
      <c r="X683" s="132"/>
      <c r="Y683" s="133"/>
    </row>
    <row r="684" spans="9:25" ht="15.75" customHeight="1">
      <c r="I684" s="133"/>
      <c r="N684" s="130"/>
      <c r="U684" s="131"/>
      <c r="V684" s="131"/>
      <c r="W684" s="131"/>
      <c r="X684" s="132"/>
      <c r="Y684" s="133"/>
    </row>
    <row r="685" spans="9:25" ht="15.75" customHeight="1">
      <c r="I685" s="133"/>
      <c r="N685" s="130"/>
      <c r="U685" s="131"/>
      <c r="V685" s="131"/>
      <c r="W685" s="131"/>
      <c r="X685" s="132"/>
      <c r="Y685" s="133"/>
    </row>
    <row r="686" spans="9:25" ht="15.75" customHeight="1">
      <c r="I686" s="133"/>
      <c r="N686" s="130"/>
      <c r="U686" s="131"/>
      <c r="V686" s="131"/>
      <c r="W686" s="131"/>
      <c r="X686" s="132"/>
      <c r="Y686" s="133"/>
    </row>
    <row r="687" spans="9:25" ht="15.75" customHeight="1">
      <c r="I687" s="133"/>
      <c r="N687" s="130"/>
      <c r="U687" s="131"/>
      <c r="V687" s="131"/>
      <c r="W687" s="131"/>
      <c r="X687" s="132"/>
      <c r="Y687" s="133"/>
    </row>
    <row r="688" spans="9:25" ht="15.75" customHeight="1">
      <c r="I688" s="133"/>
      <c r="N688" s="130"/>
      <c r="U688" s="131"/>
      <c r="V688" s="131"/>
      <c r="W688" s="131"/>
      <c r="X688" s="132"/>
      <c r="Y688" s="133"/>
    </row>
    <row r="689" spans="9:25" ht="15.75" customHeight="1">
      <c r="I689" s="133"/>
      <c r="N689" s="130"/>
      <c r="U689" s="131"/>
      <c r="V689" s="131"/>
      <c r="W689" s="131"/>
      <c r="X689" s="132"/>
      <c r="Y689" s="133"/>
    </row>
    <row r="690" spans="9:25" ht="15.75" customHeight="1">
      <c r="I690" s="133"/>
      <c r="N690" s="130"/>
      <c r="U690" s="131"/>
      <c r="V690" s="131"/>
      <c r="W690" s="131"/>
      <c r="X690" s="132"/>
      <c r="Y690" s="133"/>
    </row>
    <row r="691" spans="9:25" ht="15.75" customHeight="1">
      <c r="I691" s="133"/>
      <c r="N691" s="130"/>
      <c r="U691" s="131"/>
      <c r="V691" s="131"/>
      <c r="W691" s="131"/>
      <c r="X691" s="132"/>
      <c r="Y691" s="133"/>
    </row>
    <row r="692" spans="9:25" ht="15.75" customHeight="1">
      <c r="I692" s="133"/>
      <c r="N692" s="130"/>
      <c r="U692" s="131"/>
      <c r="V692" s="131"/>
      <c r="W692" s="131"/>
      <c r="X692" s="132"/>
      <c r="Y692" s="133"/>
    </row>
    <row r="693" spans="9:25" ht="15.75" customHeight="1">
      <c r="I693" s="133"/>
      <c r="N693" s="130"/>
      <c r="U693" s="131"/>
      <c r="V693" s="131"/>
      <c r="W693" s="131"/>
      <c r="X693" s="132"/>
      <c r="Y693" s="133"/>
    </row>
    <row r="694" spans="9:25" ht="15.75" customHeight="1">
      <c r="I694" s="133"/>
      <c r="N694" s="130"/>
      <c r="U694" s="131"/>
      <c r="V694" s="131"/>
      <c r="W694" s="131"/>
      <c r="X694" s="132"/>
      <c r="Y694" s="133"/>
    </row>
    <row r="695" spans="9:25" ht="15.75" customHeight="1">
      <c r="I695" s="133"/>
      <c r="N695" s="130"/>
      <c r="U695" s="131"/>
      <c r="V695" s="131"/>
      <c r="W695" s="131"/>
      <c r="X695" s="132"/>
      <c r="Y695" s="133"/>
    </row>
    <row r="696" spans="9:25" ht="15.75" customHeight="1">
      <c r="I696" s="133"/>
      <c r="N696" s="130"/>
      <c r="U696" s="131"/>
      <c r="V696" s="131"/>
      <c r="W696" s="131"/>
      <c r="X696" s="132"/>
      <c r="Y696" s="133"/>
    </row>
    <row r="697" spans="9:25" ht="15.75" customHeight="1">
      <c r="I697" s="133"/>
      <c r="N697" s="130"/>
      <c r="U697" s="131"/>
      <c r="V697" s="131"/>
      <c r="W697" s="131"/>
      <c r="X697" s="132"/>
      <c r="Y697" s="133"/>
    </row>
    <row r="698" spans="9:25" ht="15.75" customHeight="1">
      <c r="I698" s="133"/>
      <c r="N698" s="130"/>
      <c r="U698" s="131"/>
      <c r="V698" s="131"/>
      <c r="W698" s="131"/>
      <c r="X698" s="132"/>
      <c r="Y698" s="133"/>
    </row>
    <row r="699" spans="9:25" ht="15.75" customHeight="1">
      <c r="I699" s="133"/>
      <c r="N699" s="130"/>
      <c r="U699" s="131"/>
      <c r="V699" s="131"/>
      <c r="W699" s="131"/>
      <c r="X699" s="132"/>
      <c r="Y699" s="133"/>
    </row>
    <row r="700" spans="9:25" ht="15.75" customHeight="1">
      <c r="I700" s="133"/>
      <c r="N700" s="130"/>
      <c r="U700" s="131"/>
      <c r="V700" s="131"/>
      <c r="W700" s="131"/>
      <c r="X700" s="132"/>
      <c r="Y700" s="133"/>
    </row>
    <row r="701" spans="9:25" ht="15.75" customHeight="1">
      <c r="I701" s="133"/>
      <c r="N701" s="130"/>
      <c r="U701" s="131"/>
      <c r="V701" s="131"/>
      <c r="W701" s="131"/>
      <c r="X701" s="132"/>
      <c r="Y701" s="133"/>
    </row>
    <row r="702" spans="9:25" ht="15.75" customHeight="1">
      <c r="I702" s="133"/>
      <c r="N702" s="130"/>
      <c r="U702" s="131"/>
      <c r="V702" s="131"/>
      <c r="W702" s="131"/>
      <c r="X702" s="132"/>
      <c r="Y702" s="133"/>
    </row>
    <row r="703" spans="9:25" ht="15.75" customHeight="1">
      <c r="I703" s="133"/>
      <c r="N703" s="130"/>
      <c r="U703" s="131"/>
      <c r="V703" s="131"/>
      <c r="W703" s="131"/>
      <c r="X703" s="132"/>
      <c r="Y703" s="133"/>
    </row>
    <row r="704" spans="9:25" ht="15.75" customHeight="1">
      <c r="I704" s="133"/>
      <c r="N704" s="130"/>
      <c r="U704" s="131"/>
      <c r="V704" s="131"/>
      <c r="W704" s="131"/>
      <c r="X704" s="132"/>
      <c r="Y704" s="133"/>
    </row>
    <row r="705" spans="9:25" ht="15.75" customHeight="1">
      <c r="I705" s="133"/>
      <c r="N705" s="130"/>
      <c r="U705" s="131"/>
      <c r="V705" s="131"/>
      <c r="W705" s="131"/>
      <c r="X705" s="132"/>
      <c r="Y705" s="133"/>
    </row>
    <row r="706" spans="9:25" ht="15.75" customHeight="1">
      <c r="I706" s="133"/>
      <c r="N706" s="130"/>
      <c r="U706" s="131"/>
      <c r="V706" s="131"/>
      <c r="W706" s="131"/>
      <c r="X706" s="132"/>
      <c r="Y706" s="133"/>
    </row>
    <row r="707" spans="9:25" ht="15.75" customHeight="1">
      <c r="I707" s="133"/>
      <c r="N707" s="130"/>
      <c r="U707" s="131"/>
      <c r="V707" s="131"/>
      <c r="W707" s="131"/>
      <c r="X707" s="132"/>
      <c r="Y707" s="133"/>
    </row>
    <row r="708" spans="9:25" ht="15.75" customHeight="1">
      <c r="I708" s="133"/>
      <c r="N708" s="130"/>
      <c r="U708" s="131"/>
      <c r="V708" s="131"/>
      <c r="W708" s="131"/>
      <c r="X708" s="132"/>
      <c r="Y708" s="133"/>
    </row>
    <row r="709" spans="9:25" ht="15.75" customHeight="1">
      <c r="I709" s="133"/>
      <c r="N709" s="130"/>
      <c r="U709" s="131"/>
      <c r="V709" s="131"/>
      <c r="W709" s="131"/>
      <c r="X709" s="132"/>
      <c r="Y709" s="133"/>
    </row>
    <row r="710" spans="9:25" ht="15.75" customHeight="1">
      <c r="I710" s="133"/>
      <c r="N710" s="130"/>
      <c r="U710" s="131"/>
      <c r="V710" s="131"/>
      <c r="W710" s="131"/>
      <c r="X710" s="132"/>
      <c r="Y710" s="133"/>
    </row>
    <row r="711" spans="9:25" ht="15.75" customHeight="1">
      <c r="I711" s="133"/>
      <c r="N711" s="130"/>
      <c r="U711" s="131"/>
      <c r="V711" s="131"/>
      <c r="W711" s="131"/>
      <c r="X711" s="132"/>
      <c r="Y711" s="133"/>
    </row>
    <row r="712" spans="9:25" ht="15.75" customHeight="1">
      <c r="I712" s="133"/>
      <c r="N712" s="130"/>
      <c r="U712" s="131"/>
      <c r="V712" s="131"/>
      <c r="W712" s="131"/>
      <c r="X712" s="132"/>
      <c r="Y712" s="133"/>
    </row>
    <row r="713" spans="9:25" ht="15.75" customHeight="1">
      <c r="I713" s="133"/>
      <c r="N713" s="130"/>
      <c r="U713" s="131"/>
      <c r="V713" s="131"/>
      <c r="W713" s="131"/>
      <c r="X713" s="132"/>
      <c r="Y713" s="133"/>
    </row>
    <row r="714" spans="9:25" ht="15.75" customHeight="1">
      <c r="I714" s="133"/>
      <c r="N714" s="130"/>
      <c r="U714" s="131"/>
      <c r="V714" s="131"/>
      <c r="W714" s="131"/>
      <c r="X714" s="132"/>
      <c r="Y714" s="133"/>
    </row>
    <row r="715" spans="9:25" ht="15.75" customHeight="1">
      <c r="I715" s="133"/>
      <c r="N715" s="130"/>
      <c r="U715" s="131"/>
      <c r="V715" s="131"/>
      <c r="W715" s="131"/>
      <c r="X715" s="132"/>
      <c r="Y715" s="133"/>
    </row>
    <row r="716" spans="9:25" ht="15.75" customHeight="1">
      <c r="I716" s="133"/>
      <c r="N716" s="130"/>
      <c r="U716" s="131"/>
      <c r="V716" s="131"/>
      <c r="W716" s="131"/>
      <c r="X716" s="132"/>
      <c r="Y716" s="133"/>
    </row>
    <row r="717" spans="9:25" ht="15.75" customHeight="1">
      <c r="I717" s="133"/>
      <c r="N717" s="130"/>
      <c r="U717" s="131"/>
      <c r="V717" s="131"/>
      <c r="W717" s="131"/>
      <c r="X717" s="132"/>
      <c r="Y717" s="133"/>
    </row>
    <row r="718" spans="9:25" ht="15.75" customHeight="1">
      <c r="I718" s="133"/>
      <c r="N718" s="130"/>
      <c r="U718" s="131"/>
      <c r="V718" s="131"/>
      <c r="W718" s="131"/>
      <c r="X718" s="132"/>
      <c r="Y718" s="133"/>
    </row>
    <row r="719" spans="9:25" ht="15.75" customHeight="1">
      <c r="I719" s="133"/>
      <c r="N719" s="130"/>
      <c r="U719" s="131"/>
      <c r="V719" s="131"/>
      <c r="W719" s="131"/>
      <c r="X719" s="132"/>
      <c r="Y719" s="133"/>
    </row>
    <row r="720" spans="9:25" ht="15.75" customHeight="1">
      <c r="I720" s="133"/>
      <c r="N720" s="130"/>
      <c r="U720" s="131"/>
      <c r="V720" s="131"/>
      <c r="W720" s="131"/>
      <c r="X720" s="132"/>
      <c r="Y720" s="133"/>
    </row>
    <row r="721" spans="9:25" ht="15.75" customHeight="1">
      <c r="I721" s="133"/>
      <c r="N721" s="130"/>
      <c r="U721" s="131"/>
      <c r="V721" s="131"/>
      <c r="W721" s="131"/>
      <c r="X721" s="132"/>
      <c r="Y721" s="133"/>
    </row>
    <row r="722" spans="9:25" ht="15.75" customHeight="1">
      <c r="I722" s="133"/>
      <c r="N722" s="130"/>
      <c r="U722" s="131"/>
      <c r="V722" s="131"/>
      <c r="W722" s="131"/>
      <c r="X722" s="132"/>
      <c r="Y722" s="133"/>
    </row>
    <row r="723" spans="9:25" ht="15.75" customHeight="1">
      <c r="I723" s="133"/>
      <c r="N723" s="130"/>
      <c r="U723" s="131"/>
      <c r="V723" s="131"/>
      <c r="W723" s="131"/>
      <c r="X723" s="132"/>
      <c r="Y723" s="133"/>
    </row>
    <row r="724" spans="9:25" ht="15.75" customHeight="1">
      <c r="I724" s="133"/>
      <c r="N724" s="130"/>
      <c r="U724" s="131"/>
      <c r="V724" s="131"/>
      <c r="W724" s="131"/>
      <c r="X724" s="132"/>
      <c r="Y724" s="133"/>
    </row>
    <row r="725" spans="9:25" ht="15.75" customHeight="1">
      <c r="I725" s="133"/>
      <c r="N725" s="130"/>
      <c r="U725" s="131"/>
      <c r="V725" s="131"/>
      <c r="W725" s="131"/>
      <c r="X725" s="132"/>
      <c r="Y725" s="133"/>
    </row>
    <row r="726" spans="9:25" ht="15.75" customHeight="1">
      <c r="I726" s="133"/>
      <c r="N726" s="130"/>
      <c r="U726" s="131"/>
      <c r="V726" s="131"/>
      <c r="W726" s="131"/>
      <c r="X726" s="132"/>
      <c r="Y726" s="133"/>
    </row>
    <row r="727" spans="9:25" ht="15.75" customHeight="1">
      <c r="I727" s="133"/>
      <c r="N727" s="130"/>
      <c r="U727" s="131"/>
      <c r="V727" s="131"/>
      <c r="W727" s="131"/>
      <c r="X727" s="132"/>
      <c r="Y727" s="133"/>
    </row>
    <row r="728" spans="9:25" ht="15.75" customHeight="1">
      <c r="I728" s="133"/>
      <c r="N728" s="130"/>
      <c r="U728" s="131"/>
      <c r="V728" s="131"/>
      <c r="W728" s="131"/>
      <c r="X728" s="132"/>
      <c r="Y728" s="133"/>
    </row>
    <row r="729" spans="9:25" ht="15.75" customHeight="1">
      <c r="I729" s="133"/>
      <c r="N729" s="130"/>
      <c r="U729" s="131"/>
      <c r="V729" s="131"/>
      <c r="W729" s="131"/>
      <c r="X729" s="132"/>
      <c r="Y729" s="133"/>
    </row>
    <row r="730" spans="9:25" ht="15.75" customHeight="1">
      <c r="I730" s="133"/>
      <c r="N730" s="130"/>
      <c r="U730" s="131"/>
      <c r="V730" s="131"/>
      <c r="W730" s="131"/>
      <c r="X730" s="132"/>
      <c r="Y730" s="133"/>
    </row>
    <row r="731" spans="9:25" ht="15.75" customHeight="1">
      <c r="I731" s="133"/>
      <c r="N731" s="130"/>
      <c r="U731" s="131"/>
      <c r="V731" s="131"/>
      <c r="W731" s="131"/>
      <c r="X731" s="132"/>
      <c r="Y731" s="133"/>
    </row>
    <row r="732" spans="9:25" ht="15.75" customHeight="1">
      <c r="I732" s="133"/>
      <c r="N732" s="130"/>
      <c r="U732" s="131"/>
      <c r="V732" s="131"/>
      <c r="W732" s="131"/>
      <c r="X732" s="132"/>
      <c r="Y732" s="133"/>
    </row>
    <row r="733" spans="9:25" ht="15.75" customHeight="1">
      <c r="I733" s="133"/>
      <c r="N733" s="130"/>
      <c r="U733" s="131"/>
      <c r="V733" s="131"/>
      <c r="W733" s="131"/>
      <c r="X733" s="132"/>
      <c r="Y733" s="133"/>
    </row>
    <row r="734" spans="9:25" ht="15.75" customHeight="1">
      <c r="I734" s="133"/>
      <c r="N734" s="130"/>
      <c r="U734" s="131"/>
      <c r="V734" s="131"/>
      <c r="W734" s="131"/>
      <c r="X734" s="132"/>
      <c r="Y734" s="133"/>
    </row>
    <row r="735" spans="9:25" ht="15.75" customHeight="1">
      <c r="I735" s="133"/>
      <c r="N735" s="130"/>
      <c r="U735" s="131"/>
      <c r="V735" s="131"/>
      <c r="W735" s="131"/>
      <c r="X735" s="132"/>
      <c r="Y735" s="133"/>
    </row>
    <row r="736" spans="9:25" ht="15.75" customHeight="1">
      <c r="I736" s="133"/>
      <c r="N736" s="130"/>
      <c r="U736" s="131"/>
      <c r="V736" s="131"/>
      <c r="W736" s="131"/>
      <c r="X736" s="132"/>
      <c r="Y736" s="133"/>
    </row>
    <row r="737" spans="9:25" ht="15.75" customHeight="1">
      <c r="I737" s="133"/>
      <c r="N737" s="130"/>
      <c r="U737" s="131"/>
      <c r="V737" s="131"/>
      <c r="W737" s="131"/>
      <c r="X737" s="132"/>
      <c r="Y737" s="133"/>
    </row>
    <row r="738" spans="9:25" ht="15.75" customHeight="1">
      <c r="I738" s="133"/>
      <c r="N738" s="130"/>
      <c r="U738" s="131"/>
      <c r="V738" s="131"/>
      <c r="W738" s="131"/>
      <c r="X738" s="132"/>
      <c r="Y738" s="133"/>
    </row>
    <row r="739" spans="9:25" ht="15.75" customHeight="1">
      <c r="I739" s="133"/>
      <c r="N739" s="130"/>
      <c r="U739" s="131"/>
      <c r="V739" s="131"/>
      <c r="W739" s="131"/>
      <c r="X739" s="132"/>
      <c r="Y739" s="133"/>
    </row>
    <row r="740" spans="9:25" ht="15.75" customHeight="1">
      <c r="I740" s="133"/>
      <c r="N740" s="130"/>
      <c r="U740" s="131"/>
      <c r="V740" s="131"/>
      <c r="W740" s="131"/>
      <c r="X740" s="132"/>
      <c r="Y740" s="133"/>
    </row>
    <row r="741" spans="9:25" ht="15.75" customHeight="1">
      <c r="I741" s="133"/>
      <c r="N741" s="130"/>
      <c r="U741" s="131"/>
      <c r="V741" s="131"/>
      <c r="W741" s="131"/>
      <c r="X741" s="132"/>
      <c r="Y741" s="133"/>
    </row>
    <row r="742" spans="9:25" ht="15.75" customHeight="1">
      <c r="I742" s="133"/>
      <c r="N742" s="130"/>
      <c r="U742" s="131"/>
      <c r="V742" s="131"/>
      <c r="W742" s="131"/>
      <c r="X742" s="132"/>
      <c r="Y742" s="133"/>
    </row>
    <row r="743" spans="9:25" ht="15.75" customHeight="1">
      <c r="I743" s="133"/>
      <c r="N743" s="130"/>
      <c r="U743" s="131"/>
      <c r="V743" s="131"/>
      <c r="W743" s="131"/>
      <c r="X743" s="132"/>
      <c r="Y743" s="133"/>
    </row>
    <row r="744" spans="9:25" ht="15.75" customHeight="1">
      <c r="I744" s="133"/>
      <c r="N744" s="130"/>
      <c r="U744" s="131"/>
      <c r="V744" s="131"/>
      <c r="W744" s="131"/>
      <c r="X744" s="132"/>
      <c r="Y744" s="133"/>
    </row>
    <row r="745" spans="9:25" ht="15.75" customHeight="1">
      <c r="I745" s="133"/>
      <c r="N745" s="130"/>
      <c r="U745" s="131"/>
      <c r="V745" s="131"/>
      <c r="W745" s="131"/>
      <c r="X745" s="132"/>
      <c r="Y745" s="133"/>
    </row>
    <row r="746" spans="9:25" ht="15.75" customHeight="1">
      <c r="I746" s="133"/>
      <c r="N746" s="130"/>
      <c r="U746" s="131"/>
      <c r="V746" s="131"/>
      <c r="W746" s="131"/>
      <c r="X746" s="132"/>
      <c r="Y746" s="133"/>
    </row>
    <row r="747" spans="9:25" ht="15.75" customHeight="1">
      <c r="I747" s="133"/>
      <c r="N747" s="130"/>
      <c r="U747" s="131"/>
      <c r="V747" s="131"/>
      <c r="W747" s="131"/>
      <c r="X747" s="132"/>
      <c r="Y747" s="133"/>
    </row>
    <row r="748" spans="9:25" ht="15.75" customHeight="1">
      <c r="I748" s="133"/>
      <c r="N748" s="130"/>
      <c r="U748" s="131"/>
      <c r="V748" s="131"/>
      <c r="W748" s="131"/>
      <c r="X748" s="132"/>
      <c r="Y748" s="133"/>
    </row>
    <row r="749" spans="9:25" ht="15.75" customHeight="1">
      <c r="I749" s="133"/>
      <c r="N749" s="130"/>
      <c r="U749" s="131"/>
      <c r="V749" s="131"/>
      <c r="W749" s="131"/>
      <c r="X749" s="132"/>
      <c r="Y749" s="133"/>
    </row>
    <row r="750" spans="9:25" ht="15.75" customHeight="1">
      <c r="I750" s="133"/>
      <c r="N750" s="130"/>
      <c r="U750" s="131"/>
      <c r="V750" s="131"/>
      <c r="W750" s="131"/>
      <c r="X750" s="132"/>
      <c r="Y750" s="133"/>
    </row>
    <row r="751" spans="9:25" ht="15.75" customHeight="1">
      <c r="I751" s="133"/>
      <c r="N751" s="130"/>
      <c r="U751" s="131"/>
      <c r="V751" s="131"/>
      <c r="W751" s="131"/>
      <c r="X751" s="132"/>
      <c r="Y751" s="133"/>
    </row>
    <row r="752" spans="9:25" ht="15.75" customHeight="1">
      <c r="I752" s="133"/>
      <c r="N752" s="130"/>
      <c r="U752" s="131"/>
      <c r="V752" s="131"/>
      <c r="W752" s="131"/>
      <c r="X752" s="132"/>
      <c r="Y752" s="133"/>
    </row>
    <row r="753" spans="9:25" ht="15.75" customHeight="1">
      <c r="I753" s="133"/>
      <c r="N753" s="130"/>
      <c r="U753" s="131"/>
      <c r="V753" s="131"/>
      <c r="W753" s="131"/>
      <c r="X753" s="132"/>
      <c r="Y753" s="133"/>
    </row>
    <row r="754" spans="9:25" ht="15.75" customHeight="1">
      <c r="I754" s="133"/>
      <c r="N754" s="130"/>
      <c r="U754" s="131"/>
      <c r="V754" s="131"/>
      <c r="W754" s="131"/>
      <c r="X754" s="132"/>
      <c r="Y754" s="133"/>
    </row>
    <row r="755" spans="9:25" ht="15.75" customHeight="1">
      <c r="I755" s="133"/>
      <c r="N755" s="130"/>
      <c r="U755" s="131"/>
      <c r="V755" s="131"/>
      <c r="W755" s="131"/>
      <c r="X755" s="132"/>
      <c r="Y755" s="133"/>
    </row>
    <row r="756" spans="9:25" ht="15.75" customHeight="1">
      <c r="I756" s="133"/>
      <c r="N756" s="130"/>
      <c r="U756" s="131"/>
      <c r="V756" s="131"/>
      <c r="W756" s="131"/>
      <c r="X756" s="132"/>
      <c r="Y756" s="133"/>
    </row>
    <row r="757" spans="9:25" ht="15.75" customHeight="1">
      <c r="I757" s="133"/>
      <c r="N757" s="130"/>
      <c r="U757" s="131"/>
      <c r="V757" s="131"/>
      <c r="W757" s="131"/>
      <c r="X757" s="132"/>
      <c r="Y757" s="133"/>
    </row>
    <row r="758" spans="9:25" ht="15.75" customHeight="1">
      <c r="I758" s="133"/>
      <c r="N758" s="130"/>
      <c r="U758" s="131"/>
      <c r="V758" s="131"/>
      <c r="W758" s="131"/>
      <c r="X758" s="132"/>
      <c r="Y758" s="133"/>
    </row>
    <row r="759" spans="9:25" ht="15.75" customHeight="1">
      <c r="I759" s="133"/>
      <c r="N759" s="130"/>
      <c r="U759" s="131"/>
      <c r="V759" s="131"/>
      <c r="W759" s="131"/>
      <c r="X759" s="132"/>
      <c r="Y759" s="133"/>
    </row>
    <row r="760" spans="9:25" ht="15.75" customHeight="1">
      <c r="I760" s="133"/>
      <c r="N760" s="130"/>
      <c r="U760" s="131"/>
      <c r="V760" s="131"/>
      <c r="W760" s="131"/>
      <c r="X760" s="132"/>
      <c r="Y760" s="133"/>
    </row>
    <row r="761" spans="9:25" ht="15.75" customHeight="1">
      <c r="I761" s="133"/>
      <c r="N761" s="130"/>
      <c r="U761" s="131"/>
      <c r="V761" s="131"/>
      <c r="W761" s="131"/>
      <c r="X761" s="132"/>
      <c r="Y761" s="133"/>
    </row>
    <row r="762" spans="9:25" ht="15.75" customHeight="1">
      <c r="I762" s="133"/>
      <c r="N762" s="130"/>
      <c r="U762" s="131"/>
      <c r="V762" s="131"/>
      <c r="W762" s="131"/>
      <c r="X762" s="132"/>
      <c r="Y762" s="133"/>
    </row>
    <row r="763" spans="9:25" ht="15.75" customHeight="1">
      <c r="I763" s="133"/>
      <c r="N763" s="130"/>
      <c r="U763" s="131"/>
      <c r="V763" s="131"/>
      <c r="W763" s="131"/>
      <c r="X763" s="132"/>
      <c r="Y763" s="133"/>
    </row>
    <row r="764" spans="9:25" ht="15.75" customHeight="1">
      <c r="I764" s="133"/>
      <c r="N764" s="130"/>
      <c r="U764" s="131"/>
      <c r="V764" s="131"/>
      <c r="W764" s="131"/>
      <c r="X764" s="132"/>
      <c r="Y764" s="133"/>
    </row>
    <row r="765" spans="9:25" ht="15.75" customHeight="1">
      <c r="I765" s="133"/>
      <c r="N765" s="130"/>
      <c r="U765" s="131"/>
      <c r="V765" s="131"/>
      <c r="W765" s="131"/>
      <c r="X765" s="132"/>
      <c r="Y765" s="133"/>
    </row>
    <row r="766" spans="9:25" ht="15.75" customHeight="1">
      <c r="I766" s="133"/>
      <c r="N766" s="130"/>
      <c r="U766" s="131"/>
      <c r="V766" s="131"/>
      <c r="W766" s="131"/>
      <c r="X766" s="132"/>
      <c r="Y766" s="133"/>
    </row>
    <row r="767" spans="9:25" ht="15.75" customHeight="1">
      <c r="I767" s="133"/>
      <c r="N767" s="130"/>
      <c r="U767" s="131"/>
      <c r="V767" s="131"/>
      <c r="W767" s="131"/>
      <c r="X767" s="132"/>
      <c r="Y767" s="133"/>
    </row>
    <row r="768" spans="9:25" ht="15.75" customHeight="1">
      <c r="I768" s="133"/>
      <c r="N768" s="130"/>
      <c r="U768" s="131"/>
      <c r="V768" s="131"/>
      <c r="W768" s="131"/>
      <c r="X768" s="132"/>
      <c r="Y768" s="133"/>
    </row>
    <row r="769" spans="9:25" ht="15.75" customHeight="1">
      <c r="I769" s="133"/>
      <c r="N769" s="130"/>
      <c r="U769" s="131"/>
      <c r="V769" s="131"/>
      <c r="W769" s="131"/>
      <c r="X769" s="132"/>
      <c r="Y769" s="133"/>
    </row>
    <row r="770" spans="9:25" ht="15.75" customHeight="1">
      <c r="I770" s="133"/>
      <c r="N770" s="130"/>
      <c r="U770" s="131"/>
      <c r="V770" s="131"/>
      <c r="W770" s="131"/>
      <c r="X770" s="132"/>
      <c r="Y770" s="133"/>
    </row>
    <row r="771" spans="9:25" ht="15.75" customHeight="1">
      <c r="I771" s="133"/>
      <c r="N771" s="130"/>
      <c r="U771" s="131"/>
      <c r="V771" s="131"/>
      <c r="W771" s="131"/>
      <c r="X771" s="132"/>
      <c r="Y771" s="133"/>
    </row>
    <row r="772" spans="9:25" ht="15.75" customHeight="1">
      <c r="I772" s="133"/>
      <c r="N772" s="130"/>
      <c r="U772" s="131"/>
      <c r="V772" s="131"/>
      <c r="W772" s="131"/>
      <c r="X772" s="132"/>
      <c r="Y772" s="133"/>
    </row>
    <row r="773" spans="9:25" ht="15.75" customHeight="1">
      <c r="I773" s="133"/>
      <c r="N773" s="130"/>
      <c r="U773" s="131"/>
      <c r="V773" s="131"/>
      <c r="W773" s="131"/>
      <c r="X773" s="132"/>
      <c r="Y773" s="133"/>
    </row>
    <row r="774" spans="9:25" ht="15.75" customHeight="1">
      <c r="I774" s="133"/>
      <c r="N774" s="130"/>
      <c r="U774" s="131"/>
      <c r="V774" s="131"/>
      <c r="W774" s="131"/>
      <c r="X774" s="132"/>
      <c r="Y774" s="133"/>
    </row>
    <row r="775" spans="9:25" ht="15.75" customHeight="1">
      <c r="I775" s="133"/>
      <c r="N775" s="130"/>
      <c r="U775" s="131"/>
      <c r="V775" s="131"/>
      <c r="W775" s="131"/>
      <c r="X775" s="132"/>
      <c r="Y775" s="133"/>
    </row>
    <row r="776" spans="9:25" ht="15.75" customHeight="1">
      <c r="I776" s="133"/>
      <c r="N776" s="130"/>
      <c r="U776" s="131"/>
      <c r="V776" s="131"/>
      <c r="W776" s="131"/>
      <c r="X776" s="132"/>
      <c r="Y776" s="133"/>
    </row>
    <row r="777" spans="9:25" ht="15.75" customHeight="1">
      <c r="I777" s="133"/>
      <c r="N777" s="130"/>
      <c r="U777" s="131"/>
      <c r="V777" s="131"/>
      <c r="W777" s="131"/>
      <c r="X777" s="132"/>
      <c r="Y777" s="133"/>
    </row>
    <row r="778" spans="9:25" ht="15.75" customHeight="1">
      <c r="I778" s="133"/>
      <c r="N778" s="130"/>
      <c r="U778" s="131"/>
      <c r="V778" s="131"/>
      <c r="W778" s="131"/>
      <c r="X778" s="132"/>
      <c r="Y778" s="133"/>
    </row>
    <row r="779" spans="9:25" ht="15.75" customHeight="1">
      <c r="I779" s="133"/>
      <c r="N779" s="130"/>
      <c r="U779" s="131"/>
      <c r="V779" s="131"/>
      <c r="W779" s="131"/>
      <c r="X779" s="132"/>
      <c r="Y779" s="133"/>
    </row>
    <row r="780" spans="9:25" ht="15.75" customHeight="1">
      <c r="I780" s="133"/>
      <c r="N780" s="130"/>
      <c r="U780" s="131"/>
      <c r="V780" s="131"/>
      <c r="W780" s="131"/>
      <c r="X780" s="132"/>
      <c r="Y780" s="133"/>
    </row>
    <row r="781" spans="9:25" ht="15.75" customHeight="1">
      <c r="I781" s="133"/>
      <c r="N781" s="130"/>
      <c r="U781" s="131"/>
      <c r="V781" s="131"/>
      <c r="W781" s="131"/>
      <c r="X781" s="132"/>
      <c r="Y781" s="133"/>
    </row>
    <row r="782" spans="9:25" ht="15.75" customHeight="1">
      <c r="I782" s="133"/>
      <c r="N782" s="130"/>
      <c r="U782" s="131"/>
      <c r="V782" s="131"/>
      <c r="W782" s="131"/>
      <c r="X782" s="132"/>
      <c r="Y782" s="133"/>
    </row>
    <row r="783" spans="9:25" ht="15.75" customHeight="1">
      <c r="I783" s="133"/>
      <c r="N783" s="130"/>
      <c r="U783" s="131"/>
      <c r="V783" s="131"/>
      <c r="W783" s="131"/>
      <c r="X783" s="132"/>
      <c r="Y783" s="133"/>
    </row>
    <row r="784" spans="9:25" ht="15.75" customHeight="1">
      <c r="I784" s="133"/>
      <c r="N784" s="130"/>
      <c r="U784" s="131"/>
      <c r="V784" s="131"/>
      <c r="W784" s="131"/>
      <c r="X784" s="132"/>
      <c r="Y784" s="133"/>
    </row>
    <row r="785" spans="9:25" ht="15.75" customHeight="1">
      <c r="I785" s="133"/>
      <c r="N785" s="130"/>
      <c r="U785" s="131"/>
      <c r="V785" s="131"/>
      <c r="W785" s="131"/>
      <c r="X785" s="132"/>
      <c r="Y785" s="133"/>
    </row>
    <row r="786" spans="9:25" ht="15.75" customHeight="1">
      <c r="I786" s="133"/>
      <c r="N786" s="130"/>
      <c r="U786" s="131"/>
      <c r="V786" s="131"/>
      <c r="W786" s="131"/>
      <c r="X786" s="132"/>
      <c r="Y786" s="133"/>
    </row>
    <row r="787" spans="9:25" ht="15.75" customHeight="1">
      <c r="I787" s="133"/>
      <c r="N787" s="130"/>
      <c r="U787" s="131"/>
      <c r="V787" s="131"/>
      <c r="W787" s="131"/>
      <c r="X787" s="132"/>
      <c r="Y787" s="133"/>
    </row>
    <row r="788" spans="9:25" ht="15.75" customHeight="1">
      <c r="I788" s="133"/>
      <c r="N788" s="130"/>
      <c r="U788" s="131"/>
      <c r="V788" s="131"/>
      <c r="W788" s="131"/>
      <c r="X788" s="132"/>
      <c r="Y788" s="133"/>
    </row>
    <row r="789" spans="9:25" ht="15.75" customHeight="1">
      <c r="I789" s="133"/>
      <c r="N789" s="130"/>
      <c r="U789" s="131"/>
      <c r="V789" s="131"/>
      <c r="W789" s="131"/>
      <c r="X789" s="132"/>
      <c r="Y789" s="133"/>
    </row>
    <row r="790" spans="9:25" ht="15.75" customHeight="1">
      <c r="I790" s="133"/>
      <c r="N790" s="130"/>
      <c r="U790" s="131"/>
      <c r="V790" s="131"/>
      <c r="W790" s="131"/>
      <c r="X790" s="132"/>
      <c r="Y790" s="133"/>
    </row>
    <row r="791" spans="9:25" ht="15.75" customHeight="1">
      <c r="I791" s="133"/>
      <c r="N791" s="130"/>
      <c r="U791" s="131"/>
      <c r="V791" s="131"/>
      <c r="W791" s="131"/>
      <c r="X791" s="132"/>
      <c r="Y791" s="133"/>
    </row>
    <row r="792" spans="9:25" ht="15.75" customHeight="1">
      <c r="I792" s="133"/>
      <c r="N792" s="130"/>
      <c r="U792" s="131"/>
      <c r="V792" s="131"/>
      <c r="W792" s="131"/>
      <c r="X792" s="132"/>
      <c r="Y792" s="133"/>
    </row>
    <row r="793" spans="9:25" ht="15.75" customHeight="1">
      <c r="I793" s="133"/>
      <c r="N793" s="130"/>
      <c r="U793" s="131"/>
      <c r="V793" s="131"/>
      <c r="W793" s="131"/>
      <c r="X793" s="132"/>
      <c r="Y793" s="133"/>
    </row>
    <row r="794" spans="9:25" ht="15.75" customHeight="1">
      <c r="I794" s="133"/>
      <c r="N794" s="130"/>
      <c r="U794" s="131"/>
      <c r="V794" s="131"/>
      <c r="W794" s="131"/>
      <c r="X794" s="132"/>
      <c r="Y794" s="133"/>
    </row>
    <row r="795" spans="9:25" ht="15.75" customHeight="1">
      <c r="I795" s="133"/>
      <c r="N795" s="130"/>
      <c r="U795" s="131"/>
      <c r="V795" s="131"/>
      <c r="W795" s="131"/>
      <c r="X795" s="132"/>
      <c r="Y795" s="133"/>
    </row>
    <row r="796" spans="9:25" ht="15.75" customHeight="1">
      <c r="I796" s="133"/>
      <c r="N796" s="130"/>
      <c r="U796" s="131"/>
      <c r="V796" s="131"/>
      <c r="W796" s="131"/>
      <c r="X796" s="132"/>
      <c r="Y796" s="133"/>
    </row>
    <row r="797" spans="9:25" ht="15.75" customHeight="1">
      <c r="I797" s="133"/>
      <c r="N797" s="130"/>
      <c r="U797" s="131"/>
      <c r="V797" s="131"/>
      <c r="W797" s="131"/>
      <c r="X797" s="132"/>
      <c r="Y797" s="133"/>
    </row>
    <row r="798" spans="9:25" ht="15.75" customHeight="1">
      <c r="I798" s="133"/>
      <c r="N798" s="130"/>
      <c r="U798" s="131"/>
      <c r="V798" s="131"/>
      <c r="W798" s="131"/>
      <c r="X798" s="132"/>
      <c r="Y798" s="133"/>
    </row>
    <row r="799" spans="9:25" ht="15.75" customHeight="1">
      <c r="I799" s="133"/>
      <c r="N799" s="130"/>
      <c r="U799" s="131"/>
      <c r="V799" s="131"/>
      <c r="W799" s="131"/>
      <c r="X799" s="132"/>
      <c r="Y799" s="133"/>
    </row>
    <row r="800" spans="9:25" ht="15.75" customHeight="1">
      <c r="I800" s="133"/>
      <c r="N800" s="130"/>
      <c r="U800" s="131"/>
      <c r="V800" s="131"/>
      <c r="W800" s="131"/>
      <c r="X800" s="132"/>
      <c r="Y800" s="133"/>
    </row>
    <row r="801" spans="9:25" ht="15.75" customHeight="1">
      <c r="I801" s="133"/>
      <c r="N801" s="130"/>
      <c r="U801" s="131"/>
      <c r="V801" s="131"/>
      <c r="W801" s="131"/>
      <c r="X801" s="132"/>
      <c r="Y801" s="133"/>
    </row>
    <row r="802" spans="9:25" ht="15.75" customHeight="1">
      <c r="I802" s="133"/>
      <c r="N802" s="130"/>
      <c r="U802" s="131"/>
      <c r="V802" s="131"/>
      <c r="W802" s="131"/>
      <c r="X802" s="132"/>
      <c r="Y802" s="133"/>
    </row>
    <row r="803" spans="9:25" ht="15.75" customHeight="1">
      <c r="I803" s="133"/>
      <c r="N803" s="130"/>
      <c r="U803" s="131"/>
      <c r="V803" s="131"/>
      <c r="W803" s="131"/>
      <c r="X803" s="132"/>
      <c r="Y803" s="133"/>
    </row>
    <row r="804" spans="9:25" ht="15.75" customHeight="1">
      <c r="I804" s="133"/>
      <c r="N804" s="130"/>
      <c r="U804" s="131"/>
      <c r="V804" s="131"/>
      <c r="W804" s="131"/>
      <c r="X804" s="132"/>
      <c r="Y804" s="133"/>
    </row>
    <row r="805" spans="9:25" ht="15.75" customHeight="1">
      <c r="I805" s="133"/>
      <c r="N805" s="130"/>
      <c r="U805" s="131"/>
      <c r="V805" s="131"/>
      <c r="W805" s="131"/>
      <c r="X805" s="132"/>
      <c r="Y805" s="133"/>
    </row>
    <row r="806" spans="9:25" ht="15.75" customHeight="1">
      <c r="I806" s="133"/>
      <c r="N806" s="130"/>
      <c r="U806" s="131"/>
      <c r="V806" s="131"/>
      <c r="W806" s="131"/>
      <c r="X806" s="132"/>
      <c r="Y806" s="133"/>
    </row>
    <row r="807" spans="9:25" ht="15.75" customHeight="1">
      <c r="I807" s="133"/>
      <c r="N807" s="130"/>
      <c r="U807" s="131"/>
      <c r="V807" s="131"/>
      <c r="W807" s="131"/>
      <c r="X807" s="132"/>
      <c r="Y807" s="133"/>
    </row>
    <row r="808" spans="9:25" ht="15.75" customHeight="1">
      <c r="I808" s="133"/>
      <c r="N808" s="130"/>
      <c r="U808" s="131"/>
      <c r="V808" s="131"/>
      <c r="W808" s="131"/>
      <c r="X808" s="132"/>
      <c r="Y808" s="133"/>
    </row>
    <row r="809" spans="9:25" ht="15.75" customHeight="1">
      <c r="I809" s="133"/>
      <c r="N809" s="130"/>
      <c r="U809" s="131"/>
      <c r="V809" s="131"/>
      <c r="W809" s="131"/>
      <c r="X809" s="132"/>
      <c r="Y809" s="133"/>
    </row>
    <row r="810" spans="9:25" ht="15.75" customHeight="1">
      <c r="I810" s="133"/>
      <c r="N810" s="130"/>
      <c r="U810" s="131"/>
      <c r="V810" s="131"/>
      <c r="W810" s="131"/>
      <c r="X810" s="132"/>
      <c r="Y810" s="133"/>
    </row>
    <row r="811" spans="9:25" ht="15.75" customHeight="1">
      <c r="I811" s="133"/>
      <c r="N811" s="130"/>
      <c r="U811" s="131"/>
      <c r="V811" s="131"/>
      <c r="W811" s="131"/>
      <c r="X811" s="132"/>
      <c r="Y811" s="133"/>
    </row>
    <row r="812" spans="9:25" ht="15.75" customHeight="1">
      <c r="I812" s="133"/>
      <c r="N812" s="130"/>
      <c r="U812" s="131"/>
      <c r="V812" s="131"/>
      <c r="W812" s="131"/>
      <c r="X812" s="132"/>
      <c r="Y812" s="133"/>
    </row>
    <row r="813" spans="9:25" ht="15.75" customHeight="1">
      <c r="I813" s="133"/>
      <c r="N813" s="130"/>
      <c r="U813" s="131"/>
      <c r="V813" s="131"/>
      <c r="W813" s="131"/>
      <c r="X813" s="132"/>
      <c r="Y813" s="133"/>
    </row>
    <row r="814" spans="9:25" ht="15.75" customHeight="1">
      <c r="I814" s="133"/>
      <c r="N814" s="130"/>
      <c r="U814" s="131"/>
      <c r="V814" s="131"/>
      <c r="W814" s="131"/>
      <c r="X814" s="132"/>
      <c r="Y814" s="133"/>
    </row>
    <row r="815" spans="9:25" ht="15.75" customHeight="1">
      <c r="I815" s="133"/>
      <c r="N815" s="130"/>
      <c r="U815" s="131"/>
      <c r="V815" s="131"/>
      <c r="W815" s="131"/>
      <c r="X815" s="132"/>
      <c r="Y815" s="133"/>
    </row>
    <row r="816" spans="9:25" ht="15.75" customHeight="1">
      <c r="I816" s="133"/>
      <c r="N816" s="130"/>
      <c r="U816" s="131"/>
      <c r="V816" s="131"/>
      <c r="W816" s="131"/>
      <c r="X816" s="132"/>
      <c r="Y816" s="133"/>
    </row>
    <row r="817" spans="9:25" ht="15.75" customHeight="1">
      <c r="I817" s="133"/>
      <c r="N817" s="130"/>
      <c r="U817" s="131"/>
      <c r="V817" s="131"/>
      <c r="W817" s="131"/>
      <c r="X817" s="132"/>
      <c r="Y817" s="133"/>
    </row>
    <row r="818" spans="9:25" ht="15.75" customHeight="1">
      <c r="I818" s="133"/>
      <c r="N818" s="130"/>
      <c r="U818" s="131"/>
      <c r="V818" s="131"/>
      <c r="W818" s="131"/>
      <c r="X818" s="132"/>
      <c r="Y818" s="133"/>
    </row>
    <row r="819" spans="9:25" ht="15.75" customHeight="1">
      <c r="I819" s="133"/>
      <c r="N819" s="130"/>
      <c r="U819" s="131"/>
      <c r="V819" s="131"/>
      <c r="W819" s="131"/>
      <c r="X819" s="132"/>
      <c r="Y819" s="133"/>
    </row>
    <row r="820" spans="9:25" ht="15.75" customHeight="1">
      <c r="I820" s="133"/>
      <c r="N820" s="130"/>
      <c r="U820" s="131"/>
      <c r="V820" s="131"/>
      <c r="W820" s="131"/>
      <c r="X820" s="132"/>
      <c r="Y820" s="133"/>
    </row>
    <row r="821" spans="9:25" ht="15.75" customHeight="1">
      <c r="I821" s="133"/>
      <c r="N821" s="130"/>
      <c r="U821" s="131"/>
      <c r="V821" s="131"/>
      <c r="W821" s="131"/>
      <c r="X821" s="132"/>
      <c r="Y821" s="133"/>
    </row>
    <row r="822" spans="9:25" ht="15.75" customHeight="1">
      <c r="I822" s="133"/>
      <c r="N822" s="130"/>
      <c r="U822" s="131"/>
      <c r="V822" s="131"/>
      <c r="W822" s="131"/>
      <c r="X822" s="132"/>
      <c r="Y822" s="133"/>
    </row>
    <row r="823" spans="9:25" ht="15.75" customHeight="1">
      <c r="I823" s="133"/>
      <c r="N823" s="130"/>
      <c r="U823" s="131"/>
      <c r="V823" s="131"/>
      <c r="W823" s="131"/>
      <c r="X823" s="132"/>
      <c r="Y823" s="133"/>
    </row>
    <row r="824" spans="9:25" ht="15.75" customHeight="1">
      <c r="I824" s="133"/>
      <c r="N824" s="130"/>
      <c r="U824" s="131"/>
      <c r="V824" s="131"/>
      <c r="W824" s="131"/>
      <c r="X824" s="132"/>
      <c r="Y824" s="133"/>
    </row>
    <row r="825" spans="9:25" ht="15.75" customHeight="1">
      <c r="I825" s="133"/>
      <c r="N825" s="130"/>
      <c r="U825" s="131"/>
      <c r="V825" s="131"/>
      <c r="W825" s="131"/>
      <c r="X825" s="132"/>
      <c r="Y825" s="133"/>
    </row>
    <row r="826" spans="9:25" ht="15.75" customHeight="1">
      <c r="I826" s="133"/>
      <c r="N826" s="130"/>
      <c r="U826" s="131"/>
      <c r="V826" s="131"/>
      <c r="W826" s="131"/>
      <c r="X826" s="132"/>
      <c r="Y826" s="133"/>
    </row>
    <row r="827" spans="9:25" ht="15.75" customHeight="1">
      <c r="I827" s="133"/>
      <c r="N827" s="130"/>
      <c r="U827" s="131"/>
      <c r="V827" s="131"/>
      <c r="W827" s="131"/>
      <c r="X827" s="132"/>
      <c r="Y827" s="133"/>
    </row>
    <row r="828" spans="9:25" ht="15.75" customHeight="1">
      <c r="I828" s="133"/>
      <c r="N828" s="130"/>
      <c r="U828" s="131"/>
      <c r="V828" s="131"/>
      <c r="W828" s="131"/>
      <c r="X828" s="132"/>
      <c r="Y828" s="133"/>
    </row>
    <row r="829" spans="9:25" ht="15.75" customHeight="1">
      <c r="I829" s="133"/>
      <c r="N829" s="130"/>
      <c r="U829" s="131"/>
      <c r="V829" s="131"/>
      <c r="W829" s="131"/>
      <c r="X829" s="132"/>
      <c r="Y829" s="133"/>
    </row>
    <row r="830" spans="9:25" ht="15.75" customHeight="1">
      <c r="I830" s="133"/>
      <c r="N830" s="130"/>
      <c r="U830" s="131"/>
      <c r="V830" s="131"/>
      <c r="W830" s="131"/>
      <c r="X830" s="132"/>
      <c r="Y830" s="133"/>
    </row>
    <row r="831" spans="9:25" ht="15.75" customHeight="1">
      <c r="I831" s="133"/>
      <c r="N831" s="130"/>
      <c r="U831" s="131"/>
      <c r="V831" s="131"/>
      <c r="W831" s="131"/>
      <c r="X831" s="132"/>
      <c r="Y831" s="133"/>
    </row>
    <row r="832" spans="9:25" ht="15.75" customHeight="1">
      <c r="I832" s="133"/>
      <c r="N832" s="130"/>
      <c r="U832" s="131"/>
      <c r="V832" s="131"/>
      <c r="W832" s="131"/>
      <c r="X832" s="132"/>
      <c r="Y832" s="133"/>
    </row>
    <row r="833" spans="9:25" ht="15.75" customHeight="1">
      <c r="I833" s="133"/>
      <c r="N833" s="130"/>
      <c r="U833" s="131"/>
      <c r="V833" s="131"/>
      <c r="W833" s="131"/>
      <c r="X833" s="132"/>
      <c r="Y833" s="133"/>
    </row>
    <row r="834" spans="9:25" ht="15.75" customHeight="1">
      <c r="I834" s="133"/>
      <c r="N834" s="130"/>
      <c r="U834" s="131"/>
      <c r="V834" s="131"/>
      <c r="W834" s="131"/>
      <c r="X834" s="132"/>
      <c r="Y834" s="133"/>
    </row>
    <row r="835" spans="9:25" ht="15.75" customHeight="1">
      <c r="I835" s="133"/>
      <c r="N835" s="130"/>
      <c r="U835" s="131"/>
      <c r="V835" s="131"/>
      <c r="W835" s="131"/>
      <c r="X835" s="132"/>
      <c r="Y835" s="133"/>
    </row>
    <row r="836" spans="9:25" ht="15.75" customHeight="1">
      <c r="I836" s="133"/>
      <c r="N836" s="130"/>
      <c r="U836" s="131"/>
      <c r="V836" s="131"/>
      <c r="W836" s="131"/>
      <c r="X836" s="132"/>
      <c r="Y836" s="133"/>
    </row>
    <row r="837" spans="9:25" ht="15.75" customHeight="1">
      <c r="I837" s="133"/>
      <c r="N837" s="130"/>
      <c r="U837" s="131"/>
      <c r="V837" s="131"/>
      <c r="W837" s="131"/>
      <c r="X837" s="132"/>
      <c r="Y837" s="133"/>
    </row>
    <row r="838" spans="9:25" ht="15.75" customHeight="1">
      <c r="I838" s="133"/>
      <c r="N838" s="130"/>
      <c r="U838" s="131"/>
      <c r="V838" s="131"/>
      <c r="W838" s="131"/>
      <c r="X838" s="132"/>
      <c r="Y838" s="133"/>
    </row>
    <row r="839" spans="9:25" ht="15.75" customHeight="1">
      <c r="I839" s="133"/>
      <c r="N839" s="130"/>
      <c r="U839" s="131"/>
      <c r="V839" s="131"/>
      <c r="W839" s="131"/>
      <c r="X839" s="132"/>
      <c r="Y839" s="133"/>
    </row>
    <row r="840" spans="9:25" ht="15.75" customHeight="1">
      <c r="I840" s="133"/>
      <c r="N840" s="130"/>
      <c r="U840" s="131"/>
      <c r="V840" s="131"/>
      <c r="W840" s="131"/>
      <c r="X840" s="132"/>
      <c r="Y840" s="133"/>
    </row>
    <row r="841" spans="9:25" ht="15.75" customHeight="1">
      <c r="I841" s="133"/>
      <c r="N841" s="130"/>
      <c r="U841" s="131"/>
      <c r="V841" s="131"/>
      <c r="W841" s="131"/>
      <c r="X841" s="132"/>
      <c r="Y841" s="133"/>
    </row>
    <row r="842" spans="9:25" ht="15.75" customHeight="1">
      <c r="I842" s="133"/>
      <c r="N842" s="130"/>
      <c r="U842" s="131"/>
      <c r="V842" s="131"/>
      <c r="W842" s="131"/>
      <c r="X842" s="132"/>
      <c r="Y842" s="133"/>
    </row>
    <row r="843" spans="9:25" ht="15.75" customHeight="1">
      <c r="I843" s="133"/>
      <c r="N843" s="130"/>
      <c r="U843" s="131"/>
      <c r="V843" s="131"/>
      <c r="W843" s="131"/>
      <c r="X843" s="132"/>
      <c r="Y843" s="133"/>
    </row>
    <row r="844" spans="9:25" ht="15.75" customHeight="1">
      <c r="I844" s="133"/>
      <c r="N844" s="130"/>
      <c r="U844" s="131"/>
      <c r="V844" s="131"/>
      <c r="W844" s="131"/>
      <c r="X844" s="132"/>
      <c r="Y844" s="133"/>
    </row>
    <row r="845" spans="9:25" ht="15.75" customHeight="1">
      <c r="I845" s="133"/>
      <c r="N845" s="130"/>
      <c r="U845" s="131"/>
      <c r="V845" s="131"/>
      <c r="W845" s="131"/>
      <c r="X845" s="132"/>
      <c r="Y845" s="133"/>
    </row>
    <row r="846" spans="9:25" ht="15.75" customHeight="1">
      <c r="I846" s="133"/>
      <c r="N846" s="130"/>
      <c r="U846" s="131"/>
      <c r="V846" s="131"/>
      <c r="W846" s="131"/>
      <c r="X846" s="132"/>
      <c r="Y846" s="133"/>
    </row>
    <row r="847" spans="9:25" ht="15.75" customHeight="1">
      <c r="I847" s="133"/>
      <c r="N847" s="130"/>
      <c r="U847" s="131"/>
      <c r="V847" s="131"/>
      <c r="W847" s="131"/>
      <c r="X847" s="132"/>
      <c r="Y847" s="133"/>
    </row>
    <row r="848" spans="9:25" ht="15.75" customHeight="1">
      <c r="I848" s="133"/>
      <c r="N848" s="130"/>
      <c r="U848" s="131"/>
      <c r="V848" s="131"/>
      <c r="W848" s="131"/>
      <c r="X848" s="132"/>
      <c r="Y848" s="133"/>
    </row>
    <row r="849" spans="9:25" ht="15.75" customHeight="1">
      <c r="I849" s="133"/>
      <c r="N849" s="130"/>
      <c r="U849" s="131"/>
      <c r="V849" s="131"/>
      <c r="W849" s="131"/>
      <c r="X849" s="132"/>
      <c r="Y849" s="133"/>
    </row>
    <row r="850" spans="9:25" ht="15.75" customHeight="1">
      <c r="I850" s="133"/>
      <c r="N850" s="130"/>
      <c r="U850" s="131"/>
      <c r="V850" s="131"/>
      <c r="W850" s="131"/>
      <c r="X850" s="132"/>
      <c r="Y850" s="133"/>
    </row>
    <row r="851" spans="9:25" ht="15.75" customHeight="1">
      <c r="I851" s="133"/>
      <c r="N851" s="130"/>
      <c r="U851" s="131"/>
      <c r="V851" s="131"/>
      <c r="W851" s="131"/>
      <c r="X851" s="132"/>
      <c r="Y851" s="133"/>
    </row>
    <row r="852" spans="9:25" ht="15.75" customHeight="1">
      <c r="I852" s="133"/>
      <c r="N852" s="130"/>
      <c r="U852" s="131"/>
      <c r="V852" s="131"/>
      <c r="W852" s="131"/>
      <c r="X852" s="132"/>
      <c r="Y852" s="133"/>
    </row>
    <row r="853" spans="9:25" ht="15.75" customHeight="1">
      <c r="I853" s="133"/>
      <c r="N853" s="130"/>
      <c r="U853" s="131"/>
      <c r="V853" s="131"/>
      <c r="W853" s="131"/>
      <c r="X853" s="132"/>
      <c r="Y853" s="133"/>
    </row>
    <row r="854" spans="9:25" ht="15.75" customHeight="1">
      <c r="I854" s="133"/>
      <c r="N854" s="130"/>
      <c r="U854" s="131"/>
      <c r="V854" s="131"/>
      <c r="W854" s="131"/>
      <c r="X854" s="132"/>
      <c r="Y854" s="133"/>
    </row>
    <row r="855" spans="9:25" ht="15.75" customHeight="1">
      <c r="I855" s="133"/>
      <c r="N855" s="130"/>
      <c r="U855" s="131"/>
      <c r="V855" s="131"/>
      <c r="W855" s="131"/>
      <c r="X855" s="132"/>
      <c r="Y855" s="133"/>
    </row>
    <row r="856" spans="9:25" ht="15.75" customHeight="1">
      <c r="I856" s="133"/>
      <c r="N856" s="130"/>
      <c r="U856" s="131"/>
      <c r="V856" s="131"/>
      <c r="W856" s="131"/>
      <c r="X856" s="132"/>
      <c r="Y856" s="133"/>
    </row>
    <row r="857" spans="9:25" ht="15.75" customHeight="1">
      <c r="I857" s="133"/>
      <c r="N857" s="130"/>
      <c r="U857" s="131"/>
      <c r="V857" s="131"/>
      <c r="W857" s="131"/>
      <c r="X857" s="132"/>
      <c r="Y857" s="133"/>
    </row>
    <row r="858" spans="9:25" ht="15.75" customHeight="1">
      <c r="I858" s="133"/>
      <c r="N858" s="130"/>
      <c r="U858" s="131"/>
      <c r="V858" s="131"/>
      <c r="W858" s="131"/>
      <c r="X858" s="132"/>
      <c r="Y858" s="133"/>
    </row>
    <row r="859" spans="9:25" ht="15.75" customHeight="1">
      <c r="I859" s="133"/>
      <c r="N859" s="130"/>
      <c r="U859" s="131"/>
      <c r="V859" s="131"/>
      <c r="W859" s="131"/>
      <c r="X859" s="132"/>
      <c r="Y859" s="133"/>
    </row>
    <row r="860" spans="9:25" ht="15.75" customHeight="1">
      <c r="I860" s="133"/>
      <c r="N860" s="130"/>
      <c r="U860" s="131"/>
      <c r="V860" s="131"/>
      <c r="W860" s="131"/>
      <c r="X860" s="132"/>
      <c r="Y860" s="133"/>
    </row>
    <row r="861" spans="9:25" ht="15.75" customHeight="1">
      <c r="I861" s="133"/>
      <c r="N861" s="130"/>
      <c r="U861" s="131"/>
      <c r="V861" s="131"/>
      <c r="W861" s="131"/>
      <c r="X861" s="132"/>
      <c r="Y861" s="133"/>
    </row>
    <row r="862" spans="9:25" ht="15.75" customHeight="1">
      <c r="I862" s="133"/>
      <c r="N862" s="130"/>
      <c r="U862" s="131"/>
      <c r="V862" s="131"/>
      <c r="W862" s="131"/>
      <c r="X862" s="132"/>
      <c r="Y862" s="133"/>
    </row>
    <row r="863" spans="9:25" ht="15.75" customHeight="1">
      <c r="I863" s="133"/>
      <c r="N863" s="130"/>
      <c r="U863" s="131"/>
      <c r="V863" s="131"/>
      <c r="W863" s="131"/>
      <c r="X863" s="132"/>
      <c r="Y863" s="133"/>
    </row>
    <row r="864" spans="9:25" ht="15.75" customHeight="1">
      <c r="I864" s="133"/>
      <c r="N864" s="130"/>
      <c r="U864" s="131"/>
      <c r="V864" s="131"/>
      <c r="W864" s="131"/>
      <c r="X864" s="132"/>
      <c r="Y864" s="133"/>
    </row>
    <row r="865" spans="9:25" ht="15.75" customHeight="1">
      <c r="I865" s="133"/>
      <c r="N865" s="130"/>
      <c r="U865" s="131"/>
      <c r="V865" s="131"/>
      <c r="W865" s="131"/>
      <c r="X865" s="132"/>
      <c r="Y865" s="133"/>
    </row>
    <row r="866" spans="9:25" ht="15.75" customHeight="1">
      <c r="I866" s="133"/>
      <c r="N866" s="130"/>
      <c r="U866" s="131"/>
      <c r="V866" s="131"/>
      <c r="W866" s="131"/>
      <c r="X866" s="132"/>
      <c r="Y866" s="133"/>
    </row>
    <row r="867" spans="9:25" ht="15.75" customHeight="1">
      <c r="I867" s="133"/>
      <c r="N867" s="130"/>
      <c r="U867" s="131"/>
      <c r="V867" s="131"/>
      <c r="W867" s="131"/>
      <c r="X867" s="132"/>
      <c r="Y867" s="133"/>
    </row>
    <row r="868" spans="9:25" ht="15.75" customHeight="1">
      <c r="I868" s="133"/>
      <c r="N868" s="130"/>
      <c r="U868" s="131"/>
      <c r="V868" s="131"/>
      <c r="W868" s="131"/>
      <c r="X868" s="132"/>
      <c r="Y868" s="133"/>
    </row>
    <row r="869" spans="9:25" ht="15.75" customHeight="1">
      <c r="I869" s="133"/>
      <c r="N869" s="130"/>
      <c r="U869" s="131"/>
      <c r="V869" s="131"/>
      <c r="W869" s="131"/>
      <c r="X869" s="132"/>
      <c r="Y869" s="133"/>
    </row>
    <row r="870" spans="9:25" ht="15.75" customHeight="1">
      <c r="I870" s="133"/>
      <c r="N870" s="130"/>
      <c r="U870" s="131"/>
      <c r="V870" s="131"/>
      <c r="W870" s="131"/>
      <c r="X870" s="132"/>
      <c r="Y870" s="133"/>
    </row>
    <row r="871" spans="9:25" ht="15.75" customHeight="1">
      <c r="I871" s="133"/>
      <c r="N871" s="130"/>
      <c r="U871" s="131"/>
      <c r="V871" s="131"/>
      <c r="W871" s="131"/>
      <c r="X871" s="132"/>
      <c r="Y871" s="133"/>
    </row>
    <row r="872" spans="9:25" ht="15.75" customHeight="1">
      <c r="I872" s="133"/>
      <c r="N872" s="130"/>
      <c r="U872" s="131"/>
      <c r="V872" s="131"/>
      <c r="W872" s="131"/>
      <c r="X872" s="132"/>
      <c r="Y872" s="133"/>
    </row>
    <row r="873" spans="9:25" ht="15.75" customHeight="1">
      <c r="I873" s="133"/>
      <c r="N873" s="130"/>
      <c r="U873" s="131"/>
      <c r="V873" s="131"/>
      <c r="W873" s="131"/>
      <c r="X873" s="132"/>
      <c r="Y873" s="133"/>
    </row>
    <row r="874" spans="9:25" ht="15.75" customHeight="1">
      <c r="I874" s="133"/>
      <c r="N874" s="130"/>
      <c r="U874" s="131"/>
      <c r="V874" s="131"/>
      <c r="W874" s="131"/>
      <c r="X874" s="132"/>
      <c r="Y874" s="133"/>
    </row>
    <row r="875" spans="9:25" ht="15.75" customHeight="1">
      <c r="I875" s="133"/>
      <c r="N875" s="130"/>
      <c r="U875" s="131"/>
      <c r="V875" s="131"/>
      <c r="W875" s="131"/>
      <c r="X875" s="132"/>
      <c r="Y875" s="133"/>
    </row>
    <row r="876" spans="9:25" ht="15.75" customHeight="1">
      <c r="I876" s="133"/>
      <c r="N876" s="130"/>
      <c r="U876" s="131"/>
      <c r="V876" s="131"/>
      <c r="W876" s="131"/>
      <c r="X876" s="132"/>
      <c r="Y876" s="133"/>
    </row>
    <row r="877" spans="9:25" ht="15.75" customHeight="1">
      <c r="I877" s="133"/>
      <c r="N877" s="130"/>
      <c r="U877" s="131"/>
      <c r="V877" s="131"/>
      <c r="W877" s="131"/>
      <c r="X877" s="132"/>
      <c r="Y877" s="133"/>
    </row>
    <row r="878" spans="9:25" ht="15.75" customHeight="1">
      <c r="I878" s="133"/>
      <c r="N878" s="130"/>
      <c r="U878" s="131"/>
      <c r="V878" s="131"/>
      <c r="W878" s="131"/>
      <c r="X878" s="132"/>
      <c r="Y878" s="133"/>
    </row>
    <row r="879" spans="9:25" ht="15.75" customHeight="1">
      <c r="I879" s="133"/>
      <c r="N879" s="130"/>
      <c r="U879" s="131"/>
      <c r="V879" s="131"/>
      <c r="W879" s="131"/>
      <c r="X879" s="132"/>
      <c r="Y879" s="133"/>
    </row>
    <row r="880" spans="9:25" ht="15.75" customHeight="1">
      <c r="I880" s="133"/>
      <c r="N880" s="130"/>
      <c r="U880" s="131"/>
      <c r="V880" s="131"/>
      <c r="W880" s="131"/>
      <c r="X880" s="132"/>
      <c r="Y880" s="133"/>
    </row>
    <row r="881" spans="9:25" ht="15.75" customHeight="1">
      <c r="I881" s="133"/>
      <c r="N881" s="130"/>
      <c r="U881" s="131"/>
      <c r="V881" s="131"/>
      <c r="W881" s="131"/>
      <c r="X881" s="132"/>
      <c r="Y881" s="133"/>
    </row>
    <row r="882" spans="9:25" ht="15.75" customHeight="1">
      <c r="I882" s="133"/>
      <c r="N882" s="130"/>
      <c r="U882" s="131"/>
      <c r="V882" s="131"/>
      <c r="W882" s="131"/>
      <c r="X882" s="132"/>
      <c r="Y882" s="133"/>
    </row>
    <row r="883" spans="9:25" ht="15.75" customHeight="1">
      <c r="I883" s="133"/>
      <c r="N883" s="130"/>
      <c r="U883" s="131"/>
      <c r="V883" s="131"/>
      <c r="W883" s="131"/>
      <c r="X883" s="132"/>
      <c r="Y883" s="133"/>
    </row>
    <row r="884" spans="9:25" ht="15.75" customHeight="1">
      <c r="I884" s="133"/>
      <c r="N884" s="130"/>
      <c r="U884" s="131"/>
      <c r="V884" s="131"/>
      <c r="W884" s="131"/>
      <c r="X884" s="132"/>
      <c r="Y884" s="133"/>
    </row>
    <row r="885" spans="9:25" ht="15.75" customHeight="1">
      <c r="I885" s="133"/>
      <c r="N885" s="130"/>
      <c r="U885" s="131"/>
      <c r="V885" s="131"/>
      <c r="W885" s="131"/>
      <c r="X885" s="132"/>
      <c r="Y885" s="133"/>
    </row>
    <row r="886" spans="9:25" ht="15.75" customHeight="1">
      <c r="I886" s="133"/>
      <c r="N886" s="130"/>
      <c r="U886" s="131"/>
      <c r="V886" s="131"/>
      <c r="W886" s="131"/>
      <c r="X886" s="132"/>
      <c r="Y886" s="133"/>
    </row>
    <row r="887" spans="9:25" ht="15.75" customHeight="1">
      <c r="I887" s="133"/>
      <c r="N887" s="130"/>
      <c r="U887" s="131"/>
      <c r="V887" s="131"/>
      <c r="W887" s="131"/>
      <c r="X887" s="132"/>
      <c r="Y887" s="133"/>
    </row>
    <row r="888" spans="9:25" ht="15.75" customHeight="1">
      <c r="I888" s="133"/>
      <c r="N888" s="130"/>
      <c r="U888" s="131"/>
      <c r="V888" s="131"/>
      <c r="W888" s="131"/>
      <c r="X888" s="132"/>
      <c r="Y888" s="133"/>
    </row>
    <row r="889" spans="9:25" ht="15.75" customHeight="1">
      <c r="I889" s="133"/>
      <c r="N889" s="130"/>
      <c r="U889" s="131"/>
      <c r="V889" s="131"/>
      <c r="W889" s="131"/>
      <c r="X889" s="132"/>
      <c r="Y889" s="133"/>
    </row>
    <row r="890" spans="9:25" ht="15.75" customHeight="1">
      <c r="I890" s="133"/>
      <c r="N890" s="130"/>
      <c r="U890" s="131"/>
      <c r="V890" s="131"/>
      <c r="W890" s="131"/>
      <c r="X890" s="132"/>
      <c r="Y890" s="133"/>
    </row>
    <row r="891" spans="9:25" ht="15.75" customHeight="1">
      <c r="I891" s="133"/>
      <c r="N891" s="130"/>
      <c r="U891" s="131"/>
      <c r="V891" s="131"/>
      <c r="W891" s="131"/>
      <c r="X891" s="132"/>
      <c r="Y891" s="133"/>
    </row>
    <row r="892" spans="9:25" ht="15.75" customHeight="1">
      <c r="I892" s="133"/>
      <c r="N892" s="130"/>
      <c r="U892" s="131"/>
      <c r="V892" s="131"/>
      <c r="W892" s="131"/>
      <c r="X892" s="132"/>
      <c r="Y892" s="133"/>
    </row>
    <row r="893" spans="9:25" ht="15.75" customHeight="1">
      <c r="I893" s="133"/>
      <c r="N893" s="130"/>
      <c r="U893" s="131"/>
      <c r="V893" s="131"/>
      <c r="W893" s="131"/>
      <c r="X893" s="132"/>
      <c r="Y893" s="133"/>
    </row>
    <row r="894" spans="9:25" ht="15.75" customHeight="1">
      <c r="I894" s="133"/>
      <c r="N894" s="130"/>
      <c r="U894" s="131"/>
      <c r="V894" s="131"/>
      <c r="W894" s="131"/>
      <c r="X894" s="132"/>
      <c r="Y894" s="133"/>
    </row>
    <row r="895" spans="9:25" ht="15.75" customHeight="1">
      <c r="I895" s="133"/>
      <c r="N895" s="130"/>
      <c r="U895" s="131"/>
      <c r="V895" s="131"/>
      <c r="W895" s="131"/>
      <c r="X895" s="132"/>
      <c r="Y895" s="133"/>
    </row>
    <row r="896" spans="9:25" ht="15.75" customHeight="1">
      <c r="I896" s="133"/>
      <c r="N896" s="130"/>
      <c r="U896" s="131"/>
      <c r="V896" s="131"/>
      <c r="W896" s="131"/>
      <c r="X896" s="132"/>
      <c r="Y896" s="133"/>
    </row>
    <row r="897" spans="9:25" ht="15.75" customHeight="1">
      <c r="I897" s="133"/>
      <c r="N897" s="130"/>
      <c r="U897" s="131"/>
      <c r="V897" s="131"/>
      <c r="W897" s="131"/>
      <c r="X897" s="132"/>
      <c r="Y897" s="133"/>
    </row>
    <row r="898" spans="9:25" ht="15.75" customHeight="1">
      <c r="I898" s="133"/>
      <c r="N898" s="130"/>
      <c r="U898" s="131"/>
      <c r="V898" s="131"/>
      <c r="W898" s="131"/>
      <c r="X898" s="132"/>
      <c r="Y898" s="133"/>
    </row>
    <row r="899" spans="9:25" ht="15.75" customHeight="1">
      <c r="I899" s="133"/>
      <c r="N899" s="130"/>
      <c r="U899" s="131"/>
      <c r="V899" s="131"/>
      <c r="W899" s="131"/>
      <c r="X899" s="132"/>
      <c r="Y899" s="133"/>
    </row>
    <row r="900" spans="9:25" ht="15.75" customHeight="1">
      <c r="I900" s="133"/>
      <c r="N900" s="130"/>
      <c r="U900" s="131"/>
      <c r="V900" s="131"/>
      <c r="W900" s="131"/>
      <c r="X900" s="132"/>
      <c r="Y900" s="133"/>
    </row>
    <row r="901" spans="9:25" ht="15.75" customHeight="1">
      <c r="I901" s="133"/>
      <c r="N901" s="130"/>
      <c r="U901" s="131"/>
      <c r="V901" s="131"/>
      <c r="W901" s="131"/>
      <c r="X901" s="132"/>
      <c r="Y901" s="133"/>
    </row>
    <row r="902" spans="9:25" ht="15.75" customHeight="1">
      <c r="I902" s="133"/>
      <c r="N902" s="130"/>
      <c r="U902" s="131"/>
      <c r="V902" s="131"/>
      <c r="W902" s="131"/>
      <c r="X902" s="132"/>
      <c r="Y902" s="133"/>
    </row>
    <row r="903" spans="9:25" ht="15.75" customHeight="1">
      <c r="I903" s="133"/>
      <c r="N903" s="130"/>
      <c r="U903" s="131"/>
      <c r="V903" s="131"/>
      <c r="W903" s="131"/>
      <c r="X903" s="132"/>
      <c r="Y903" s="133"/>
    </row>
    <row r="904" spans="9:25" ht="15.75" customHeight="1">
      <c r="I904" s="133"/>
      <c r="N904" s="130"/>
      <c r="U904" s="131"/>
      <c r="V904" s="131"/>
      <c r="W904" s="131"/>
      <c r="X904" s="132"/>
      <c r="Y904" s="133"/>
    </row>
    <row r="905" spans="9:25" ht="15.75" customHeight="1">
      <c r="I905" s="133"/>
      <c r="N905" s="130"/>
      <c r="U905" s="131"/>
      <c r="V905" s="131"/>
      <c r="W905" s="131"/>
      <c r="X905" s="132"/>
      <c r="Y905" s="133"/>
    </row>
    <row r="906" spans="9:25" ht="15.75" customHeight="1">
      <c r="I906" s="133"/>
      <c r="N906" s="130"/>
      <c r="U906" s="131"/>
      <c r="V906" s="131"/>
      <c r="W906" s="131"/>
      <c r="X906" s="132"/>
      <c r="Y906" s="133"/>
    </row>
    <row r="907" spans="9:25" ht="15.75" customHeight="1">
      <c r="I907" s="133"/>
      <c r="N907" s="130"/>
      <c r="U907" s="131"/>
      <c r="V907" s="131"/>
      <c r="W907" s="131"/>
      <c r="X907" s="132"/>
      <c r="Y907" s="133"/>
    </row>
    <row r="908" spans="9:25" ht="15.75" customHeight="1">
      <c r="I908" s="133"/>
      <c r="N908" s="130"/>
      <c r="U908" s="131"/>
      <c r="V908" s="131"/>
      <c r="W908" s="131"/>
      <c r="X908" s="132"/>
      <c r="Y908" s="133"/>
    </row>
    <row r="909" spans="9:25" ht="15.75" customHeight="1">
      <c r="I909" s="133"/>
      <c r="N909" s="130"/>
      <c r="U909" s="131"/>
      <c r="V909" s="131"/>
      <c r="W909" s="131"/>
      <c r="X909" s="132"/>
      <c r="Y909" s="133"/>
    </row>
    <row r="910" spans="9:25" ht="15.75" customHeight="1">
      <c r="I910" s="133"/>
      <c r="N910" s="130"/>
      <c r="U910" s="131"/>
      <c r="V910" s="131"/>
      <c r="W910" s="131"/>
      <c r="X910" s="132"/>
      <c r="Y910" s="133"/>
    </row>
    <row r="911" spans="9:25" ht="15.75" customHeight="1">
      <c r="I911" s="133"/>
      <c r="N911" s="130"/>
      <c r="U911" s="131"/>
      <c r="V911" s="131"/>
      <c r="W911" s="131"/>
      <c r="X911" s="132"/>
      <c r="Y911" s="133"/>
    </row>
    <row r="912" spans="9:25" ht="15.75" customHeight="1">
      <c r="I912" s="133"/>
      <c r="N912" s="130"/>
      <c r="U912" s="131"/>
      <c r="V912" s="131"/>
      <c r="W912" s="131"/>
      <c r="X912" s="132"/>
      <c r="Y912" s="133"/>
    </row>
    <row r="913" spans="9:25" ht="15.75" customHeight="1">
      <c r="I913" s="133"/>
      <c r="N913" s="130"/>
      <c r="U913" s="131"/>
      <c r="V913" s="131"/>
      <c r="W913" s="131"/>
      <c r="X913" s="132"/>
      <c r="Y913" s="133"/>
    </row>
    <row r="914" spans="9:25" ht="15.75" customHeight="1">
      <c r="I914" s="133"/>
      <c r="N914" s="130"/>
      <c r="U914" s="131"/>
      <c r="V914" s="131"/>
      <c r="W914" s="131"/>
      <c r="X914" s="132"/>
      <c r="Y914" s="133"/>
    </row>
    <row r="915" spans="9:25" ht="15.75" customHeight="1">
      <c r="I915" s="133"/>
      <c r="N915" s="130"/>
      <c r="U915" s="131"/>
      <c r="V915" s="131"/>
      <c r="W915" s="131"/>
      <c r="X915" s="132"/>
      <c r="Y915" s="133"/>
    </row>
    <row r="916" spans="9:25" ht="15.75" customHeight="1">
      <c r="I916" s="133"/>
      <c r="N916" s="130"/>
      <c r="U916" s="131"/>
      <c r="V916" s="131"/>
      <c r="W916" s="131"/>
      <c r="X916" s="132"/>
      <c r="Y916" s="133"/>
    </row>
    <row r="917" spans="9:25" ht="15.75" customHeight="1">
      <c r="I917" s="133"/>
      <c r="N917" s="130"/>
      <c r="U917" s="131"/>
      <c r="V917" s="131"/>
      <c r="W917" s="131"/>
      <c r="X917" s="132"/>
      <c r="Y917" s="133"/>
    </row>
    <row r="918" spans="9:25" ht="15.75" customHeight="1">
      <c r="I918" s="133"/>
      <c r="N918" s="130"/>
      <c r="U918" s="131"/>
      <c r="V918" s="131"/>
      <c r="W918" s="131"/>
      <c r="X918" s="132"/>
      <c r="Y918" s="133"/>
    </row>
    <row r="919" spans="9:25" ht="15.75" customHeight="1">
      <c r="I919" s="133"/>
      <c r="N919" s="130"/>
      <c r="U919" s="131"/>
      <c r="V919" s="131"/>
      <c r="W919" s="131"/>
      <c r="X919" s="132"/>
      <c r="Y919" s="133"/>
    </row>
    <row r="920" spans="9:25" ht="15.75" customHeight="1">
      <c r="I920" s="133"/>
      <c r="N920" s="130"/>
      <c r="U920" s="131"/>
      <c r="V920" s="131"/>
      <c r="W920" s="131"/>
      <c r="X920" s="132"/>
      <c r="Y920" s="133"/>
    </row>
    <row r="921" spans="9:25" ht="15.75" customHeight="1">
      <c r="I921" s="133"/>
      <c r="N921" s="130"/>
      <c r="U921" s="131"/>
      <c r="V921" s="131"/>
      <c r="W921" s="131"/>
      <c r="X921" s="132"/>
      <c r="Y921" s="133"/>
    </row>
    <row r="922" spans="9:25" ht="15.75" customHeight="1">
      <c r="I922" s="133"/>
      <c r="N922" s="130"/>
      <c r="U922" s="131"/>
      <c r="V922" s="131"/>
      <c r="W922" s="131"/>
      <c r="X922" s="132"/>
      <c r="Y922" s="133"/>
    </row>
    <row r="923" spans="9:25" ht="15.75" customHeight="1">
      <c r="I923" s="133"/>
      <c r="N923" s="130"/>
      <c r="U923" s="131"/>
      <c r="V923" s="131"/>
      <c r="W923" s="131"/>
      <c r="X923" s="132"/>
      <c r="Y923" s="133"/>
    </row>
    <row r="924" spans="9:25" ht="15.75" customHeight="1">
      <c r="I924" s="133"/>
      <c r="N924" s="130"/>
      <c r="U924" s="131"/>
      <c r="V924" s="131"/>
      <c r="W924" s="131"/>
      <c r="X924" s="132"/>
      <c r="Y924" s="133"/>
    </row>
    <row r="925" spans="9:25" ht="15.75" customHeight="1">
      <c r="I925" s="133"/>
      <c r="N925" s="130"/>
      <c r="U925" s="131"/>
      <c r="V925" s="131"/>
      <c r="W925" s="131"/>
      <c r="X925" s="132"/>
      <c r="Y925" s="133"/>
    </row>
    <row r="926" spans="9:25" ht="15.75" customHeight="1">
      <c r="I926" s="133"/>
      <c r="N926" s="130"/>
      <c r="U926" s="131"/>
      <c r="V926" s="131"/>
      <c r="W926" s="131"/>
      <c r="X926" s="132"/>
      <c r="Y926" s="133"/>
    </row>
    <row r="927" spans="9:25" ht="15.75" customHeight="1">
      <c r="I927" s="133"/>
      <c r="N927" s="130"/>
      <c r="U927" s="131"/>
      <c r="V927" s="131"/>
      <c r="W927" s="131"/>
      <c r="X927" s="132"/>
      <c r="Y927" s="133"/>
    </row>
    <row r="928" spans="9:25" ht="15.75" customHeight="1">
      <c r="I928" s="133"/>
      <c r="N928" s="130"/>
      <c r="U928" s="131"/>
      <c r="V928" s="131"/>
      <c r="W928" s="131"/>
      <c r="X928" s="132"/>
      <c r="Y928" s="133"/>
    </row>
    <row r="929" spans="9:25" ht="15.75" customHeight="1">
      <c r="I929" s="133"/>
      <c r="N929" s="130"/>
      <c r="U929" s="131"/>
      <c r="V929" s="131"/>
      <c r="W929" s="131"/>
      <c r="X929" s="132"/>
      <c r="Y929" s="133"/>
    </row>
    <row r="930" spans="9:25" ht="15.75" customHeight="1">
      <c r="I930" s="133"/>
      <c r="N930" s="130"/>
      <c r="U930" s="131"/>
      <c r="V930" s="131"/>
      <c r="W930" s="131"/>
      <c r="X930" s="132"/>
      <c r="Y930" s="133"/>
    </row>
    <row r="931" spans="9:25" ht="15.75" customHeight="1">
      <c r="I931" s="133"/>
      <c r="N931" s="130"/>
      <c r="U931" s="131"/>
      <c r="V931" s="131"/>
      <c r="W931" s="131"/>
      <c r="X931" s="132"/>
      <c r="Y931" s="133"/>
    </row>
    <row r="932" spans="9:25" ht="15.75" customHeight="1">
      <c r="I932" s="133"/>
      <c r="N932" s="130"/>
      <c r="U932" s="131"/>
      <c r="V932" s="131"/>
      <c r="W932" s="131"/>
      <c r="X932" s="132"/>
      <c r="Y932" s="133"/>
    </row>
    <row r="933" spans="9:25" ht="15.75" customHeight="1">
      <c r="I933" s="133"/>
      <c r="N933" s="130"/>
      <c r="U933" s="131"/>
      <c r="V933" s="131"/>
      <c r="W933" s="131"/>
      <c r="X933" s="132"/>
      <c r="Y933" s="133"/>
    </row>
    <row r="934" spans="9:25" ht="15.75" customHeight="1">
      <c r="I934" s="133"/>
      <c r="N934" s="130"/>
      <c r="U934" s="131"/>
      <c r="V934" s="131"/>
      <c r="W934" s="131"/>
      <c r="X934" s="132"/>
      <c r="Y934" s="133"/>
    </row>
    <row r="935" spans="9:25" ht="15.75" customHeight="1">
      <c r="I935" s="133"/>
      <c r="N935" s="130"/>
      <c r="U935" s="131"/>
      <c r="V935" s="131"/>
      <c r="W935" s="131"/>
      <c r="X935" s="132"/>
      <c r="Y935" s="133"/>
    </row>
    <row r="936" spans="9:25" ht="15.75" customHeight="1">
      <c r="I936" s="133"/>
      <c r="N936" s="130"/>
      <c r="U936" s="131"/>
      <c r="V936" s="131"/>
      <c r="W936" s="131"/>
      <c r="X936" s="132"/>
      <c r="Y936" s="133"/>
    </row>
    <row r="937" spans="9:25" ht="15.75" customHeight="1">
      <c r="I937" s="133"/>
      <c r="N937" s="130"/>
      <c r="U937" s="131"/>
      <c r="V937" s="131"/>
      <c r="W937" s="131"/>
      <c r="X937" s="132"/>
      <c r="Y937" s="133"/>
    </row>
    <row r="938" spans="9:25" ht="15.75" customHeight="1">
      <c r="I938" s="133"/>
      <c r="N938" s="130"/>
      <c r="U938" s="131"/>
      <c r="V938" s="131"/>
      <c r="W938" s="131"/>
      <c r="X938" s="132"/>
      <c r="Y938" s="133"/>
    </row>
    <row r="939" spans="9:25" ht="15.75" customHeight="1">
      <c r="I939" s="133"/>
      <c r="N939" s="130"/>
      <c r="U939" s="131"/>
      <c r="V939" s="131"/>
      <c r="W939" s="131"/>
      <c r="X939" s="132"/>
      <c r="Y939" s="133"/>
    </row>
    <row r="940" spans="9:25" ht="15.75" customHeight="1">
      <c r="I940" s="133"/>
      <c r="N940" s="130"/>
      <c r="U940" s="131"/>
      <c r="V940" s="131"/>
      <c r="W940" s="131"/>
      <c r="X940" s="132"/>
      <c r="Y940" s="133"/>
    </row>
    <row r="941" spans="9:25" ht="15.75" customHeight="1">
      <c r="I941" s="133"/>
      <c r="N941" s="130"/>
      <c r="U941" s="131"/>
      <c r="V941" s="131"/>
      <c r="W941" s="131"/>
      <c r="X941" s="132"/>
      <c r="Y941" s="133"/>
    </row>
    <row r="942" spans="9:25" ht="15.75" customHeight="1">
      <c r="I942" s="133"/>
      <c r="N942" s="130"/>
      <c r="U942" s="131"/>
      <c r="V942" s="131"/>
      <c r="W942" s="131"/>
      <c r="X942" s="132"/>
      <c r="Y942" s="133"/>
    </row>
    <row r="943" spans="9:25" ht="15.75" customHeight="1">
      <c r="I943" s="133"/>
      <c r="N943" s="130"/>
      <c r="U943" s="131"/>
      <c r="V943" s="131"/>
      <c r="W943" s="131"/>
      <c r="X943" s="132"/>
      <c r="Y943" s="133"/>
    </row>
    <row r="944" spans="9:25" ht="15.75" customHeight="1">
      <c r="I944" s="133"/>
      <c r="N944" s="130"/>
      <c r="U944" s="131"/>
      <c r="V944" s="131"/>
      <c r="W944" s="131"/>
      <c r="X944" s="132"/>
      <c r="Y944" s="133"/>
    </row>
    <row r="945" spans="9:25" ht="15.75" customHeight="1">
      <c r="I945" s="133"/>
      <c r="N945" s="130"/>
      <c r="U945" s="131"/>
      <c r="V945" s="131"/>
      <c r="W945" s="131"/>
      <c r="X945" s="132"/>
      <c r="Y945" s="133"/>
    </row>
    <row r="946" spans="9:25" ht="15.75" customHeight="1">
      <c r="I946" s="133"/>
      <c r="N946" s="130"/>
      <c r="U946" s="131"/>
      <c r="V946" s="131"/>
      <c r="W946" s="131"/>
      <c r="X946" s="132"/>
      <c r="Y946" s="133"/>
    </row>
    <row r="947" spans="9:25" ht="15.75" customHeight="1">
      <c r="I947" s="133"/>
      <c r="N947" s="130"/>
      <c r="U947" s="131"/>
      <c r="V947" s="131"/>
      <c r="W947" s="131"/>
      <c r="X947" s="132"/>
      <c r="Y947" s="133"/>
    </row>
    <row r="948" spans="9:25" ht="15.75" customHeight="1">
      <c r="I948" s="133"/>
      <c r="N948" s="130"/>
      <c r="U948" s="131"/>
      <c r="V948" s="131"/>
      <c r="W948" s="131"/>
      <c r="X948" s="132"/>
      <c r="Y948" s="133"/>
    </row>
    <row r="949" spans="9:25" ht="15.75" customHeight="1">
      <c r="I949" s="133"/>
      <c r="N949" s="130"/>
      <c r="U949" s="131"/>
      <c r="V949" s="131"/>
      <c r="W949" s="131"/>
      <c r="X949" s="132"/>
      <c r="Y949" s="133"/>
    </row>
    <row r="950" spans="9:25" ht="15.75" customHeight="1">
      <c r="I950" s="133"/>
      <c r="N950" s="130"/>
      <c r="U950" s="131"/>
      <c r="V950" s="131"/>
      <c r="W950" s="131"/>
      <c r="X950" s="132"/>
      <c r="Y950" s="133"/>
    </row>
    <row r="951" spans="9:25" ht="15.75" customHeight="1">
      <c r="I951" s="133"/>
      <c r="N951" s="130"/>
      <c r="U951" s="131"/>
      <c r="V951" s="131"/>
      <c r="W951" s="131"/>
      <c r="X951" s="132"/>
      <c r="Y951" s="133"/>
    </row>
    <row r="952" spans="9:25" ht="15.75" customHeight="1">
      <c r="I952" s="133"/>
      <c r="N952" s="130"/>
      <c r="U952" s="131"/>
      <c r="V952" s="131"/>
      <c r="W952" s="131"/>
      <c r="X952" s="132"/>
      <c r="Y952" s="133"/>
    </row>
    <row r="953" spans="9:25" ht="15.75" customHeight="1">
      <c r="I953" s="133"/>
      <c r="N953" s="130"/>
      <c r="U953" s="131"/>
      <c r="V953" s="131"/>
      <c r="W953" s="131"/>
      <c r="X953" s="132"/>
      <c r="Y953" s="133"/>
    </row>
    <row r="954" spans="9:25" ht="15.75" customHeight="1">
      <c r="I954" s="133"/>
      <c r="N954" s="130"/>
      <c r="U954" s="131"/>
      <c r="V954" s="131"/>
      <c r="W954" s="131"/>
      <c r="X954" s="132"/>
      <c r="Y954" s="133"/>
    </row>
    <row r="955" spans="9:25" ht="15.75" customHeight="1">
      <c r="I955" s="133"/>
      <c r="N955" s="130"/>
      <c r="U955" s="131"/>
      <c r="V955" s="131"/>
      <c r="W955" s="131"/>
      <c r="X955" s="132"/>
      <c r="Y955" s="133"/>
    </row>
    <row r="956" spans="9:25" ht="15.75" customHeight="1">
      <c r="I956" s="133"/>
      <c r="N956" s="130"/>
      <c r="U956" s="131"/>
      <c r="V956" s="131"/>
      <c r="W956" s="131"/>
      <c r="X956" s="132"/>
      <c r="Y956" s="133"/>
    </row>
    <row r="957" spans="9:25" ht="15.75" customHeight="1">
      <c r="I957" s="133"/>
      <c r="N957" s="130"/>
      <c r="U957" s="131"/>
      <c r="V957" s="131"/>
      <c r="W957" s="131"/>
      <c r="X957" s="132"/>
      <c r="Y957" s="133"/>
    </row>
    <row r="958" spans="9:25" ht="15.75" customHeight="1">
      <c r="I958" s="133"/>
      <c r="N958" s="130"/>
      <c r="U958" s="131"/>
      <c r="V958" s="131"/>
      <c r="W958" s="131"/>
      <c r="X958" s="132"/>
      <c r="Y958" s="133"/>
    </row>
    <row r="959" spans="9:25" ht="15.75" customHeight="1">
      <c r="I959" s="133"/>
      <c r="N959" s="130"/>
      <c r="U959" s="131"/>
      <c r="V959" s="131"/>
      <c r="W959" s="131"/>
      <c r="X959" s="132"/>
      <c r="Y959" s="133"/>
    </row>
    <row r="960" spans="9:25" ht="15.75" customHeight="1">
      <c r="I960" s="133"/>
      <c r="N960" s="130"/>
      <c r="U960" s="131"/>
      <c r="V960" s="131"/>
      <c r="W960" s="131"/>
      <c r="X960" s="132"/>
      <c r="Y960" s="133"/>
    </row>
    <row r="961" spans="9:25" ht="15.75" customHeight="1">
      <c r="I961" s="133"/>
      <c r="N961" s="130"/>
      <c r="U961" s="131"/>
      <c r="V961" s="131"/>
      <c r="W961" s="131"/>
      <c r="X961" s="132"/>
      <c r="Y961" s="133"/>
    </row>
    <row r="962" spans="9:25" ht="15.75" customHeight="1">
      <c r="I962" s="133"/>
      <c r="N962" s="130"/>
      <c r="U962" s="131"/>
      <c r="V962" s="131"/>
      <c r="W962" s="131"/>
      <c r="X962" s="132"/>
      <c r="Y962" s="133"/>
    </row>
    <row r="963" spans="9:25" ht="15.75" customHeight="1">
      <c r="I963" s="133"/>
      <c r="N963" s="130"/>
      <c r="U963" s="131"/>
      <c r="V963" s="131"/>
      <c r="W963" s="131"/>
      <c r="X963" s="132"/>
      <c r="Y963" s="133"/>
    </row>
    <row r="964" spans="9:25" ht="15.75" customHeight="1">
      <c r="I964" s="133"/>
      <c r="N964" s="130"/>
      <c r="U964" s="131"/>
      <c r="V964" s="131"/>
      <c r="W964" s="131"/>
      <c r="X964" s="132"/>
      <c r="Y964" s="133"/>
    </row>
    <row r="965" spans="9:25" ht="15.75" customHeight="1">
      <c r="I965" s="133"/>
      <c r="N965" s="130"/>
      <c r="U965" s="131"/>
      <c r="V965" s="131"/>
      <c r="W965" s="131"/>
      <c r="X965" s="132"/>
      <c r="Y965" s="133"/>
    </row>
    <row r="966" spans="9:25" ht="15.75" customHeight="1">
      <c r="I966" s="133"/>
      <c r="N966" s="130"/>
      <c r="U966" s="131"/>
      <c r="V966" s="131"/>
      <c r="W966" s="131"/>
      <c r="X966" s="132"/>
      <c r="Y966" s="133"/>
    </row>
    <row r="967" spans="9:25" ht="15.75" customHeight="1">
      <c r="I967" s="133"/>
      <c r="N967" s="130"/>
      <c r="U967" s="131"/>
      <c r="V967" s="131"/>
      <c r="W967" s="131"/>
      <c r="X967" s="132"/>
      <c r="Y967" s="133"/>
    </row>
    <row r="968" spans="9:25" ht="15.75" customHeight="1">
      <c r="I968" s="133"/>
      <c r="N968" s="130"/>
      <c r="U968" s="131"/>
      <c r="V968" s="131"/>
      <c r="W968" s="131"/>
      <c r="X968" s="132"/>
      <c r="Y968" s="133"/>
    </row>
    <row r="969" spans="9:25" ht="15.75" customHeight="1">
      <c r="I969" s="133"/>
      <c r="N969" s="130"/>
      <c r="U969" s="131"/>
      <c r="V969" s="131"/>
      <c r="W969" s="131"/>
      <c r="X969" s="132"/>
      <c r="Y969" s="133"/>
    </row>
    <row r="970" spans="9:25" ht="15.75" customHeight="1">
      <c r="I970" s="133"/>
      <c r="N970" s="130"/>
      <c r="U970" s="131"/>
      <c r="V970" s="131"/>
      <c r="W970" s="131"/>
      <c r="X970" s="132"/>
      <c r="Y970" s="133"/>
    </row>
    <row r="971" spans="9:25" ht="15.75" customHeight="1">
      <c r="I971" s="133"/>
      <c r="N971" s="130"/>
      <c r="U971" s="131"/>
      <c r="V971" s="131"/>
      <c r="W971" s="131"/>
      <c r="X971" s="132"/>
      <c r="Y971" s="133"/>
    </row>
    <row r="972" spans="9:25" ht="15.75" customHeight="1">
      <c r="I972" s="133"/>
      <c r="N972" s="130"/>
      <c r="U972" s="131"/>
      <c r="V972" s="131"/>
      <c r="W972" s="131"/>
      <c r="X972" s="132"/>
      <c r="Y972" s="133"/>
    </row>
    <row r="973" spans="9:25" ht="15.75" customHeight="1">
      <c r="I973" s="133"/>
      <c r="N973" s="130"/>
      <c r="U973" s="131"/>
      <c r="V973" s="131"/>
      <c r="W973" s="131"/>
      <c r="X973" s="132"/>
      <c r="Y973" s="133"/>
    </row>
    <row r="974" spans="9:25" ht="15.75" customHeight="1">
      <c r="I974" s="133"/>
      <c r="N974" s="130"/>
      <c r="U974" s="131"/>
      <c r="V974" s="131"/>
      <c r="W974" s="131"/>
      <c r="X974" s="132"/>
      <c r="Y974" s="133"/>
    </row>
    <row r="975" spans="9:25" ht="15.75" customHeight="1">
      <c r="I975" s="133"/>
      <c r="N975" s="130"/>
      <c r="U975" s="131"/>
      <c r="V975" s="131"/>
      <c r="W975" s="131"/>
      <c r="X975" s="132"/>
      <c r="Y975" s="133"/>
    </row>
    <row r="976" spans="9:25" ht="15.75" customHeight="1">
      <c r="I976" s="133"/>
      <c r="N976" s="130"/>
      <c r="U976" s="131"/>
      <c r="V976" s="131"/>
      <c r="W976" s="131"/>
      <c r="X976" s="132"/>
      <c r="Y976" s="133"/>
    </row>
    <row r="977" spans="9:25" ht="15.75" customHeight="1">
      <c r="I977" s="133"/>
      <c r="N977" s="130"/>
      <c r="U977" s="131"/>
      <c r="V977" s="131"/>
      <c r="W977" s="131"/>
      <c r="X977" s="132"/>
      <c r="Y977" s="133"/>
    </row>
    <row r="978" spans="9:25" ht="15.75" customHeight="1">
      <c r="I978" s="133"/>
      <c r="N978" s="130"/>
      <c r="U978" s="131"/>
      <c r="V978" s="131"/>
      <c r="W978" s="131"/>
      <c r="X978" s="132"/>
      <c r="Y978" s="133"/>
    </row>
    <row r="979" spans="9:25" ht="15.75" customHeight="1">
      <c r="I979" s="133"/>
      <c r="N979" s="130"/>
      <c r="U979" s="131"/>
      <c r="V979" s="131"/>
      <c r="W979" s="131"/>
      <c r="X979" s="132"/>
      <c r="Y979" s="133"/>
    </row>
    <row r="980" spans="9:25" ht="15.75" customHeight="1">
      <c r="I980" s="133"/>
      <c r="N980" s="130"/>
      <c r="U980" s="131"/>
      <c r="V980" s="131"/>
      <c r="W980" s="131"/>
      <c r="X980" s="132"/>
      <c r="Y980" s="133"/>
    </row>
    <row r="981" spans="9:25" ht="15.75" customHeight="1">
      <c r="I981" s="133"/>
      <c r="N981" s="130"/>
      <c r="U981" s="131"/>
      <c r="V981" s="131"/>
      <c r="W981" s="131"/>
      <c r="X981" s="132"/>
      <c r="Y981" s="133"/>
    </row>
    <row r="982" spans="9:25" ht="15.75" customHeight="1">
      <c r="I982" s="133"/>
      <c r="N982" s="130"/>
      <c r="U982" s="131"/>
      <c r="V982" s="131"/>
      <c r="W982" s="131"/>
      <c r="X982" s="132"/>
      <c r="Y982" s="133"/>
    </row>
    <row r="983" spans="9:25" ht="15.75" customHeight="1">
      <c r="I983" s="133"/>
      <c r="N983" s="130"/>
      <c r="U983" s="131"/>
      <c r="V983" s="131"/>
      <c r="W983" s="131"/>
      <c r="X983" s="132"/>
      <c r="Y983" s="133"/>
    </row>
    <row r="984" spans="9:25" ht="15.75" customHeight="1">
      <c r="I984" s="133"/>
      <c r="N984" s="130"/>
      <c r="U984" s="131"/>
      <c r="V984" s="131"/>
      <c r="W984" s="131"/>
      <c r="X984" s="132"/>
      <c r="Y984" s="133"/>
    </row>
    <row r="985" spans="9:25" ht="15.75" customHeight="1">
      <c r="I985" s="133"/>
      <c r="N985" s="130"/>
      <c r="U985" s="131"/>
      <c r="V985" s="131"/>
      <c r="W985" s="131"/>
      <c r="X985" s="132"/>
      <c r="Y985" s="133"/>
    </row>
    <row r="986" spans="9:25" ht="15.75" customHeight="1">
      <c r="I986" s="133"/>
      <c r="N986" s="130"/>
      <c r="U986" s="131"/>
      <c r="V986" s="131"/>
      <c r="W986" s="131"/>
      <c r="X986" s="132"/>
      <c r="Y986" s="133"/>
    </row>
    <row r="987" spans="9:25" ht="15.75" customHeight="1">
      <c r="I987" s="133"/>
      <c r="N987" s="130"/>
      <c r="U987" s="131"/>
      <c r="V987" s="131"/>
      <c r="W987" s="131"/>
      <c r="X987" s="132"/>
      <c r="Y987" s="133"/>
    </row>
    <row r="988" spans="9:25" ht="15.75" customHeight="1">
      <c r="I988" s="133"/>
      <c r="N988" s="130"/>
      <c r="U988" s="131"/>
      <c r="V988" s="131"/>
      <c r="W988" s="131"/>
      <c r="X988" s="132"/>
      <c r="Y988" s="133"/>
    </row>
    <row r="989" spans="9:25" ht="15.75" customHeight="1">
      <c r="I989" s="133"/>
      <c r="N989" s="130"/>
      <c r="U989" s="131"/>
      <c r="V989" s="131"/>
      <c r="W989" s="131"/>
      <c r="X989" s="132"/>
      <c r="Y989" s="133"/>
    </row>
    <row r="990" spans="9:25" ht="15.75" customHeight="1">
      <c r="I990" s="133"/>
      <c r="N990" s="130"/>
      <c r="U990" s="131"/>
      <c r="V990" s="131"/>
      <c r="W990" s="131"/>
      <c r="X990" s="132"/>
      <c r="Y990" s="133"/>
    </row>
    <row r="991" spans="9:25" ht="15.75" customHeight="1">
      <c r="I991" s="133"/>
      <c r="N991" s="130"/>
      <c r="U991" s="131"/>
      <c r="V991" s="131"/>
      <c r="W991" s="131"/>
      <c r="X991" s="132"/>
      <c r="Y991" s="133"/>
    </row>
    <row r="992" spans="9:25" ht="15.75" customHeight="1">
      <c r="I992" s="133"/>
      <c r="N992" s="130"/>
      <c r="U992" s="131"/>
      <c r="V992" s="131"/>
      <c r="W992" s="131"/>
      <c r="X992" s="132"/>
      <c r="Y992" s="133"/>
    </row>
    <row r="993" spans="9:25" ht="15.75" customHeight="1">
      <c r="I993" s="133"/>
      <c r="N993" s="130"/>
      <c r="U993" s="131"/>
      <c r="V993" s="131"/>
      <c r="W993" s="131"/>
      <c r="X993" s="132"/>
      <c r="Y993" s="133"/>
    </row>
    <row r="994" spans="9:25" ht="15.75" customHeight="1">
      <c r="I994" s="133"/>
      <c r="N994" s="130"/>
      <c r="U994" s="131"/>
      <c r="V994" s="131"/>
      <c r="W994" s="131"/>
      <c r="X994" s="132"/>
      <c r="Y994" s="133"/>
    </row>
    <row r="995" spans="9:25" ht="15.75" customHeight="1">
      <c r="I995" s="133"/>
      <c r="N995" s="130"/>
      <c r="U995" s="131"/>
      <c r="V995" s="131"/>
      <c r="W995" s="131"/>
      <c r="X995" s="132"/>
      <c r="Y995" s="133"/>
    </row>
    <row r="996" spans="9:25" ht="15.75" customHeight="1">
      <c r="I996" s="133"/>
      <c r="N996" s="130"/>
      <c r="U996" s="131"/>
      <c r="V996" s="131"/>
      <c r="W996" s="131"/>
      <c r="X996" s="132"/>
      <c r="Y996" s="133"/>
    </row>
    <row r="997" spans="9:25" ht="15.75" customHeight="1">
      <c r="I997" s="133"/>
      <c r="N997" s="130"/>
      <c r="U997" s="131"/>
      <c r="V997" s="131"/>
      <c r="W997" s="131"/>
      <c r="X997" s="132"/>
      <c r="Y997" s="133"/>
    </row>
    <row r="998" spans="9:25" ht="15.75" customHeight="1">
      <c r="I998" s="133"/>
      <c r="N998" s="130"/>
      <c r="U998" s="131"/>
      <c r="V998" s="131"/>
      <c r="W998" s="131"/>
      <c r="X998" s="132"/>
      <c r="Y998" s="133"/>
    </row>
    <row r="999" spans="9:25" ht="15.75" customHeight="1">
      <c r="I999" s="133"/>
      <c r="N999" s="130"/>
      <c r="U999" s="131"/>
      <c r="V999" s="131"/>
      <c r="W999" s="131"/>
      <c r="X999" s="132"/>
      <c r="Y999" s="133"/>
    </row>
    <row r="1000" spans="9:25" ht="15.75" customHeight="1">
      <c r="I1000" s="133"/>
      <c r="N1000" s="130"/>
      <c r="U1000" s="131"/>
      <c r="V1000" s="131"/>
      <c r="W1000" s="131"/>
      <c r="X1000" s="132"/>
      <c r="Y1000" s="133"/>
    </row>
    <row r="1001" spans="9:25" ht="15.75" customHeight="1">
      <c r="I1001" s="133"/>
      <c r="N1001" s="130"/>
      <c r="U1001" s="131"/>
      <c r="V1001" s="131"/>
      <c r="W1001" s="131"/>
      <c r="X1001" s="132"/>
      <c r="Y1001" s="133"/>
    </row>
    <row r="1002" spans="9:25" ht="15.75" customHeight="1">
      <c r="I1002" s="133"/>
      <c r="N1002" s="130"/>
      <c r="U1002" s="131"/>
      <c r="V1002" s="131"/>
      <c r="W1002" s="131"/>
      <c r="X1002" s="132"/>
      <c r="Y1002" s="133"/>
    </row>
    <row r="1003" spans="9:25" ht="15.75" customHeight="1">
      <c r="I1003" s="133"/>
      <c r="N1003" s="130"/>
      <c r="U1003" s="131"/>
      <c r="V1003" s="131"/>
      <c r="W1003" s="131"/>
      <c r="X1003" s="132"/>
      <c r="Y1003" s="133"/>
    </row>
    <row r="1004" spans="9:25" ht="15.75" customHeight="1">
      <c r="I1004" s="133"/>
      <c r="N1004" s="130"/>
      <c r="U1004" s="131"/>
      <c r="V1004" s="131"/>
      <c r="W1004" s="131"/>
      <c r="X1004" s="132"/>
      <c r="Y1004" s="133"/>
    </row>
    <row r="1005" spans="9:25" ht="15.75" customHeight="1">
      <c r="I1005" s="133"/>
      <c r="N1005" s="130"/>
      <c r="U1005" s="131"/>
      <c r="V1005" s="131"/>
      <c r="W1005" s="131"/>
      <c r="X1005" s="132"/>
      <c r="Y1005" s="133"/>
    </row>
    <row r="1006" spans="9:25" ht="15.75" customHeight="1">
      <c r="I1006" s="133"/>
      <c r="N1006" s="130"/>
      <c r="U1006" s="131"/>
      <c r="V1006" s="131"/>
      <c r="W1006" s="131"/>
      <c r="X1006" s="132"/>
      <c r="Y1006" s="133"/>
    </row>
    <row r="1007" spans="9:25" ht="15.75" customHeight="1">
      <c r="I1007" s="133"/>
      <c r="N1007" s="130"/>
      <c r="U1007" s="131"/>
      <c r="V1007" s="131"/>
      <c r="W1007" s="131"/>
      <c r="X1007" s="132"/>
      <c r="Y1007" s="133"/>
    </row>
    <row r="1008" spans="9:25" ht="15.75" customHeight="1">
      <c r="I1008" s="133"/>
      <c r="N1008" s="130"/>
      <c r="U1008" s="131"/>
      <c r="V1008" s="131"/>
      <c r="W1008" s="131"/>
      <c r="X1008" s="132"/>
      <c r="Y1008" s="133"/>
    </row>
    <row r="1009" spans="9:25" ht="15.75" customHeight="1">
      <c r="I1009" s="133"/>
      <c r="N1009" s="130"/>
      <c r="U1009" s="131"/>
      <c r="V1009" s="131"/>
      <c r="W1009" s="131"/>
      <c r="X1009" s="132"/>
      <c r="Y1009" s="133"/>
    </row>
    <row r="1010" spans="9:25" ht="15.75" customHeight="1">
      <c r="I1010" s="133"/>
      <c r="N1010" s="130"/>
      <c r="U1010" s="131"/>
      <c r="V1010" s="131"/>
      <c r="W1010" s="131"/>
      <c r="X1010" s="132"/>
      <c r="Y1010" s="133"/>
    </row>
    <row r="1011" spans="9:25" ht="15.75" customHeight="1">
      <c r="I1011" s="133"/>
      <c r="N1011" s="130"/>
      <c r="U1011" s="131"/>
      <c r="V1011" s="131"/>
      <c r="W1011" s="131"/>
      <c r="X1011" s="132"/>
      <c r="Y1011" s="133"/>
    </row>
    <row r="1012" spans="9:25" ht="15.75" customHeight="1">
      <c r="I1012" s="133"/>
      <c r="N1012" s="130"/>
      <c r="U1012" s="131"/>
      <c r="V1012" s="131"/>
      <c r="W1012" s="131"/>
      <c r="X1012" s="132"/>
      <c r="Y1012" s="133"/>
    </row>
    <row r="1013" spans="9:25" ht="15.75" customHeight="1">
      <c r="I1013" s="133"/>
      <c r="N1013" s="130"/>
      <c r="U1013" s="131"/>
      <c r="V1013" s="131"/>
      <c r="W1013" s="131"/>
      <c r="X1013" s="132"/>
      <c r="Y1013" s="133"/>
    </row>
    <row r="1014" spans="9:25" ht="15.75" customHeight="1">
      <c r="I1014" s="133"/>
      <c r="N1014" s="130"/>
      <c r="U1014" s="131"/>
      <c r="V1014" s="131"/>
      <c r="W1014" s="131"/>
      <c r="X1014" s="132"/>
      <c r="Y1014" s="133"/>
    </row>
    <row r="1015" spans="9:25" ht="15.75" customHeight="1">
      <c r="I1015" s="133"/>
      <c r="N1015" s="130"/>
      <c r="U1015" s="131"/>
      <c r="V1015" s="131"/>
      <c r="W1015" s="131"/>
      <c r="X1015" s="132"/>
      <c r="Y1015" s="133"/>
    </row>
    <row r="1016" spans="9:25" ht="15.75" customHeight="1">
      <c r="I1016" s="133"/>
      <c r="N1016" s="130"/>
      <c r="U1016" s="131"/>
      <c r="V1016" s="131"/>
      <c r="W1016" s="131"/>
      <c r="X1016" s="132"/>
      <c r="Y1016" s="133"/>
    </row>
    <row r="1017" spans="9:25" ht="15.75" customHeight="1">
      <c r="I1017" s="133"/>
      <c r="N1017" s="130"/>
      <c r="U1017" s="131"/>
      <c r="V1017" s="131"/>
      <c r="W1017" s="131"/>
      <c r="X1017" s="132"/>
      <c r="Y1017" s="133"/>
    </row>
    <row r="1018" spans="9:25" ht="15.75" customHeight="1">
      <c r="I1018" s="133"/>
      <c r="N1018" s="130"/>
      <c r="U1018" s="131"/>
      <c r="V1018" s="131"/>
      <c r="W1018" s="131"/>
      <c r="X1018" s="132"/>
      <c r="Y1018" s="133"/>
    </row>
    <row r="1019" spans="9:25" ht="15.75" customHeight="1">
      <c r="I1019" s="133"/>
      <c r="N1019" s="130"/>
      <c r="U1019" s="131"/>
      <c r="V1019" s="131"/>
      <c r="W1019" s="131"/>
      <c r="X1019" s="132"/>
      <c r="Y1019" s="133"/>
    </row>
    <row r="1020" spans="9:25" ht="15.75" customHeight="1">
      <c r="I1020" s="133"/>
      <c r="N1020" s="130"/>
      <c r="U1020" s="131"/>
      <c r="V1020" s="131"/>
      <c r="W1020" s="131"/>
      <c r="X1020" s="132"/>
      <c r="Y1020" s="133"/>
    </row>
    <row r="1021" spans="9:25" ht="15.75" customHeight="1">
      <c r="I1021" s="133"/>
      <c r="N1021" s="130"/>
      <c r="U1021" s="131"/>
      <c r="V1021" s="131"/>
      <c r="W1021" s="131"/>
      <c r="X1021" s="132"/>
      <c r="Y1021" s="133"/>
    </row>
    <row r="1022" spans="9:25" ht="15.75" customHeight="1">
      <c r="I1022" s="133"/>
      <c r="N1022" s="130"/>
      <c r="U1022" s="131"/>
      <c r="V1022" s="131"/>
      <c r="W1022" s="131"/>
      <c r="X1022" s="132"/>
      <c r="Y1022" s="133"/>
    </row>
    <row r="1023" spans="9:25" ht="15.75" customHeight="1">
      <c r="I1023" s="133"/>
      <c r="N1023" s="130"/>
      <c r="U1023" s="131"/>
      <c r="V1023" s="131"/>
      <c r="W1023" s="131"/>
      <c r="X1023" s="132"/>
      <c r="Y1023" s="133"/>
    </row>
    <row r="1024" spans="9:25" ht="15.75" customHeight="1">
      <c r="I1024" s="133"/>
      <c r="N1024" s="130"/>
      <c r="U1024" s="131"/>
      <c r="V1024" s="131"/>
      <c r="W1024" s="131"/>
      <c r="X1024" s="132"/>
      <c r="Y1024" s="133"/>
    </row>
    <row r="1025" spans="9:25" ht="15.75" customHeight="1">
      <c r="I1025" s="133"/>
      <c r="N1025" s="130"/>
      <c r="U1025" s="131"/>
      <c r="V1025" s="131"/>
      <c r="W1025" s="131"/>
      <c r="X1025" s="132"/>
      <c r="Y1025" s="133"/>
    </row>
    <row r="1026" spans="9:25" ht="15.75" customHeight="1">
      <c r="I1026" s="133"/>
      <c r="N1026" s="130"/>
      <c r="U1026" s="131"/>
      <c r="V1026" s="131"/>
      <c r="W1026" s="131"/>
      <c r="X1026" s="132"/>
      <c r="Y1026" s="133"/>
    </row>
    <row r="1027" spans="9:25" ht="15.75" customHeight="1">
      <c r="I1027" s="133"/>
      <c r="N1027" s="130"/>
      <c r="U1027" s="131"/>
      <c r="V1027" s="131"/>
      <c r="W1027" s="131"/>
      <c r="X1027" s="132"/>
      <c r="Y1027" s="133"/>
    </row>
    <row r="1028" spans="9:25" ht="15.75" customHeight="1">
      <c r="I1028" s="133"/>
      <c r="N1028" s="130"/>
      <c r="U1028" s="131"/>
      <c r="V1028" s="131"/>
      <c r="W1028" s="131"/>
      <c r="X1028" s="132"/>
      <c r="Y1028" s="133"/>
    </row>
    <row r="1029" spans="9:25" ht="15.75" customHeight="1">
      <c r="I1029" s="133"/>
      <c r="N1029" s="130"/>
      <c r="U1029" s="131"/>
      <c r="V1029" s="131"/>
      <c r="W1029" s="131"/>
      <c r="X1029" s="132"/>
      <c r="Y1029" s="133"/>
    </row>
    <row r="1030" spans="9:25" ht="15.75" customHeight="1">
      <c r="I1030" s="133"/>
      <c r="N1030" s="130"/>
      <c r="U1030" s="131"/>
      <c r="V1030" s="131"/>
      <c r="W1030" s="131"/>
      <c r="X1030" s="132"/>
      <c r="Y1030" s="133"/>
    </row>
    <row r="1031" spans="9:25" ht="15.75" customHeight="1">
      <c r="I1031" s="133"/>
      <c r="N1031" s="130"/>
      <c r="U1031" s="131"/>
      <c r="V1031" s="131"/>
      <c r="W1031" s="131"/>
      <c r="X1031" s="132"/>
      <c r="Y1031" s="133"/>
    </row>
    <row r="1032" spans="9:25" ht="15.75" customHeight="1">
      <c r="I1032" s="133"/>
      <c r="N1032" s="130"/>
      <c r="U1032" s="131"/>
      <c r="V1032" s="131"/>
      <c r="W1032" s="131"/>
      <c r="X1032" s="132"/>
      <c r="Y1032" s="133"/>
    </row>
    <row r="1033" spans="9:25" ht="15.75" customHeight="1">
      <c r="I1033" s="133"/>
      <c r="N1033" s="130"/>
      <c r="U1033" s="131"/>
      <c r="V1033" s="131"/>
      <c r="W1033" s="131"/>
      <c r="X1033" s="132"/>
      <c r="Y1033" s="133"/>
    </row>
    <row r="1034" spans="9:25" ht="15.75" customHeight="1">
      <c r="I1034" s="133"/>
      <c r="N1034" s="130"/>
      <c r="U1034" s="131"/>
      <c r="V1034" s="131"/>
      <c r="W1034" s="131"/>
      <c r="X1034" s="132"/>
      <c r="Y1034" s="133"/>
    </row>
    <row r="1035" spans="9:25" ht="15.75" customHeight="1">
      <c r="I1035" s="133"/>
      <c r="N1035" s="130"/>
      <c r="U1035" s="131"/>
      <c r="V1035" s="131"/>
      <c r="W1035" s="131"/>
      <c r="X1035" s="132"/>
      <c r="Y1035" s="133"/>
    </row>
    <row r="1036" spans="9:25" ht="15.75" customHeight="1">
      <c r="I1036" s="133"/>
      <c r="N1036" s="130"/>
      <c r="U1036" s="131"/>
      <c r="V1036" s="131"/>
      <c r="W1036" s="131"/>
      <c r="X1036" s="132"/>
      <c r="Y1036" s="133"/>
    </row>
    <row r="1037" spans="9:25" ht="15.75" customHeight="1">
      <c r="I1037" s="133"/>
      <c r="N1037" s="130"/>
      <c r="U1037" s="131"/>
      <c r="V1037" s="131"/>
      <c r="W1037" s="131"/>
      <c r="X1037" s="132"/>
      <c r="Y1037" s="133"/>
    </row>
    <row r="1038" spans="9:25" ht="15.75" customHeight="1">
      <c r="I1038" s="133"/>
      <c r="N1038" s="130"/>
      <c r="U1038" s="131"/>
      <c r="V1038" s="131"/>
      <c r="W1038" s="131"/>
      <c r="X1038" s="132"/>
      <c r="Y1038" s="133"/>
    </row>
    <row r="1039" spans="9:25" ht="15.75" customHeight="1">
      <c r="I1039" s="133"/>
      <c r="N1039" s="130"/>
      <c r="U1039" s="131"/>
      <c r="V1039" s="131"/>
      <c r="W1039" s="131"/>
      <c r="X1039" s="132"/>
      <c r="Y1039" s="133"/>
    </row>
    <row r="1040" spans="9:25" ht="15.75" customHeight="1">
      <c r="I1040" s="133"/>
      <c r="N1040" s="130"/>
      <c r="U1040" s="131"/>
      <c r="V1040" s="131"/>
      <c r="W1040" s="131"/>
      <c r="X1040" s="132"/>
      <c r="Y1040" s="133"/>
    </row>
    <row r="1041" spans="9:25" ht="15.75" customHeight="1">
      <c r="I1041" s="133"/>
      <c r="N1041" s="130"/>
      <c r="U1041" s="131"/>
      <c r="V1041" s="131"/>
      <c r="W1041" s="131"/>
      <c r="X1041" s="132"/>
      <c r="Y1041" s="133"/>
    </row>
    <row r="1042" spans="9:25" ht="15.75" customHeight="1">
      <c r="I1042" s="133"/>
      <c r="N1042" s="130"/>
      <c r="U1042" s="131"/>
      <c r="V1042" s="131"/>
      <c r="W1042" s="131"/>
      <c r="X1042" s="132"/>
      <c r="Y1042" s="133"/>
    </row>
    <row r="1043" spans="9:25" ht="15.75" customHeight="1">
      <c r="I1043" s="133"/>
      <c r="N1043" s="130"/>
      <c r="U1043" s="131"/>
      <c r="V1043" s="131"/>
      <c r="W1043" s="131"/>
      <c r="X1043" s="132"/>
      <c r="Y1043" s="133"/>
    </row>
    <row r="1044" spans="9:25" ht="15.75" customHeight="1">
      <c r="I1044" s="133"/>
      <c r="N1044" s="130"/>
      <c r="U1044" s="131"/>
      <c r="V1044" s="131"/>
      <c r="W1044" s="131"/>
      <c r="X1044" s="132"/>
      <c r="Y1044" s="133"/>
    </row>
    <row r="1045" spans="9:25" ht="15.75" customHeight="1">
      <c r="I1045" s="133"/>
      <c r="N1045" s="130"/>
      <c r="U1045" s="131"/>
      <c r="V1045" s="131"/>
      <c r="W1045" s="131"/>
      <c r="X1045" s="132"/>
      <c r="Y1045" s="133"/>
    </row>
    <row r="1046" spans="9:25" ht="15.75" customHeight="1">
      <c r="I1046" s="133"/>
      <c r="N1046" s="130"/>
      <c r="U1046" s="131"/>
      <c r="V1046" s="131"/>
      <c r="W1046" s="131"/>
      <c r="X1046" s="132"/>
      <c r="Y1046" s="133"/>
    </row>
    <row r="1047" spans="9:25" ht="15.75" customHeight="1">
      <c r="I1047" s="133"/>
      <c r="N1047" s="130"/>
      <c r="U1047" s="131"/>
      <c r="V1047" s="131"/>
      <c r="W1047" s="131"/>
      <c r="X1047" s="132"/>
      <c r="Y1047" s="133"/>
    </row>
    <row r="1048" spans="9:25" ht="15.75" customHeight="1">
      <c r="I1048" s="133"/>
      <c r="N1048" s="130"/>
      <c r="U1048" s="131"/>
      <c r="V1048" s="131"/>
      <c r="W1048" s="131"/>
      <c r="X1048" s="132"/>
      <c r="Y1048" s="133"/>
    </row>
    <row r="1049" spans="9:25" ht="15.75" customHeight="1">
      <c r="I1049" s="133"/>
      <c r="N1049" s="130"/>
      <c r="U1049" s="131"/>
      <c r="V1049" s="131"/>
      <c r="W1049" s="131"/>
      <c r="X1049" s="132"/>
      <c r="Y1049" s="133"/>
    </row>
    <row r="1050" spans="9:25" ht="15.75" customHeight="1">
      <c r="I1050" s="133"/>
      <c r="N1050" s="130"/>
      <c r="U1050" s="131"/>
      <c r="V1050" s="131"/>
      <c r="W1050" s="131"/>
      <c r="X1050" s="132"/>
      <c r="Y1050" s="133"/>
    </row>
    <row r="1051" spans="9:25" ht="15.75" customHeight="1">
      <c r="I1051" s="133"/>
      <c r="N1051" s="130"/>
      <c r="U1051" s="131"/>
      <c r="V1051" s="131"/>
      <c r="W1051" s="131"/>
      <c r="X1051" s="132"/>
      <c r="Y1051" s="133"/>
    </row>
    <row r="1052" spans="9:25" ht="15.75" customHeight="1">
      <c r="I1052" s="133"/>
      <c r="N1052" s="130"/>
      <c r="U1052" s="131"/>
      <c r="V1052" s="131"/>
      <c r="W1052" s="131"/>
      <c r="X1052" s="132"/>
      <c r="Y1052" s="133"/>
    </row>
    <row r="1053" spans="9:25" ht="15.75" customHeight="1">
      <c r="I1053" s="133"/>
      <c r="N1053" s="130"/>
      <c r="U1053" s="131"/>
      <c r="V1053" s="131"/>
      <c r="W1053" s="131"/>
      <c r="X1053" s="132"/>
      <c r="Y1053" s="133"/>
    </row>
    <row r="1054" spans="9:25" ht="15.75" customHeight="1">
      <c r="I1054" s="133"/>
      <c r="N1054" s="130"/>
      <c r="U1054" s="131"/>
      <c r="V1054" s="131"/>
      <c r="W1054" s="131"/>
      <c r="X1054" s="132"/>
      <c r="Y1054" s="133"/>
    </row>
    <row r="1055" spans="9:25" ht="15.75" customHeight="1">
      <c r="I1055" s="133"/>
      <c r="N1055" s="130"/>
      <c r="U1055" s="131"/>
      <c r="V1055" s="131"/>
      <c r="W1055" s="131"/>
      <c r="X1055" s="132"/>
      <c r="Y1055" s="133"/>
    </row>
    <row r="1056" spans="9:25" ht="15.75" customHeight="1">
      <c r="I1056" s="133"/>
      <c r="N1056" s="130"/>
      <c r="U1056" s="131"/>
      <c r="V1056" s="131"/>
      <c r="W1056" s="131"/>
      <c r="X1056" s="132"/>
      <c r="Y1056" s="133"/>
    </row>
    <row r="1057" spans="9:25" ht="15.75" customHeight="1">
      <c r="I1057" s="133"/>
      <c r="N1057" s="130"/>
      <c r="U1057" s="131"/>
      <c r="V1057" s="131"/>
      <c r="W1057" s="131"/>
      <c r="X1057" s="132"/>
      <c r="Y1057" s="133"/>
    </row>
    <row r="1058" spans="9:25" ht="15.75" customHeight="1">
      <c r="I1058" s="133"/>
      <c r="N1058" s="130"/>
      <c r="U1058" s="131"/>
      <c r="V1058" s="131"/>
      <c r="W1058" s="131"/>
      <c r="X1058" s="132"/>
      <c r="Y1058" s="133"/>
    </row>
    <row r="1059" spans="9:25" ht="15.75" customHeight="1">
      <c r="I1059" s="133"/>
      <c r="N1059" s="130"/>
      <c r="U1059" s="131"/>
      <c r="V1059" s="131"/>
      <c r="W1059" s="131"/>
      <c r="X1059" s="132"/>
      <c r="Y1059" s="133"/>
    </row>
    <row r="1060" spans="9:25" ht="15.75" customHeight="1">
      <c r="I1060" s="133"/>
      <c r="N1060" s="130"/>
      <c r="U1060" s="131"/>
      <c r="V1060" s="131"/>
      <c r="W1060" s="131"/>
      <c r="X1060" s="132"/>
      <c r="Y1060" s="133"/>
    </row>
    <row r="1061" spans="9:25" ht="15.75" customHeight="1">
      <c r="I1061" s="133"/>
      <c r="N1061" s="130"/>
      <c r="U1061" s="131"/>
      <c r="V1061" s="131"/>
      <c r="W1061" s="131"/>
      <c r="X1061" s="132"/>
      <c r="Y1061" s="133"/>
    </row>
    <row r="1062" spans="9:25" ht="15.75" customHeight="1">
      <c r="I1062" s="133"/>
      <c r="N1062" s="130"/>
      <c r="U1062" s="131"/>
      <c r="V1062" s="131"/>
      <c r="W1062" s="131"/>
      <c r="X1062" s="132"/>
      <c r="Y1062" s="133"/>
    </row>
    <row r="1063" spans="9:25" ht="15.75" customHeight="1">
      <c r="I1063" s="133"/>
      <c r="N1063" s="130"/>
      <c r="U1063" s="131"/>
      <c r="V1063" s="131"/>
      <c r="W1063" s="131"/>
      <c r="X1063" s="132"/>
      <c r="Y1063" s="133"/>
    </row>
    <row r="1064" spans="9:25" ht="15.75" customHeight="1">
      <c r="I1064" s="133"/>
      <c r="N1064" s="130"/>
      <c r="U1064" s="131"/>
      <c r="V1064" s="131"/>
      <c r="W1064" s="131"/>
      <c r="X1064" s="132"/>
      <c r="Y1064" s="133"/>
    </row>
    <row r="1065" spans="9:25" ht="15.75" customHeight="1">
      <c r="I1065" s="133"/>
      <c r="N1065" s="130"/>
      <c r="U1065" s="131"/>
      <c r="V1065" s="131"/>
      <c r="W1065" s="131"/>
      <c r="X1065" s="132"/>
      <c r="Y1065" s="133"/>
    </row>
    <row r="1066" spans="9:25" ht="15.75" customHeight="1">
      <c r="I1066" s="133"/>
      <c r="N1066" s="130"/>
      <c r="U1066" s="131"/>
      <c r="V1066" s="131"/>
      <c r="W1066" s="131"/>
      <c r="X1066" s="132"/>
      <c r="Y1066" s="133"/>
    </row>
    <row r="1067" spans="9:25" ht="15.75" customHeight="1">
      <c r="I1067" s="133"/>
      <c r="N1067" s="130"/>
      <c r="U1067" s="131"/>
      <c r="V1067" s="131"/>
      <c r="W1067" s="131"/>
      <c r="X1067" s="132"/>
      <c r="Y1067" s="133"/>
    </row>
    <row r="1068" spans="9:25" ht="15.75" customHeight="1">
      <c r="I1068" s="133"/>
      <c r="N1068" s="130"/>
      <c r="U1068" s="131"/>
      <c r="V1068" s="131"/>
      <c r="W1068" s="131"/>
      <c r="X1068" s="132"/>
      <c r="Y1068" s="133"/>
    </row>
    <row r="1069" spans="9:25" ht="15.75" customHeight="1">
      <c r="I1069" s="133"/>
      <c r="N1069" s="130"/>
      <c r="U1069" s="131"/>
      <c r="V1069" s="131"/>
      <c r="W1069" s="131"/>
      <c r="X1069" s="132"/>
      <c r="Y1069" s="133"/>
    </row>
    <row r="1070" spans="9:25" ht="15.75" customHeight="1">
      <c r="I1070" s="133"/>
      <c r="N1070" s="130"/>
      <c r="U1070" s="131"/>
      <c r="V1070" s="131"/>
      <c r="W1070" s="131"/>
      <c r="X1070" s="132"/>
      <c r="Y1070" s="133"/>
    </row>
    <row r="1071" spans="9:25" ht="15.75" customHeight="1">
      <c r="I1071" s="133"/>
      <c r="N1071" s="130"/>
      <c r="U1071" s="131"/>
      <c r="V1071" s="131"/>
      <c r="W1071" s="131"/>
      <c r="X1071" s="132"/>
      <c r="Y1071" s="133"/>
    </row>
    <row r="1072" spans="9:25" ht="15.75" customHeight="1">
      <c r="I1072" s="133"/>
      <c r="N1072" s="130"/>
      <c r="U1072" s="131"/>
      <c r="V1072" s="131"/>
      <c r="W1072" s="131"/>
      <c r="X1072" s="132"/>
      <c r="Y1072" s="133"/>
    </row>
    <row r="1073" spans="9:25" ht="15.75" customHeight="1">
      <c r="I1073" s="133"/>
      <c r="N1073" s="130"/>
      <c r="U1073" s="131"/>
      <c r="V1073" s="131"/>
      <c r="W1073" s="131"/>
      <c r="X1073" s="132"/>
      <c r="Y1073" s="133"/>
    </row>
    <row r="1074" spans="9:25" ht="15.75" customHeight="1">
      <c r="I1074" s="133"/>
      <c r="N1074" s="130"/>
      <c r="U1074" s="131"/>
      <c r="V1074" s="131"/>
      <c r="W1074" s="131"/>
      <c r="X1074" s="132"/>
      <c r="Y1074" s="133"/>
    </row>
    <row r="1075" spans="9:25" ht="15.75" customHeight="1">
      <c r="I1075" s="133"/>
      <c r="N1075" s="130"/>
      <c r="U1075" s="131"/>
      <c r="V1075" s="131"/>
      <c r="W1075" s="131"/>
      <c r="X1075" s="132"/>
      <c r="Y1075" s="133"/>
    </row>
    <row r="1076" spans="9:25" ht="15.75" customHeight="1">
      <c r="I1076" s="133"/>
      <c r="N1076" s="130"/>
      <c r="U1076" s="131"/>
      <c r="V1076" s="131"/>
      <c r="W1076" s="131"/>
      <c r="X1076" s="132"/>
      <c r="Y1076" s="133"/>
    </row>
    <row r="1077" spans="9:25" ht="15.75" customHeight="1">
      <c r="I1077" s="133"/>
      <c r="N1077" s="130"/>
      <c r="U1077" s="131"/>
      <c r="V1077" s="131"/>
      <c r="W1077" s="131"/>
      <c r="X1077" s="132"/>
      <c r="Y1077" s="133"/>
    </row>
    <row r="1078" spans="9:25" ht="15.75" customHeight="1">
      <c r="I1078" s="133"/>
      <c r="N1078" s="130"/>
      <c r="U1078" s="131"/>
      <c r="V1078" s="131"/>
      <c r="W1078" s="131"/>
      <c r="X1078" s="132"/>
      <c r="Y1078" s="133"/>
    </row>
    <row r="1079" spans="9:25" ht="15.75" customHeight="1">
      <c r="I1079" s="133"/>
      <c r="N1079" s="130"/>
      <c r="U1079" s="131"/>
      <c r="V1079" s="131"/>
      <c r="W1079" s="131"/>
      <c r="X1079" s="132"/>
      <c r="Y1079" s="133"/>
    </row>
    <row r="1080" spans="9:25" ht="15.75" customHeight="1">
      <c r="I1080" s="133"/>
      <c r="N1080" s="130"/>
      <c r="U1080" s="131"/>
      <c r="V1080" s="131"/>
      <c r="W1080" s="131"/>
      <c r="X1080" s="132"/>
      <c r="Y1080" s="133"/>
    </row>
    <row r="1081" spans="9:25" ht="15.75" customHeight="1">
      <c r="I1081" s="133"/>
      <c r="N1081" s="130"/>
      <c r="U1081" s="131"/>
      <c r="V1081" s="131"/>
      <c r="W1081" s="131"/>
      <c r="X1081" s="132"/>
      <c r="Y1081" s="133"/>
    </row>
    <row r="1082" spans="9:25" ht="15.75" customHeight="1">
      <c r="I1082" s="133"/>
      <c r="N1082" s="130"/>
      <c r="U1082" s="131"/>
      <c r="V1082" s="131"/>
      <c r="W1082" s="131"/>
      <c r="X1082" s="132"/>
      <c r="Y1082" s="133"/>
    </row>
    <row r="1083" spans="9:25" ht="15.75" customHeight="1">
      <c r="I1083" s="133"/>
      <c r="N1083" s="130"/>
      <c r="U1083" s="131"/>
      <c r="V1083" s="131"/>
      <c r="W1083" s="131"/>
      <c r="X1083" s="132"/>
      <c r="Y1083" s="133"/>
    </row>
    <row r="1084" spans="9:25" ht="15.75" customHeight="1">
      <c r="I1084" s="133"/>
      <c r="N1084" s="130"/>
      <c r="U1084" s="131"/>
      <c r="V1084" s="131"/>
      <c r="W1084" s="131"/>
      <c r="X1084" s="132"/>
      <c r="Y1084" s="133"/>
    </row>
    <row r="1085" spans="9:25" ht="15.75" customHeight="1">
      <c r="I1085" s="133"/>
      <c r="N1085" s="130"/>
      <c r="U1085" s="131"/>
      <c r="V1085" s="131"/>
      <c r="W1085" s="131"/>
      <c r="X1085" s="132"/>
      <c r="Y1085" s="133"/>
    </row>
    <row r="1086" spans="9:25" ht="15.75" customHeight="1">
      <c r="I1086" s="133"/>
      <c r="N1086" s="130"/>
      <c r="U1086" s="131"/>
      <c r="V1086" s="131"/>
      <c r="W1086" s="131"/>
      <c r="X1086" s="132"/>
      <c r="Y1086" s="133"/>
    </row>
    <row r="1087" spans="9:25" ht="15.75" customHeight="1">
      <c r="I1087" s="133"/>
      <c r="N1087" s="130"/>
      <c r="U1087" s="131"/>
      <c r="V1087" s="131"/>
      <c r="W1087" s="131"/>
      <c r="X1087" s="132"/>
      <c r="Y1087" s="133"/>
    </row>
    <row r="1088" spans="9:25" ht="15.75" customHeight="1">
      <c r="I1088" s="133"/>
      <c r="N1088" s="130"/>
      <c r="U1088" s="131"/>
      <c r="V1088" s="131"/>
      <c r="W1088" s="131"/>
      <c r="X1088" s="132"/>
      <c r="Y1088" s="133"/>
    </row>
    <row r="1089" spans="9:25" ht="15.75" customHeight="1">
      <c r="I1089" s="133"/>
      <c r="N1089" s="130"/>
      <c r="U1089" s="131"/>
      <c r="V1089" s="131"/>
      <c r="W1089" s="131"/>
      <c r="X1089" s="132"/>
      <c r="Y1089" s="133"/>
    </row>
    <row r="1090" spans="9:25" ht="15.75" customHeight="1">
      <c r="I1090" s="133"/>
      <c r="N1090" s="130"/>
      <c r="U1090" s="131"/>
      <c r="V1090" s="131"/>
      <c r="W1090" s="131"/>
      <c r="X1090" s="132"/>
      <c r="Y1090" s="133"/>
    </row>
    <row r="1091" spans="9:25" ht="15.75" customHeight="1">
      <c r="I1091" s="133"/>
      <c r="N1091" s="130"/>
      <c r="U1091" s="131"/>
      <c r="V1091" s="131"/>
      <c r="W1091" s="131"/>
      <c r="X1091" s="132"/>
      <c r="Y1091" s="133"/>
    </row>
    <row r="1092" spans="9:25" ht="15.75" customHeight="1">
      <c r="I1092" s="133"/>
      <c r="N1092" s="130"/>
      <c r="U1092" s="131"/>
      <c r="V1092" s="131"/>
      <c r="W1092" s="131"/>
      <c r="X1092" s="132"/>
      <c r="Y1092" s="133"/>
    </row>
    <row r="1093" spans="9:25" ht="15.75" customHeight="1">
      <c r="I1093" s="133"/>
      <c r="N1093" s="130"/>
      <c r="U1093" s="131"/>
      <c r="V1093" s="131"/>
      <c r="W1093" s="131"/>
      <c r="X1093" s="132"/>
      <c r="Y1093" s="133"/>
    </row>
    <row r="1094" spans="9:25" ht="15.75" customHeight="1">
      <c r="I1094" s="133"/>
      <c r="N1094" s="130"/>
      <c r="U1094" s="131"/>
      <c r="V1094" s="131"/>
      <c r="W1094" s="131"/>
      <c r="X1094" s="132"/>
      <c r="Y1094" s="133"/>
    </row>
    <row r="1095" spans="9:25" ht="15.75" customHeight="1">
      <c r="I1095" s="133"/>
      <c r="N1095" s="130"/>
      <c r="U1095" s="131"/>
      <c r="V1095" s="131"/>
      <c r="W1095" s="131"/>
      <c r="X1095" s="132"/>
      <c r="Y1095" s="133"/>
    </row>
    <row r="1096" spans="9:25" ht="15.75" customHeight="1">
      <c r="I1096" s="133"/>
      <c r="N1096" s="130"/>
      <c r="U1096" s="131"/>
      <c r="V1096" s="131"/>
      <c r="W1096" s="131"/>
      <c r="X1096" s="132"/>
      <c r="Y1096" s="133"/>
    </row>
    <row r="1097" spans="9:25" ht="15.75" customHeight="1">
      <c r="I1097" s="133"/>
      <c r="N1097" s="130"/>
      <c r="U1097" s="131"/>
      <c r="V1097" s="131"/>
      <c r="W1097" s="131"/>
      <c r="X1097" s="132"/>
      <c r="Y1097" s="133"/>
    </row>
    <row r="1098" spans="9:25" ht="15.75" customHeight="1">
      <c r="I1098" s="133"/>
      <c r="N1098" s="130"/>
      <c r="U1098" s="131"/>
      <c r="V1098" s="131"/>
      <c r="W1098" s="131"/>
      <c r="X1098" s="132"/>
      <c r="Y1098" s="133"/>
    </row>
    <row r="1099" spans="9:25" ht="15.75" customHeight="1">
      <c r="I1099" s="133"/>
      <c r="N1099" s="130"/>
      <c r="U1099" s="131"/>
      <c r="V1099" s="131"/>
      <c r="W1099" s="131"/>
      <c r="X1099" s="132"/>
      <c r="Y1099" s="133"/>
    </row>
    <row r="1100" spans="9:25" ht="15.75" customHeight="1">
      <c r="I1100" s="133"/>
      <c r="N1100" s="130"/>
      <c r="U1100" s="131"/>
      <c r="V1100" s="131"/>
      <c r="W1100" s="131"/>
      <c r="X1100" s="132"/>
      <c r="Y1100" s="133"/>
    </row>
    <row r="1101" spans="9:25" ht="15.75" customHeight="1">
      <c r="I1101" s="133"/>
      <c r="N1101" s="130"/>
      <c r="U1101" s="131"/>
      <c r="V1101" s="131"/>
      <c r="W1101" s="131"/>
      <c r="X1101" s="132"/>
      <c r="Y1101" s="133"/>
    </row>
    <row r="1102" spans="9:25" ht="15.75" customHeight="1">
      <c r="I1102" s="133"/>
      <c r="N1102" s="130"/>
      <c r="U1102" s="131"/>
      <c r="V1102" s="131"/>
      <c r="W1102" s="131"/>
      <c r="X1102" s="132"/>
      <c r="Y1102" s="133"/>
    </row>
    <row r="1103" spans="9:25" ht="15.75" customHeight="1">
      <c r="I1103" s="133"/>
      <c r="N1103" s="130"/>
      <c r="U1103" s="131"/>
      <c r="V1103" s="131"/>
      <c r="W1103" s="131"/>
      <c r="X1103" s="132"/>
      <c r="Y1103" s="133"/>
    </row>
    <row r="1104" spans="9:25" ht="15.75" customHeight="1">
      <c r="I1104" s="133"/>
      <c r="N1104" s="130"/>
      <c r="U1104" s="131"/>
      <c r="V1104" s="131"/>
      <c r="W1104" s="131"/>
      <c r="X1104" s="132"/>
      <c r="Y1104" s="133"/>
    </row>
    <row r="1105" spans="9:25" ht="15.75" customHeight="1">
      <c r="I1105" s="133"/>
      <c r="N1105" s="130"/>
      <c r="U1105" s="131"/>
      <c r="V1105" s="131"/>
      <c r="W1105" s="131"/>
      <c r="X1105" s="132"/>
      <c r="Y1105" s="133"/>
    </row>
    <row r="1106" spans="9:25" ht="15.75" customHeight="1">
      <c r="I1106" s="133"/>
      <c r="N1106" s="130"/>
      <c r="U1106" s="131"/>
      <c r="V1106" s="131"/>
      <c r="W1106" s="131"/>
      <c r="X1106" s="132"/>
      <c r="Y1106" s="133"/>
    </row>
    <row r="1107" spans="9:25" ht="15.75" customHeight="1">
      <c r="I1107" s="133"/>
      <c r="N1107" s="130"/>
      <c r="U1107" s="131"/>
      <c r="V1107" s="131"/>
      <c r="W1107" s="131"/>
      <c r="X1107" s="132"/>
      <c r="Y1107" s="133"/>
    </row>
    <row r="1108" spans="9:25" ht="15.75" customHeight="1">
      <c r="I1108" s="133"/>
      <c r="N1108" s="130"/>
      <c r="U1108" s="131"/>
      <c r="V1108" s="131"/>
      <c r="W1108" s="131"/>
      <c r="X1108" s="132"/>
      <c r="Y1108" s="133"/>
    </row>
    <row r="1109" spans="9:25" ht="15.75" customHeight="1">
      <c r="I1109" s="133"/>
      <c r="N1109" s="130"/>
      <c r="U1109" s="131"/>
      <c r="V1109" s="131"/>
      <c r="W1109" s="131"/>
      <c r="X1109" s="132"/>
      <c r="Y1109" s="133"/>
    </row>
    <row r="1110" spans="9:25" ht="15.75" customHeight="1">
      <c r="I1110" s="133"/>
      <c r="N1110" s="130"/>
      <c r="U1110" s="131"/>
      <c r="V1110" s="131"/>
      <c r="W1110" s="131"/>
      <c r="X1110" s="132"/>
      <c r="Y1110" s="133"/>
    </row>
    <row r="1111" spans="9:25" ht="15.75" customHeight="1">
      <c r="I1111" s="133"/>
      <c r="N1111" s="130"/>
      <c r="U1111" s="131"/>
      <c r="V1111" s="131"/>
      <c r="W1111" s="131"/>
      <c r="X1111" s="132"/>
      <c r="Y1111" s="133"/>
    </row>
    <row r="1112" spans="9:25" ht="15.75" customHeight="1">
      <c r="I1112" s="133"/>
      <c r="N1112" s="130"/>
      <c r="U1112" s="131"/>
      <c r="V1112" s="131"/>
      <c r="W1112" s="131"/>
      <c r="X1112" s="132"/>
      <c r="Y1112" s="133"/>
    </row>
    <row r="1113" spans="9:25" ht="15.75" customHeight="1">
      <c r="I1113" s="133"/>
      <c r="N1113" s="130"/>
      <c r="U1113" s="131"/>
      <c r="V1113" s="131"/>
      <c r="W1113" s="131"/>
      <c r="X1113" s="132"/>
      <c r="Y1113" s="133"/>
    </row>
    <row r="1114" spans="9:25" ht="15.75" customHeight="1">
      <c r="I1114" s="133"/>
      <c r="N1114" s="130"/>
      <c r="U1114" s="131"/>
      <c r="V1114" s="131"/>
      <c r="W1114" s="131"/>
      <c r="X1114" s="132"/>
      <c r="Y1114" s="133"/>
    </row>
    <row r="1115" spans="9:25" ht="15.75" customHeight="1">
      <c r="I1115" s="133"/>
      <c r="N1115" s="130"/>
      <c r="U1115" s="131"/>
      <c r="V1115" s="131"/>
      <c r="W1115" s="131"/>
      <c r="X1115" s="132"/>
      <c r="Y1115" s="133"/>
    </row>
    <row r="1116" spans="9:25" ht="15.75" customHeight="1">
      <c r="I1116" s="133"/>
      <c r="N1116" s="130"/>
      <c r="U1116" s="131"/>
      <c r="V1116" s="131"/>
      <c r="W1116" s="131"/>
      <c r="X1116" s="132"/>
      <c r="Y1116" s="133"/>
    </row>
    <row r="1117" spans="9:25" ht="15.75" customHeight="1">
      <c r="I1117" s="133"/>
      <c r="N1117" s="130"/>
      <c r="U1117" s="131"/>
      <c r="V1117" s="131"/>
      <c r="W1117" s="131"/>
      <c r="X1117" s="132"/>
      <c r="Y1117" s="133"/>
    </row>
    <row r="1118" spans="9:25" ht="15.75" customHeight="1">
      <c r="I1118" s="133"/>
      <c r="N1118" s="130"/>
      <c r="U1118" s="131"/>
      <c r="V1118" s="131"/>
      <c r="W1118" s="131"/>
      <c r="X1118" s="132"/>
      <c r="Y1118" s="133"/>
    </row>
    <row r="1119" spans="9:25" ht="15.75" customHeight="1">
      <c r="I1119" s="133"/>
      <c r="N1119" s="130"/>
      <c r="U1119" s="131"/>
      <c r="V1119" s="131"/>
      <c r="W1119" s="131"/>
      <c r="X1119" s="132"/>
      <c r="Y1119" s="133"/>
    </row>
    <row r="1120" spans="9:25" ht="15.75" customHeight="1">
      <c r="I1120" s="133"/>
      <c r="N1120" s="130"/>
      <c r="U1120" s="131"/>
      <c r="V1120" s="131"/>
      <c r="W1120" s="131"/>
      <c r="X1120" s="132"/>
      <c r="Y1120" s="133"/>
    </row>
    <row r="1121" spans="9:25" ht="15.75" customHeight="1">
      <c r="I1121" s="133"/>
      <c r="N1121" s="130"/>
      <c r="U1121" s="131"/>
      <c r="V1121" s="131"/>
      <c r="W1121" s="131"/>
      <c r="X1121" s="132"/>
      <c r="Y1121" s="133"/>
    </row>
    <row r="1122" spans="9:25" ht="15.75" customHeight="1">
      <c r="I1122" s="133"/>
      <c r="N1122" s="130"/>
      <c r="U1122" s="131"/>
      <c r="V1122" s="131"/>
      <c r="W1122" s="131"/>
      <c r="X1122" s="132"/>
      <c r="Y1122" s="133"/>
    </row>
    <row r="1123" spans="9:25" ht="15.75" customHeight="1">
      <c r="I1123" s="133"/>
      <c r="N1123" s="130"/>
      <c r="U1123" s="131"/>
      <c r="V1123" s="131"/>
      <c r="W1123" s="131"/>
      <c r="X1123" s="132"/>
      <c r="Y1123" s="133"/>
    </row>
    <row r="1124" spans="9:25" ht="15.75" customHeight="1">
      <c r="I1124" s="133"/>
      <c r="N1124" s="130"/>
      <c r="U1124" s="131"/>
      <c r="V1124" s="131"/>
      <c r="W1124" s="131"/>
      <c r="X1124" s="132"/>
      <c r="Y1124" s="133"/>
    </row>
    <row r="1125" spans="9:25" ht="15.75" customHeight="1">
      <c r="I1125" s="133"/>
      <c r="N1125" s="130"/>
      <c r="U1125" s="131"/>
      <c r="V1125" s="131"/>
      <c r="W1125" s="131"/>
      <c r="X1125" s="132"/>
      <c r="Y1125" s="133"/>
    </row>
    <row r="1126" spans="9:25" ht="15.75" customHeight="1">
      <c r="I1126" s="133"/>
      <c r="N1126" s="130"/>
      <c r="U1126" s="131"/>
      <c r="V1126" s="131"/>
      <c r="W1126" s="131"/>
      <c r="X1126" s="132"/>
      <c r="Y1126" s="133"/>
    </row>
    <row r="1127" spans="9:25" ht="15.75" customHeight="1">
      <c r="I1127" s="133"/>
      <c r="N1127" s="130"/>
      <c r="U1127" s="131"/>
      <c r="V1127" s="131"/>
      <c r="W1127" s="131"/>
      <c r="X1127" s="132"/>
      <c r="Y1127" s="133"/>
    </row>
    <row r="1128" spans="9:25" ht="15.75" customHeight="1">
      <c r="I1128" s="133"/>
      <c r="N1128" s="130"/>
      <c r="U1128" s="131"/>
      <c r="V1128" s="131"/>
      <c r="W1128" s="131"/>
      <c r="X1128" s="132"/>
      <c r="Y1128" s="133"/>
    </row>
    <row r="1129" spans="9:25" ht="15.75" customHeight="1">
      <c r="I1129" s="133"/>
      <c r="N1129" s="130"/>
      <c r="U1129" s="131"/>
      <c r="V1129" s="131"/>
      <c r="W1129" s="131"/>
      <c r="X1129" s="132"/>
      <c r="Y1129" s="133"/>
    </row>
    <row r="1130" spans="9:25" ht="15.75" customHeight="1">
      <c r="I1130" s="133"/>
      <c r="N1130" s="130"/>
      <c r="U1130" s="131"/>
      <c r="V1130" s="131"/>
      <c r="W1130" s="131"/>
      <c r="X1130" s="132"/>
      <c r="Y1130" s="133"/>
    </row>
    <row r="1131" spans="9:25" ht="15.75" customHeight="1">
      <c r="I1131" s="133"/>
      <c r="N1131" s="130"/>
      <c r="U1131" s="131"/>
      <c r="V1131" s="131"/>
      <c r="W1131" s="131"/>
      <c r="X1131" s="132"/>
      <c r="Y1131" s="133"/>
    </row>
    <row r="1132" spans="9:25" ht="15.75" customHeight="1">
      <c r="I1132" s="133"/>
      <c r="N1132" s="130"/>
      <c r="U1132" s="131"/>
      <c r="V1132" s="131"/>
      <c r="W1132" s="131"/>
      <c r="X1132" s="132"/>
      <c r="Y1132" s="133"/>
    </row>
    <row r="1133" spans="9:25" ht="15.75" customHeight="1">
      <c r="I1133" s="133"/>
      <c r="N1133" s="130"/>
      <c r="U1133" s="131"/>
      <c r="V1133" s="131"/>
      <c r="W1133" s="131"/>
      <c r="X1133" s="132"/>
      <c r="Y1133" s="133"/>
    </row>
    <row r="1134" spans="9:25" ht="15.75" customHeight="1">
      <c r="I1134" s="133"/>
      <c r="N1134" s="130"/>
      <c r="U1134" s="131"/>
      <c r="V1134" s="131"/>
      <c r="W1134" s="131"/>
      <c r="X1134" s="132"/>
      <c r="Y1134" s="133"/>
    </row>
    <row r="1135" spans="9:25" ht="15.75" customHeight="1">
      <c r="I1135" s="133"/>
      <c r="N1135" s="130"/>
      <c r="U1135" s="131"/>
      <c r="V1135" s="131"/>
      <c r="W1135" s="131"/>
      <c r="X1135" s="132"/>
      <c r="Y1135" s="133"/>
    </row>
    <row r="1136" spans="9:25" ht="15.75" customHeight="1">
      <c r="I1136" s="133"/>
      <c r="N1136" s="130"/>
      <c r="U1136" s="131"/>
      <c r="V1136" s="131"/>
      <c r="W1136" s="131"/>
      <c r="X1136" s="132"/>
      <c r="Y1136" s="133"/>
    </row>
    <row r="1137" spans="9:25" ht="15.75" customHeight="1">
      <c r="I1137" s="133"/>
      <c r="N1137" s="130"/>
      <c r="U1137" s="131"/>
      <c r="V1137" s="131"/>
      <c r="W1137" s="131"/>
      <c r="X1137" s="132"/>
      <c r="Y1137" s="133"/>
    </row>
    <row r="1138" spans="9:25" ht="15.75" customHeight="1">
      <c r="I1138" s="133"/>
      <c r="N1138" s="130"/>
      <c r="U1138" s="131"/>
      <c r="V1138" s="131"/>
      <c r="W1138" s="131"/>
      <c r="X1138" s="132"/>
      <c r="Y1138" s="133"/>
    </row>
    <row r="1139" spans="9:25" ht="15.75" customHeight="1">
      <c r="I1139" s="133"/>
      <c r="N1139" s="130"/>
      <c r="U1139" s="131"/>
      <c r="V1139" s="131"/>
      <c r="W1139" s="131"/>
      <c r="X1139" s="132"/>
      <c r="Y1139" s="133"/>
    </row>
    <row r="1140" spans="9:25" ht="15.75" customHeight="1">
      <c r="I1140" s="133"/>
      <c r="N1140" s="130"/>
      <c r="U1140" s="131"/>
      <c r="V1140" s="131"/>
      <c r="W1140" s="131"/>
      <c r="X1140" s="132"/>
      <c r="Y1140" s="133"/>
    </row>
    <row r="1141" spans="9:25" ht="15.75" customHeight="1">
      <c r="I1141" s="133"/>
      <c r="N1141" s="130"/>
      <c r="U1141" s="131"/>
      <c r="V1141" s="131"/>
      <c r="W1141" s="131"/>
      <c r="X1141" s="132"/>
      <c r="Y1141" s="133"/>
    </row>
    <row r="1142" spans="9:25" ht="15.75" customHeight="1">
      <c r="I1142" s="133"/>
      <c r="N1142" s="130"/>
      <c r="U1142" s="131"/>
      <c r="V1142" s="131"/>
      <c r="W1142" s="131"/>
      <c r="X1142" s="132"/>
      <c r="Y1142" s="133"/>
    </row>
    <row r="1143" spans="9:25" ht="15.75" customHeight="1">
      <c r="I1143" s="133"/>
      <c r="N1143" s="130"/>
      <c r="U1143" s="131"/>
      <c r="V1143" s="131"/>
      <c r="W1143" s="131"/>
      <c r="X1143" s="132"/>
      <c r="Y1143" s="133"/>
    </row>
    <row r="1144" spans="9:25" ht="15.75" customHeight="1">
      <c r="I1144" s="133"/>
      <c r="N1144" s="130"/>
      <c r="U1144" s="131"/>
      <c r="V1144" s="131"/>
      <c r="W1144" s="131"/>
      <c r="X1144" s="132"/>
      <c r="Y1144" s="133"/>
    </row>
    <row r="1145" spans="9:25" ht="15.75" customHeight="1">
      <c r="I1145" s="133"/>
      <c r="N1145" s="130"/>
      <c r="U1145" s="131"/>
      <c r="V1145" s="131"/>
      <c r="W1145" s="131"/>
      <c r="X1145" s="132"/>
      <c r="Y1145" s="133"/>
    </row>
    <row r="1146" spans="9:25" ht="15.75" customHeight="1">
      <c r="I1146" s="133"/>
      <c r="N1146" s="130"/>
      <c r="U1146" s="131"/>
      <c r="V1146" s="131"/>
      <c r="W1146" s="131"/>
      <c r="X1146" s="132"/>
      <c r="Y1146" s="133"/>
    </row>
    <row r="1147" spans="9:25" ht="15.75" customHeight="1">
      <c r="I1147" s="133"/>
      <c r="N1147" s="130"/>
      <c r="U1147" s="131"/>
      <c r="V1147" s="131"/>
      <c r="W1147" s="131"/>
      <c r="X1147" s="132"/>
      <c r="Y1147" s="133"/>
    </row>
    <row r="1148" spans="9:25" ht="15.75" customHeight="1">
      <c r="I1148" s="133"/>
      <c r="N1148" s="130"/>
      <c r="U1148" s="131"/>
      <c r="V1148" s="131"/>
      <c r="W1148" s="131"/>
      <c r="X1148" s="132"/>
      <c r="Y1148" s="133"/>
    </row>
    <row r="1149" spans="9:25" ht="15.75" customHeight="1">
      <c r="I1149" s="133"/>
      <c r="N1149" s="130"/>
      <c r="U1149" s="131"/>
      <c r="V1149" s="131"/>
      <c r="W1149" s="131"/>
      <c r="X1149" s="132"/>
      <c r="Y1149" s="133"/>
    </row>
    <row r="1150" spans="9:25" ht="15.75" customHeight="1">
      <c r="I1150" s="133"/>
      <c r="N1150" s="130"/>
      <c r="U1150" s="131"/>
      <c r="V1150" s="131"/>
      <c r="W1150" s="131"/>
      <c r="X1150" s="132"/>
      <c r="Y1150" s="133"/>
    </row>
    <row r="1151" spans="9:25" ht="15.75" customHeight="1">
      <c r="I1151" s="133"/>
      <c r="N1151" s="130"/>
      <c r="U1151" s="131"/>
      <c r="V1151" s="131"/>
      <c r="W1151" s="131"/>
      <c r="X1151" s="132"/>
      <c r="Y1151" s="133"/>
    </row>
    <row r="1152" spans="9:25" ht="15.75" customHeight="1">
      <c r="I1152" s="133"/>
      <c r="N1152" s="130"/>
      <c r="U1152" s="131"/>
      <c r="V1152" s="131"/>
      <c r="W1152" s="131"/>
      <c r="X1152" s="132"/>
      <c r="Y1152" s="133"/>
    </row>
    <row r="1153" spans="9:25" ht="15.75" customHeight="1">
      <c r="I1153" s="133"/>
      <c r="N1153" s="130"/>
      <c r="U1153" s="131"/>
      <c r="V1153" s="131"/>
      <c r="W1153" s="131"/>
      <c r="X1153" s="132"/>
      <c r="Y1153" s="133"/>
    </row>
    <row r="1154" spans="9:25" ht="15.75" customHeight="1">
      <c r="I1154" s="133"/>
      <c r="N1154" s="130"/>
      <c r="U1154" s="131"/>
      <c r="V1154" s="131"/>
      <c r="W1154" s="131"/>
      <c r="X1154" s="132"/>
      <c r="Y1154" s="133"/>
    </row>
    <row r="1155" spans="9:25" ht="15.75" customHeight="1">
      <c r="I1155" s="133"/>
      <c r="N1155" s="130"/>
      <c r="U1155" s="131"/>
      <c r="V1155" s="131"/>
      <c r="W1155" s="131"/>
      <c r="X1155" s="132"/>
      <c r="Y1155" s="133"/>
    </row>
    <row r="1156" spans="9:25" ht="15.75" customHeight="1">
      <c r="I1156" s="133"/>
      <c r="N1156" s="130"/>
      <c r="U1156" s="131"/>
      <c r="V1156" s="131"/>
      <c r="W1156" s="131"/>
      <c r="X1156" s="132"/>
      <c r="Y1156" s="133"/>
    </row>
    <row r="1157" spans="9:25" ht="15.75" customHeight="1">
      <c r="I1157" s="133"/>
      <c r="N1157" s="130"/>
      <c r="U1157" s="131"/>
      <c r="V1157" s="131"/>
      <c r="W1157" s="131"/>
      <c r="X1157" s="132"/>
      <c r="Y1157" s="133"/>
    </row>
    <row r="1158" spans="9:25" ht="15.75" customHeight="1">
      <c r="I1158" s="133"/>
      <c r="N1158" s="130"/>
      <c r="U1158" s="131"/>
      <c r="V1158" s="131"/>
      <c r="W1158" s="131"/>
      <c r="X1158" s="132"/>
      <c r="Y1158" s="133"/>
    </row>
    <row r="1159" spans="9:25" ht="15.75" customHeight="1">
      <c r="I1159" s="133"/>
      <c r="N1159" s="130"/>
      <c r="U1159" s="131"/>
      <c r="V1159" s="131"/>
      <c r="W1159" s="131"/>
      <c r="X1159" s="132"/>
      <c r="Y1159" s="133"/>
    </row>
    <row r="1160" spans="9:25" ht="15.75" customHeight="1">
      <c r="I1160" s="133"/>
      <c r="N1160" s="130"/>
      <c r="U1160" s="131"/>
      <c r="V1160" s="131"/>
      <c r="W1160" s="131"/>
      <c r="X1160" s="132"/>
      <c r="Y1160" s="133"/>
    </row>
    <row r="1161" spans="9:25" ht="15.75" customHeight="1">
      <c r="I1161" s="133"/>
      <c r="N1161" s="130"/>
      <c r="U1161" s="131"/>
      <c r="V1161" s="131"/>
      <c r="W1161" s="131"/>
      <c r="X1161" s="132"/>
      <c r="Y1161" s="133"/>
    </row>
    <row r="1162" spans="9:25" ht="15.75" customHeight="1">
      <c r="I1162" s="133"/>
      <c r="N1162" s="130"/>
      <c r="U1162" s="131"/>
      <c r="V1162" s="131"/>
      <c r="W1162" s="131"/>
      <c r="X1162" s="132"/>
      <c r="Y1162" s="133"/>
    </row>
    <row r="1163" spans="9:25" ht="15.75" customHeight="1">
      <c r="I1163" s="133"/>
      <c r="N1163" s="130"/>
      <c r="U1163" s="131"/>
      <c r="V1163" s="131"/>
      <c r="W1163" s="131"/>
      <c r="X1163" s="132"/>
      <c r="Y1163" s="133"/>
    </row>
    <row r="1164" spans="9:25" ht="15.75" customHeight="1">
      <c r="I1164" s="133"/>
      <c r="N1164" s="130"/>
      <c r="U1164" s="131"/>
      <c r="V1164" s="131"/>
      <c r="W1164" s="131"/>
      <c r="X1164" s="132"/>
      <c r="Y1164" s="133"/>
    </row>
    <row r="1165" spans="9:25" ht="15.75" customHeight="1">
      <c r="I1165" s="133"/>
      <c r="N1165" s="130"/>
      <c r="U1165" s="131"/>
      <c r="V1165" s="131"/>
      <c r="W1165" s="131"/>
      <c r="X1165" s="132"/>
      <c r="Y1165" s="133"/>
    </row>
    <row r="1166" spans="9:25" ht="15.75" customHeight="1">
      <c r="I1166" s="133"/>
      <c r="N1166" s="130"/>
      <c r="U1166" s="131"/>
      <c r="V1166" s="131"/>
      <c r="W1166" s="131"/>
      <c r="X1166" s="132"/>
      <c r="Y1166" s="133"/>
    </row>
    <row r="1167" spans="9:25" ht="15.75" customHeight="1">
      <c r="I1167" s="133"/>
      <c r="N1167" s="130"/>
      <c r="U1167" s="131"/>
      <c r="V1167" s="131"/>
      <c r="W1167" s="131"/>
      <c r="X1167" s="132"/>
      <c r="Y1167" s="133"/>
    </row>
    <row r="1168" spans="9:25" ht="15.75" customHeight="1">
      <c r="I1168" s="133"/>
      <c r="N1168" s="130"/>
      <c r="U1168" s="131"/>
      <c r="V1168" s="131"/>
      <c r="W1168" s="131"/>
      <c r="X1168" s="132"/>
      <c r="Y1168" s="133"/>
    </row>
    <row r="1169" spans="9:25" ht="15.75" customHeight="1">
      <c r="I1169" s="133"/>
      <c r="N1169" s="130"/>
      <c r="U1169" s="131"/>
      <c r="V1169" s="131"/>
      <c r="W1169" s="131"/>
      <c r="X1169" s="132"/>
      <c r="Y1169" s="133"/>
    </row>
    <row r="1170" spans="9:25" ht="15.75" customHeight="1">
      <c r="I1170" s="133"/>
      <c r="N1170" s="130"/>
      <c r="U1170" s="131"/>
      <c r="V1170" s="131"/>
      <c r="W1170" s="131"/>
      <c r="X1170" s="132"/>
      <c r="Y1170" s="133"/>
    </row>
    <row r="1171" spans="9:25" ht="15.75" customHeight="1">
      <c r="I1171" s="133"/>
      <c r="N1171" s="130"/>
      <c r="U1171" s="131"/>
      <c r="V1171" s="131"/>
      <c r="W1171" s="131"/>
      <c r="X1171" s="132"/>
      <c r="Y1171" s="133"/>
    </row>
    <row r="1172" spans="9:25" ht="15.75" customHeight="1">
      <c r="I1172" s="133"/>
      <c r="N1172" s="130"/>
      <c r="U1172" s="131"/>
      <c r="V1172" s="131"/>
      <c r="W1172" s="131"/>
      <c r="X1172" s="132"/>
      <c r="Y1172" s="133"/>
    </row>
    <row r="1173" spans="9:25" ht="15.75" customHeight="1">
      <c r="I1173" s="133"/>
      <c r="N1173" s="130"/>
      <c r="U1173" s="131"/>
      <c r="V1173" s="131"/>
      <c r="W1173" s="131"/>
      <c r="X1173" s="132"/>
      <c r="Y1173" s="133"/>
    </row>
    <row r="1174" spans="9:25" ht="15.75" customHeight="1">
      <c r="I1174" s="133"/>
      <c r="N1174" s="130"/>
      <c r="U1174" s="131"/>
      <c r="V1174" s="131"/>
      <c r="W1174" s="131"/>
      <c r="X1174" s="132"/>
      <c r="Y1174" s="133"/>
    </row>
    <row r="1175" spans="9:25" ht="15.75" customHeight="1">
      <c r="I1175" s="133"/>
      <c r="N1175" s="130"/>
      <c r="U1175" s="131"/>
      <c r="V1175" s="131"/>
      <c r="W1175" s="131"/>
      <c r="X1175" s="132"/>
      <c r="Y1175" s="133"/>
    </row>
    <row r="1176" spans="9:25" ht="15.75" customHeight="1">
      <c r="I1176" s="133"/>
      <c r="N1176" s="130"/>
      <c r="U1176" s="131"/>
      <c r="V1176" s="131"/>
      <c r="W1176" s="131"/>
      <c r="X1176" s="132"/>
      <c r="Y1176" s="133"/>
    </row>
    <row r="1177" spans="9:25" ht="15.75" customHeight="1">
      <c r="I1177" s="133"/>
      <c r="N1177" s="130"/>
      <c r="U1177" s="131"/>
      <c r="V1177" s="131"/>
      <c r="W1177" s="131"/>
      <c r="X1177" s="132"/>
      <c r="Y1177" s="133"/>
    </row>
    <row r="1178" spans="9:25" ht="15.75" customHeight="1">
      <c r="I1178" s="133"/>
      <c r="N1178" s="130"/>
      <c r="U1178" s="131"/>
      <c r="V1178" s="131"/>
      <c r="W1178" s="131"/>
      <c r="X1178" s="132"/>
      <c r="Y1178" s="133"/>
    </row>
    <row r="1179" spans="9:25" ht="15.75" customHeight="1">
      <c r="I1179" s="133"/>
      <c r="N1179" s="130"/>
      <c r="U1179" s="131"/>
      <c r="V1179" s="131"/>
      <c r="W1179" s="131"/>
      <c r="X1179" s="132"/>
      <c r="Y1179" s="133"/>
    </row>
    <row r="1180" spans="9:25" ht="15.75" customHeight="1">
      <c r="I1180" s="133"/>
      <c r="N1180" s="130"/>
      <c r="U1180" s="131"/>
      <c r="V1180" s="131"/>
      <c r="W1180" s="131"/>
      <c r="X1180" s="132"/>
      <c r="Y1180" s="133"/>
    </row>
    <row r="1181" spans="9:25" ht="15.75" customHeight="1">
      <c r="I1181" s="133"/>
      <c r="N1181" s="130"/>
      <c r="U1181" s="131"/>
      <c r="V1181" s="131"/>
      <c r="W1181" s="131"/>
      <c r="X1181" s="132"/>
      <c r="Y1181" s="133"/>
    </row>
    <row r="1182" spans="9:25" ht="15.75" customHeight="1">
      <c r="I1182" s="133"/>
      <c r="N1182" s="130"/>
      <c r="U1182" s="131"/>
      <c r="V1182" s="131"/>
      <c r="W1182" s="131"/>
      <c r="X1182" s="132"/>
      <c r="Y1182" s="133"/>
    </row>
    <row r="1183" spans="9:25" ht="15.75" customHeight="1">
      <c r="I1183" s="133"/>
      <c r="N1183" s="130"/>
      <c r="U1183" s="131"/>
      <c r="V1183" s="131"/>
      <c r="W1183" s="131"/>
      <c r="X1183" s="132"/>
      <c r="Y1183" s="133"/>
    </row>
    <row r="1184" spans="9:25" ht="15.75" customHeight="1">
      <c r="I1184" s="133"/>
      <c r="N1184" s="130"/>
      <c r="U1184" s="131"/>
      <c r="V1184" s="131"/>
      <c r="W1184" s="131"/>
      <c r="X1184" s="132"/>
      <c r="Y1184" s="133"/>
    </row>
    <row r="1185" spans="9:25" ht="15.75" customHeight="1">
      <c r="I1185" s="133"/>
      <c r="N1185" s="130"/>
      <c r="U1185" s="131"/>
      <c r="V1185" s="131"/>
      <c r="W1185" s="131"/>
      <c r="X1185" s="132"/>
      <c r="Y1185" s="133"/>
    </row>
    <row r="1186" spans="9:25" ht="15.75" customHeight="1">
      <c r="I1186" s="133"/>
      <c r="N1186" s="130"/>
      <c r="U1186" s="131"/>
      <c r="V1186" s="131"/>
      <c r="W1186" s="131"/>
      <c r="X1186" s="132"/>
      <c r="Y1186" s="133"/>
    </row>
    <row r="1187" spans="9:25" ht="15.75" customHeight="1">
      <c r="I1187" s="133"/>
      <c r="N1187" s="130"/>
      <c r="U1187" s="131"/>
      <c r="V1187" s="131"/>
      <c r="W1187" s="131"/>
      <c r="X1187" s="132"/>
      <c r="Y1187" s="133"/>
    </row>
    <row r="1188" spans="9:25" ht="15.75" customHeight="1">
      <c r="I1188" s="133"/>
      <c r="N1188" s="130"/>
      <c r="U1188" s="131"/>
      <c r="V1188" s="131"/>
      <c r="W1188" s="131"/>
      <c r="X1188" s="132"/>
      <c r="Y1188" s="133"/>
    </row>
    <row r="1189" spans="2:25" ht="15.75" customHeight="1">
      <c r="B1189" s="133" t="s">
        <v>83</v>
      </c>
      <c r="I1189" s="133"/>
      <c r="N1189" s="130"/>
      <c r="U1189" s="131"/>
      <c r="V1189" s="131"/>
      <c r="W1189" s="131"/>
      <c r="X1189" s="132"/>
      <c r="Y1189" s="133"/>
    </row>
    <row r="1190" spans="2:25" ht="15.75" customHeight="1">
      <c r="B1190" s="133" t="s">
        <v>84</v>
      </c>
      <c r="I1190" s="133"/>
      <c r="N1190" s="130"/>
      <c r="U1190" s="131"/>
      <c r="V1190" s="131"/>
      <c r="W1190" s="131"/>
      <c r="X1190" s="132"/>
      <c r="Y1190" s="133"/>
    </row>
  </sheetData>
  <sheetProtection/>
  <protectedRanges>
    <protectedRange sqref="AV2:AW3 B2:G3 J2:K3" name="Rango8"/>
  </protectedRanges>
  <mergeCells count="286">
    <mergeCell ref="U11:W11"/>
    <mergeCell ref="X11:X12"/>
    <mergeCell ref="B10:H11"/>
    <mergeCell ref="I10:J12"/>
    <mergeCell ref="K10:K12"/>
    <mergeCell ref="L10:L12"/>
    <mergeCell ref="A1:B4"/>
    <mergeCell ref="C1:AU4"/>
    <mergeCell ref="AD10:AD12"/>
    <mergeCell ref="AE10:AE12"/>
    <mergeCell ref="AF10:AF12"/>
    <mergeCell ref="AG10:AG12"/>
    <mergeCell ref="AH10:AH12"/>
    <mergeCell ref="AI10:AI12"/>
    <mergeCell ref="S10:T11"/>
    <mergeCell ref="U10:W10"/>
    <mergeCell ref="O13:O69"/>
    <mergeCell ref="R51:R69"/>
    <mergeCell ref="A6:B6"/>
    <mergeCell ref="A7:B7"/>
    <mergeCell ref="B9:H9"/>
    <mergeCell ref="I9:O9"/>
    <mergeCell ref="M10:M12"/>
    <mergeCell ref="N10:N12"/>
    <mergeCell ref="O10:P12"/>
    <mergeCell ref="Q10:Q12"/>
    <mergeCell ref="R10:R12"/>
    <mergeCell ref="G13:G69"/>
    <mergeCell ref="H13:H69"/>
    <mergeCell ref="I13:I69"/>
    <mergeCell ref="J13:J69"/>
    <mergeCell ref="N13:N69"/>
    <mergeCell ref="Z33:Z50"/>
    <mergeCell ref="AA33:AA50"/>
    <mergeCell ref="AB33:AB50"/>
    <mergeCell ref="X22:X23"/>
    <mergeCell ref="U24:X24"/>
    <mergeCell ref="AO14:AO69"/>
    <mergeCell ref="K51:M69"/>
    <mergeCell ref="AS14:AS69"/>
    <mergeCell ref="X26:X27"/>
    <mergeCell ref="U28:U29"/>
    <mergeCell ref="V28:V29"/>
    <mergeCell ref="W28:W29"/>
    <mergeCell ref="X28:X29"/>
    <mergeCell ref="AQ14:AQ69"/>
    <mergeCell ref="AR14:AR69"/>
    <mergeCell ref="AC14:AC31"/>
    <mergeCell ref="A13:A69"/>
    <mergeCell ref="B13:B69"/>
    <mergeCell ref="C13:C69"/>
    <mergeCell ref="D13:D69"/>
    <mergeCell ref="E13:E69"/>
    <mergeCell ref="F13:F69"/>
    <mergeCell ref="AI14:AI69"/>
    <mergeCell ref="AJ14:AJ69"/>
    <mergeCell ref="Y14:Y31"/>
    <mergeCell ref="Z14:Z31"/>
    <mergeCell ref="AA14:AA31"/>
    <mergeCell ref="AB14:AB31"/>
    <mergeCell ref="AA52:AA69"/>
    <mergeCell ref="AC52:AC69"/>
    <mergeCell ref="AD14:AD69"/>
    <mergeCell ref="Y33:Y50"/>
    <mergeCell ref="U44:X44"/>
    <mergeCell ref="U45:U46"/>
    <mergeCell ref="V47:V48"/>
    <mergeCell ref="U25:X25"/>
    <mergeCell ref="AB52:AB69"/>
    <mergeCell ref="AP14:AP69"/>
    <mergeCell ref="AE14:AE69"/>
    <mergeCell ref="AF14:AF69"/>
    <mergeCell ref="AG14:AG69"/>
    <mergeCell ref="AH14:AH69"/>
    <mergeCell ref="AM14:AM69"/>
    <mergeCell ref="AN14:AN69"/>
    <mergeCell ref="V26:V27"/>
    <mergeCell ref="W26:W27"/>
    <mergeCell ref="U26:U27"/>
    <mergeCell ref="U30:W31"/>
    <mergeCell ref="X30:X31"/>
    <mergeCell ref="AC33:AC50"/>
    <mergeCell ref="U49:W50"/>
    <mergeCell ref="X49:X50"/>
    <mergeCell ref="U20:X20"/>
    <mergeCell ref="U22:U23"/>
    <mergeCell ref="V22:V23"/>
    <mergeCell ref="W22:W23"/>
    <mergeCell ref="AK14:AK69"/>
    <mergeCell ref="AL14:AL69"/>
    <mergeCell ref="V41:V42"/>
    <mergeCell ref="W41:W42"/>
    <mergeCell ref="X41:X42"/>
    <mergeCell ref="U43:X43"/>
    <mergeCell ref="X45:X46"/>
    <mergeCell ref="U47:U48"/>
    <mergeCell ref="R13:R31"/>
    <mergeCell ref="S13:S31"/>
    <mergeCell ref="T13:T31"/>
    <mergeCell ref="U13:X13"/>
    <mergeCell ref="U38:X38"/>
    <mergeCell ref="U39:X39"/>
    <mergeCell ref="U41:U42"/>
    <mergeCell ref="U19:X19"/>
    <mergeCell ref="P13:P69"/>
    <mergeCell ref="Q13:Q69"/>
    <mergeCell ref="Y52:Y69"/>
    <mergeCell ref="Z52:Z69"/>
    <mergeCell ref="R32:R50"/>
    <mergeCell ref="S32:S50"/>
    <mergeCell ref="T32:T50"/>
    <mergeCell ref="U32:X32"/>
    <mergeCell ref="V45:V46"/>
    <mergeCell ref="W45:W46"/>
    <mergeCell ref="U66:U67"/>
    <mergeCell ref="V66:V67"/>
    <mergeCell ref="W66:W67"/>
    <mergeCell ref="X66:X67"/>
    <mergeCell ref="S51:S69"/>
    <mergeCell ref="T51:T69"/>
    <mergeCell ref="U51:X51"/>
    <mergeCell ref="X64:X65"/>
    <mergeCell ref="U57:X57"/>
    <mergeCell ref="U58:X58"/>
    <mergeCell ref="U60:U61"/>
    <mergeCell ref="V60:V61"/>
    <mergeCell ref="W60:W61"/>
    <mergeCell ref="V98:V99"/>
    <mergeCell ref="U120:X120"/>
    <mergeCell ref="U68:W69"/>
    <mergeCell ref="X68:X69"/>
    <mergeCell ref="X60:X61"/>
    <mergeCell ref="U62:X62"/>
    <mergeCell ref="U63:X63"/>
    <mergeCell ref="U64:U65"/>
    <mergeCell ref="V64:V65"/>
    <mergeCell ref="W64:W65"/>
    <mergeCell ref="R108:R126"/>
    <mergeCell ref="S108:S126"/>
    <mergeCell ref="T108:T126"/>
    <mergeCell ref="U108:X108"/>
    <mergeCell ref="W121:W122"/>
    <mergeCell ref="X121:X122"/>
    <mergeCell ref="A70:A126"/>
    <mergeCell ref="B70:B126"/>
    <mergeCell ref="C70:C126"/>
    <mergeCell ref="D70:D126"/>
    <mergeCell ref="E70:E126"/>
    <mergeCell ref="F70:F126"/>
    <mergeCell ref="W47:W48"/>
    <mergeCell ref="X47:X48"/>
    <mergeCell ref="G70:G126"/>
    <mergeCell ref="H70:H126"/>
    <mergeCell ref="I70:I126"/>
    <mergeCell ref="J70:J126"/>
    <mergeCell ref="N70:N126"/>
    <mergeCell ref="O70:O126"/>
    <mergeCell ref="K108:M126"/>
    <mergeCell ref="X85:X86"/>
    <mergeCell ref="Y71:Y88"/>
    <mergeCell ref="Z71:Z88"/>
    <mergeCell ref="AA71:AA88"/>
    <mergeCell ref="AB71:AB88"/>
    <mergeCell ref="AQ71:AQ126"/>
    <mergeCell ref="AR71:AR126"/>
    <mergeCell ref="AN71:AN126"/>
    <mergeCell ref="AO71:AO126"/>
    <mergeCell ref="AP71:AP126"/>
    <mergeCell ref="AE71:AE126"/>
    <mergeCell ref="AF71:AF126"/>
    <mergeCell ref="AG71:AG126"/>
    <mergeCell ref="AH71:AH126"/>
    <mergeCell ref="AI71:AI126"/>
    <mergeCell ref="AJ71:AJ126"/>
    <mergeCell ref="V83:V84"/>
    <mergeCell ref="AS71:AS126"/>
    <mergeCell ref="U76:X76"/>
    <mergeCell ref="U77:X77"/>
    <mergeCell ref="U79:U80"/>
    <mergeCell ref="V79:V80"/>
    <mergeCell ref="W79:W80"/>
    <mergeCell ref="AK71:AK126"/>
    <mergeCell ref="AL71:AL126"/>
    <mergeCell ref="AM71:AM126"/>
    <mergeCell ref="U100:X100"/>
    <mergeCell ref="U101:X101"/>
    <mergeCell ref="U102:U103"/>
    <mergeCell ref="V104:V105"/>
    <mergeCell ref="W104:W105"/>
    <mergeCell ref="X104:X105"/>
    <mergeCell ref="U81:X81"/>
    <mergeCell ref="U82:X82"/>
    <mergeCell ref="U83:U84"/>
    <mergeCell ref="U87:W88"/>
    <mergeCell ref="X87:X88"/>
    <mergeCell ref="AC90:AC107"/>
    <mergeCell ref="U106:W107"/>
    <mergeCell ref="X106:X107"/>
    <mergeCell ref="W98:W99"/>
    <mergeCell ref="X98:X99"/>
    <mergeCell ref="U95:X95"/>
    <mergeCell ref="U96:X96"/>
    <mergeCell ref="U98:U99"/>
    <mergeCell ref="W83:W84"/>
    <mergeCell ref="AC71:AC88"/>
    <mergeCell ref="AD71:AD126"/>
    <mergeCell ref="Y90:Y107"/>
    <mergeCell ref="Z90:Z107"/>
    <mergeCell ref="AA90:AA107"/>
    <mergeCell ref="AB90:AB107"/>
    <mergeCell ref="Y109:Y126"/>
    <mergeCell ref="Z109:Z126"/>
    <mergeCell ref="AA109:AA126"/>
    <mergeCell ref="R89:R107"/>
    <mergeCell ref="S89:S107"/>
    <mergeCell ref="T89:T107"/>
    <mergeCell ref="U89:X89"/>
    <mergeCell ref="V102:V103"/>
    <mergeCell ref="W102:W103"/>
    <mergeCell ref="X102:X103"/>
    <mergeCell ref="U125:W126"/>
    <mergeCell ref="U121:U122"/>
    <mergeCell ref="V121:V122"/>
    <mergeCell ref="U85:U86"/>
    <mergeCell ref="P70:P126"/>
    <mergeCell ref="Q70:Q126"/>
    <mergeCell ref="U104:U105"/>
    <mergeCell ref="R70:R88"/>
    <mergeCell ref="S70:S88"/>
    <mergeCell ref="T70:T88"/>
    <mergeCell ref="V117:V118"/>
    <mergeCell ref="W117:W118"/>
    <mergeCell ref="U123:U124"/>
    <mergeCell ref="V123:V124"/>
    <mergeCell ref="W123:W124"/>
    <mergeCell ref="X123:X124"/>
    <mergeCell ref="R9:AU9"/>
    <mergeCell ref="AW13:AW69"/>
    <mergeCell ref="AW70:AW126"/>
    <mergeCell ref="AV10:AV12"/>
    <mergeCell ref="AV13:AV69"/>
    <mergeCell ref="AB109:AB126"/>
    <mergeCell ref="AC109:AC126"/>
    <mergeCell ref="U114:X114"/>
    <mergeCell ref="U115:X115"/>
    <mergeCell ref="U117:U118"/>
    <mergeCell ref="AT10:AT12"/>
    <mergeCell ref="X83:X84"/>
    <mergeCell ref="V85:V86"/>
    <mergeCell ref="W85:W86"/>
    <mergeCell ref="AL10:AL12"/>
    <mergeCell ref="AM10:AM12"/>
    <mergeCell ref="AN10:AN12"/>
    <mergeCell ref="AO10:AO12"/>
    <mergeCell ref="U70:X70"/>
    <mergeCell ref="X79:X80"/>
    <mergeCell ref="Y11:Y12"/>
    <mergeCell ref="AA11:AA12"/>
    <mergeCell ref="AP10:AP12"/>
    <mergeCell ref="AQ10:AQ12"/>
    <mergeCell ref="AR10:AR12"/>
    <mergeCell ref="AS10:AS12"/>
    <mergeCell ref="X10:Y10"/>
    <mergeCell ref="Z10:Z12"/>
    <mergeCell ref="AB10:AB12"/>
    <mergeCell ref="AC10:AC12"/>
    <mergeCell ref="AV70:AV126"/>
    <mergeCell ref="AV1:AW1"/>
    <mergeCell ref="AV2:AW2"/>
    <mergeCell ref="AV3:AW3"/>
    <mergeCell ref="AV4:AW4"/>
    <mergeCell ref="A5:AW5"/>
    <mergeCell ref="C6:AW6"/>
    <mergeCell ref="C7:AW7"/>
    <mergeCell ref="A8:AW8"/>
    <mergeCell ref="AW10:AW12"/>
    <mergeCell ref="AU10:AU12"/>
    <mergeCell ref="AJ10:AJ12"/>
    <mergeCell ref="AK10:AK12"/>
    <mergeCell ref="X125:X126"/>
    <mergeCell ref="X117:X118"/>
    <mergeCell ref="U119:X119"/>
    <mergeCell ref="AT13:AT69"/>
    <mergeCell ref="AU13:AU69"/>
    <mergeCell ref="AT70:AT126"/>
    <mergeCell ref="AU70:AU126"/>
  </mergeCells>
  <conditionalFormatting sqref="N13:Q13">
    <cfRule type="cellIs" priority="1" dxfId="46" operator="equal">
      <formula>"Casi seguro - Se espera que el evento ocurra en la mayoría de las circunstancias  +Catastrófico"</formula>
    </cfRule>
    <cfRule type="cellIs" priority="2" dxfId="46" operator="equal">
      <formula>"Probable- Es viable que el evento ocurra en la mayoría de las circunstancias +Catastrófico"</formula>
    </cfRule>
    <cfRule type="cellIs" priority="3" dxfId="46" operator="equal">
      <formula>"Posible - El evento podrá ocurrir en algún momento +Catastrófico"</formula>
    </cfRule>
    <cfRule type="cellIs" priority="4" dxfId="46" operator="equal">
      <formula>"Improbable - El evento puede ocurrir en algún momento+Catastrófico"</formula>
    </cfRule>
    <cfRule type="cellIs" priority="5" dxfId="46" operator="equal">
      <formula>"Rara vez- El evento puede ocurrir solo en circunstancias excepcionales (poco comunes o anormales)+Catastrófico"</formula>
    </cfRule>
    <cfRule type="cellIs" priority="6" dxfId="92" operator="equal">
      <formula>"Casi seguro - Se espera que el evento ocurra en la mayoría de las circunstancias  +Moderado"</formula>
    </cfRule>
    <cfRule type="cellIs" priority="7" dxfId="92" operator="equal">
      <formula>"Probable- Es viable que el evento ocurra en la mayoría de las circunstancias +Moderado"</formula>
    </cfRule>
    <cfRule type="cellIs" priority="8" dxfId="93" operator="equal">
      <formula>"Posible - El evento podrá ocurrir en algún momento +Moderado"</formula>
    </cfRule>
    <cfRule type="cellIs" priority="9" dxfId="93" operator="equal">
      <formula>"Improbable - El evento puede ocurrir en algún momento+Moderado"</formula>
    </cfRule>
    <cfRule type="cellIs" priority="10" dxfId="93" operator="equal">
      <formula>"Rara vez- El evento puede ocurrir solo en circunstancias excepcionales (poco comunes o anormales)+Moderado"</formula>
    </cfRule>
    <cfRule type="cellIs" priority="11" dxfId="92" operator="equal">
      <formula>"Casi seguro - Se espera que el evento ocurra en la mayoría de las circunstancias  +Mayor"</formula>
    </cfRule>
    <cfRule type="cellIs" priority="12" dxfId="92" operator="equal">
      <formula>"Posible - El evento podrá ocurrir en algún momento +Mayor"</formula>
    </cfRule>
    <cfRule type="cellIs" priority="13" dxfId="92" operator="equal">
      <formula>"Improbable - El evento puede ocurrir en algún momento+Mayor"</formula>
    </cfRule>
    <cfRule type="cellIs" priority="14" dxfId="92" operator="equal">
      <formula>"Rara vez- El evento puede ocurrir solo en circunstancias excepcionales (poco comunes o anormales)+Mayor"</formula>
    </cfRule>
    <cfRule type="cellIs" priority="15" dxfId="92" operator="equal">
      <formula>"Probable- Es viable que el evento ocurra en la mayoría de las circunstancias +Mayor"</formula>
    </cfRule>
  </conditionalFormatting>
  <conditionalFormatting sqref="N70:Q70">
    <cfRule type="cellIs" priority="16" dxfId="46" operator="equal">
      <formula>"Casi seguro - Se espera que el evento ocurra en la mayoría de las circunstancias  +Catastrófico"</formula>
    </cfRule>
    <cfRule type="cellIs" priority="17" dxfId="46" operator="equal">
      <formula>"Probable- Es viable que el evento ocurra en la mayoría de las circunstancias +Catastrófico"</formula>
    </cfRule>
    <cfRule type="cellIs" priority="18" dxfId="46" operator="equal">
      <formula>"Posible - El evento podrá ocurrir en algún momento +Catastrófico"</formula>
    </cfRule>
    <cfRule type="cellIs" priority="19" dxfId="46" operator="equal">
      <formula>"Improbable - El evento puede ocurrir en algún momento+Catastrófico"</formula>
    </cfRule>
    <cfRule type="cellIs" priority="20" dxfId="46" operator="equal">
      <formula>"Rara vez- El evento puede ocurrir solo en circunstancias excepcionales (poco comunes o anormales)+Catastrófico"</formula>
    </cfRule>
    <cfRule type="cellIs" priority="21" dxfId="92" operator="equal">
      <formula>"Casi seguro - Se espera que el evento ocurra en la mayoría de las circunstancias  +Moderado"</formula>
    </cfRule>
    <cfRule type="cellIs" priority="22" dxfId="92" operator="equal">
      <formula>"Probable- Es viable que el evento ocurra en la mayoría de las circunstancias +Moderado"</formula>
    </cfRule>
    <cfRule type="cellIs" priority="23" dxfId="93" operator="equal">
      <formula>"Posible - El evento podrá ocurrir en algún momento +Moderado"</formula>
    </cfRule>
    <cfRule type="cellIs" priority="24" dxfId="93" operator="equal">
      <formula>"Improbable - El evento puede ocurrir en algún momento+Moderado"</formula>
    </cfRule>
    <cfRule type="cellIs" priority="25" dxfId="93" operator="equal">
      <formula>"Rara vez- El evento puede ocurrir solo en circunstancias excepcionales (poco comunes o anormales)+Moderado"</formula>
    </cfRule>
    <cfRule type="cellIs" priority="26" dxfId="92" operator="equal">
      <formula>"Casi seguro - Se espera que el evento ocurra en la mayoría de las circunstancias  +Mayor"</formula>
    </cfRule>
    <cfRule type="cellIs" priority="27" dxfId="92" operator="equal">
      <formula>"Posible - El evento podrá ocurrir en algún momento +Mayor"</formula>
    </cfRule>
    <cfRule type="cellIs" priority="28" dxfId="92" operator="equal">
      <formula>"Improbable - El evento puede ocurrir en algún momento+Mayor"</formula>
    </cfRule>
    <cfRule type="cellIs" priority="29" dxfId="92" operator="equal">
      <formula>"Rara vez- El evento puede ocurrir solo en circunstancias excepcionales (poco comunes o anormales)+Mayor"</formula>
    </cfRule>
    <cfRule type="cellIs" priority="30" dxfId="92" operator="equal">
      <formula>"Probable- Es viable que el evento ocurra en la mayoría de las circunstancias +Mayor"</formula>
    </cfRule>
  </conditionalFormatting>
  <conditionalFormatting sqref="AT13 AT70">
    <cfRule type="cellIs" priority="31" dxfId="46" operator="equal">
      <formula>IF(AND($AT$13="Casi Seguro -5+ Catastrófico-5"),"EXTREMO",FALSE)</formula>
    </cfRule>
    <cfRule type="cellIs" priority="32" dxfId="46" operator="equal">
      <formula>"Probable-4+ Catastrófico-5"</formula>
    </cfRule>
    <cfRule type="cellIs" priority="33" dxfId="46" operator="equal">
      <formula>"Posible-3+ Catastrófico-5"</formula>
    </cfRule>
    <cfRule type="cellIs" priority="34" dxfId="46" operator="equal">
      <formula>"Improbable-2+ Catastrófico-5"</formula>
    </cfRule>
    <cfRule type="cellIs" priority="35" dxfId="46" operator="equal">
      <formula>"Rara Vez-1+ Catastrófico-5"</formula>
    </cfRule>
    <cfRule type="cellIs" priority="36" dxfId="92" operator="equal">
      <formula>"Casi Seguro -5+ Mayor- 4"</formula>
    </cfRule>
    <cfRule type="cellIs" priority="37" dxfId="92" operator="equal">
      <formula>"Probable-4+ Mayor- 4"</formula>
    </cfRule>
    <cfRule type="cellIs" priority="38" dxfId="92" operator="equal">
      <formula>"Posible-3+ Mayor- 4"</formula>
    </cfRule>
    <cfRule type="cellIs" priority="39" dxfId="92" operator="equal">
      <formula>"Improbable-2+ Mayor- 4"</formula>
    </cfRule>
    <cfRule type="cellIs" priority="40" dxfId="92" operator="equal">
      <formula>"Rara Vez-1+Mayor- 4"</formula>
    </cfRule>
    <cfRule type="cellIs" priority="41" dxfId="92" operator="equal">
      <formula>"Casi Seguro -5+Moderado- 3"</formula>
    </cfRule>
    <cfRule type="cellIs" priority="42" dxfId="92" operator="equal">
      <formula>"Probable-4+Moderado- 3"</formula>
    </cfRule>
    <cfRule type="cellIs" priority="43" dxfId="93" operator="equal">
      <formula>"Posible-3+Moderado- 3"</formula>
    </cfRule>
    <cfRule type="cellIs" priority="44" dxfId="93" operator="equal">
      <formula>"Improbable-2+Moderado- 3"</formula>
    </cfRule>
    <cfRule type="cellIs" priority="45" dxfId="93" operator="equal">
      <formula>"Rara Vez-1+Moderado- 3"</formula>
    </cfRule>
  </conditionalFormatting>
  <dataValidations count="1">
    <dataValidation type="list" allowBlank="1" showErrorMessage="1" sqref="B13 B70">
      <formula1>$B$1189:$B$1190</formula1>
    </dataValidation>
  </dataValidations>
  <printOptions/>
  <pageMargins left="0.7" right="0.7" top="0.75" bottom="0.75" header="0" footer="0"/>
  <pageSetup horizontalDpi="600" verticalDpi="600" orientation="landscape" paperSize="9" scale="21" r:id="rId2"/>
  <rowBreaks count="1" manualBreakCount="1">
    <brk id="129" max="255" man="1"/>
  </rowBreaks>
  <drawing r:id="rId1"/>
</worksheet>
</file>

<file path=xl/worksheets/sheet7.xml><?xml version="1.0" encoding="utf-8"?>
<worksheet xmlns="http://schemas.openxmlformats.org/spreadsheetml/2006/main" xmlns:r="http://schemas.openxmlformats.org/officeDocument/2006/relationships">
  <dimension ref="A1:AW1111"/>
  <sheetViews>
    <sheetView zoomScale="70" zoomScaleNormal="70" zoomScaleSheetLayoutView="30" zoomScalePageLayoutView="0" workbookViewId="0" topLeftCell="A27">
      <selection activeCell="A51" sqref="A51"/>
    </sheetView>
  </sheetViews>
  <sheetFormatPr defaultColWidth="11.421875" defaultRowHeight="15"/>
  <cols>
    <col min="1" max="1" width="6.7109375" style="28" customWidth="1"/>
    <col min="2" max="4" width="27.57421875" style="28" customWidth="1"/>
    <col min="5" max="5" width="46.8515625" style="28" customWidth="1"/>
    <col min="6" max="8" width="21.140625" style="28" customWidth="1"/>
    <col min="9" max="9" width="26.421875" style="28" hidden="1" customWidth="1"/>
    <col min="10" max="10" width="6.421875" style="28" hidden="1" customWidth="1"/>
    <col min="11" max="11" width="44.421875" style="28" hidden="1" customWidth="1"/>
    <col min="12" max="13" width="0" style="28" hidden="1" customWidth="1"/>
    <col min="14" max="14" width="17.421875" style="56" hidden="1" customWidth="1"/>
    <col min="15" max="15" width="17.140625" style="28" hidden="1" customWidth="1"/>
    <col min="16" max="16" width="8.8515625" style="28" hidden="1" customWidth="1"/>
    <col min="17" max="17" width="15.8515625" style="28" customWidth="1"/>
    <col min="18" max="18" width="29.57421875" style="28" customWidth="1"/>
    <col min="19" max="19" width="12.57421875" style="28" hidden="1" customWidth="1"/>
    <col min="20" max="20" width="0" style="28" hidden="1" customWidth="1"/>
    <col min="21" max="21" width="45.140625" style="1" hidden="1" customWidth="1"/>
    <col min="22" max="22" width="4.00390625" style="1" hidden="1" customWidth="1"/>
    <col min="23" max="23" width="5.140625" style="1" hidden="1" customWidth="1"/>
    <col min="24" max="24" width="11.8515625" style="61" hidden="1" customWidth="1"/>
    <col min="25" max="25" width="15.57421875" style="28" hidden="1" customWidth="1"/>
    <col min="26" max="26" width="16.57421875" style="28" hidden="1" customWidth="1"/>
    <col min="27" max="27" width="36.57421875" style="28" hidden="1" customWidth="1"/>
    <col min="28" max="34" width="29.140625" style="28" hidden="1" customWidth="1"/>
    <col min="35" max="35" width="16.8515625" style="28" hidden="1" customWidth="1"/>
    <col min="36" max="38" width="29.140625" style="28" hidden="1" customWidth="1"/>
    <col min="39" max="39" width="18.140625" style="28" hidden="1" customWidth="1"/>
    <col min="40" max="41" width="29.140625" style="28" hidden="1" customWidth="1"/>
    <col min="42" max="42" width="13.7109375" style="28" hidden="1" customWidth="1"/>
    <col min="43" max="43" width="11.421875" style="28" hidden="1" customWidth="1"/>
    <col min="44" max="44" width="18.8515625" style="28" hidden="1" customWidth="1"/>
    <col min="45" max="45" width="16.00390625" style="28" hidden="1" customWidth="1"/>
    <col min="46" max="46" width="25.00390625" style="28" customWidth="1"/>
    <col min="47" max="47" width="13.140625" style="28" customWidth="1"/>
    <col min="48" max="48" width="44.8515625" style="28" customWidth="1"/>
    <col min="49" max="49" width="72.7109375" style="28" customWidth="1"/>
    <col min="50" max="16384" width="11.421875" style="28" customWidth="1"/>
  </cols>
  <sheetData>
    <row r="1" spans="1:49" s="95" customFormat="1" ht="16.5" customHeight="1">
      <c r="A1" s="243"/>
      <c r="B1" s="243"/>
      <c r="C1" s="160" t="s">
        <v>290</v>
      </c>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244" t="s">
        <v>305</v>
      </c>
      <c r="AW1" s="244"/>
    </row>
    <row r="2" spans="1:49" s="95" customFormat="1" ht="16.5">
      <c r="A2" s="243"/>
      <c r="B2" s="243"/>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245" t="s">
        <v>306</v>
      </c>
      <c r="AW2" s="245"/>
    </row>
    <row r="3" spans="1:49" s="95" customFormat="1" ht="16.5">
      <c r="A3" s="243"/>
      <c r="B3" s="243"/>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245" t="s">
        <v>288</v>
      </c>
      <c r="AW3" s="245"/>
    </row>
    <row r="4" spans="1:49" s="95" customFormat="1" ht="16.5">
      <c r="A4" s="243"/>
      <c r="B4" s="243"/>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246" t="s">
        <v>247</v>
      </c>
      <c r="AW4" s="246"/>
    </row>
    <row r="5" spans="1:49" s="95" customFormat="1" ht="16.5">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3"/>
    </row>
    <row r="6" spans="1:49" s="95" customFormat="1" ht="16.5">
      <c r="A6" s="243" t="s">
        <v>0</v>
      </c>
      <c r="B6" s="243"/>
      <c r="C6" s="160" t="s">
        <v>281</v>
      </c>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s="95" customFormat="1" ht="16.5" customHeight="1">
      <c r="A7" s="243" t="s">
        <v>287</v>
      </c>
      <c r="B7" s="243"/>
      <c r="C7" s="160" t="s">
        <v>254</v>
      </c>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s="95" customFormat="1" ht="16.5" customHeight="1">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row>
    <row r="9" spans="1:49" ht="15.75" thickBot="1">
      <c r="A9" s="149"/>
      <c r="B9" s="273" t="s">
        <v>137</v>
      </c>
      <c r="C9" s="273"/>
      <c r="D9" s="273"/>
      <c r="E9" s="273"/>
      <c r="F9" s="273"/>
      <c r="G9" s="273"/>
      <c r="H9" s="273"/>
      <c r="I9" s="280" t="s">
        <v>87</v>
      </c>
      <c r="J9" s="280"/>
      <c r="K9" s="280"/>
      <c r="L9" s="280"/>
      <c r="M9" s="280"/>
      <c r="N9" s="280"/>
      <c r="O9" s="280"/>
      <c r="P9" s="150"/>
      <c r="Q9" s="150"/>
      <c r="R9" s="273" t="s">
        <v>88</v>
      </c>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148" t="s">
        <v>379</v>
      </c>
      <c r="AW9" s="148" t="s">
        <v>380</v>
      </c>
    </row>
    <row r="10" spans="1:49" ht="78.75" customHeight="1">
      <c r="A10" s="47"/>
      <c r="B10" s="274" t="s">
        <v>56</v>
      </c>
      <c r="C10" s="274"/>
      <c r="D10" s="274"/>
      <c r="E10" s="274"/>
      <c r="F10" s="274"/>
      <c r="G10" s="274"/>
      <c r="H10" s="274"/>
      <c r="I10" s="183" t="s">
        <v>5</v>
      </c>
      <c r="J10" s="183"/>
      <c r="K10" s="183" t="s">
        <v>7</v>
      </c>
      <c r="L10" s="183" t="s">
        <v>168</v>
      </c>
      <c r="M10" s="183" t="s">
        <v>169</v>
      </c>
      <c r="N10" s="282" t="s">
        <v>170</v>
      </c>
      <c r="O10" s="183" t="s">
        <v>7</v>
      </c>
      <c r="P10" s="183"/>
      <c r="Q10" s="183" t="s">
        <v>241</v>
      </c>
      <c r="R10" s="183" t="s">
        <v>9</v>
      </c>
      <c r="S10" s="274" t="s">
        <v>195</v>
      </c>
      <c r="T10" s="274"/>
      <c r="U10" s="173" t="s">
        <v>190</v>
      </c>
      <c r="V10" s="173"/>
      <c r="W10" s="173"/>
      <c r="X10" s="173" t="s">
        <v>154</v>
      </c>
      <c r="Y10" s="173"/>
      <c r="Z10" s="183" t="s">
        <v>226</v>
      </c>
      <c r="AA10" s="112" t="s">
        <v>224</v>
      </c>
      <c r="AB10" s="183" t="s">
        <v>229</v>
      </c>
      <c r="AC10" s="183" t="s">
        <v>230</v>
      </c>
      <c r="AD10" s="183" t="s">
        <v>212</v>
      </c>
      <c r="AE10" s="183" t="s">
        <v>236</v>
      </c>
      <c r="AF10" s="272" t="s">
        <v>231</v>
      </c>
      <c r="AG10" s="272" t="s">
        <v>232</v>
      </c>
      <c r="AH10" s="272" t="s">
        <v>237</v>
      </c>
      <c r="AI10" s="271" t="s">
        <v>234</v>
      </c>
      <c r="AJ10" s="271" t="s">
        <v>234</v>
      </c>
      <c r="AK10" s="271" t="s">
        <v>234</v>
      </c>
      <c r="AL10" s="272" t="s">
        <v>238</v>
      </c>
      <c r="AM10" s="271" t="s">
        <v>235</v>
      </c>
      <c r="AN10" s="271" t="s">
        <v>235</v>
      </c>
      <c r="AO10" s="271" t="s">
        <v>235</v>
      </c>
      <c r="AP10" s="183" t="s">
        <v>18</v>
      </c>
      <c r="AQ10" s="183" t="s">
        <v>240</v>
      </c>
      <c r="AR10" s="183" t="s">
        <v>18</v>
      </c>
      <c r="AS10" s="183" t="s">
        <v>19</v>
      </c>
      <c r="AT10" s="183" t="s">
        <v>20</v>
      </c>
      <c r="AU10" s="183" t="s">
        <v>21</v>
      </c>
      <c r="AV10" s="164" t="s">
        <v>377</v>
      </c>
      <c r="AW10" s="164" t="s">
        <v>378</v>
      </c>
    </row>
    <row r="11" spans="1:49" ht="15" customHeight="1">
      <c r="A11" s="47"/>
      <c r="B11" s="274"/>
      <c r="C11" s="274"/>
      <c r="D11" s="274"/>
      <c r="E11" s="274"/>
      <c r="F11" s="274"/>
      <c r="G11" s="274"/>
      <c r="H11" s="274"/>
      <c r="I11" s="183"/>
      <c r="J11" s="183"/>
      <c r="K11" s="183"/>
      <c r="L11" s="183"/>
      <c r="M11" s="183"/>
      <c r="N11" s="282"/>
      <c r="O11" s="183"/>
      <c r="P11" s="183"/>
      <c r="Q11" s="183"/>
      <c r="R11" s="183"/>
      <c r="S11" s="274"/>
      <c r="T11" s="274"/>
      <c r="U11" s="281" t="s">
        <v>192</v>
      </c>
      <c r="V11" s="281"/>
      <c r="W11" s="281"/>
      <c r="X11" s="227" t="s">
        <v>23</v>
      </c>
      <c r="Y11" s="183" t="s">
        <v>14</v>
      </c>
      <c r="Z11" s="183"/>
      <c r="AA11" s="279" t="s">
        <v>225</v>
      </c>
      <c r="AB11" s="183"/>
      <c r="AC11" s="183"/>
      <c r="AD11" s="183"/>
      <c r="AE11" s="183"/>
      <c r="AF11" s="272"/>
      <c r="AG11" s="272"/>
      <c r="AH11" s="272"/>
      <c r="AI11" s="271"/>
      <c r="AJ11" s="271"/>
      <c r="AK11" s="271"/>
      <c r="AL11" s="272"/>
      <c r="AM11" s="271" t="s">
        <v>233</v>
      </c>
      <c r="AN11" s="271" t="s">
        <v>233</v>
      </c>
      <c r="AO11" s="271" t="s">
        <v>233</v>
      </c>
      <c r="AP11" s="183"/>
      <c r="AQ11" s="183"/>
      <c r="AR11" s="183"/>
      <c r="AS11" s="183"/>
      <c r="AT11" s="183"/>
      <c r="AU11" s="183"/>
      <c r="AV11" s="165"/>
      <c r="AW11" s="165"/>
    </row>
    <row r="12" spans="1:49" s="81" customFormat="1" ht="61.5" customHeight="1">
      <c r="A12" s="47"/>
      <c r="B12" s="90" t="s">
        <v>82</v>
      </c>
      <c r="C12" s="90" t="s">
        <v>129</v>
      </c>
      <c r="D12" s="90" t="s">
        <v>131</v>
      </c>
      <c r="E12" s="90" t="s">
        <v>2</v>
      </c>
      <c r="F12" s="90" t="s">
        <v>3</v>
      </c>
      <c r="G12" s="90" t="s">
        <v>85</v>
      </c>
      <c r="H12" s="90" t="s">
        <v>86</v>
      </c>
      <c r="I12" s="183"/>
      <c r="J12" s="183"/>
      <c r="K12" s="183"/>
      <c r="L12" s="183"/>
      <c r="M12" s="183"/>
      <c r="N12" s="282"/>
      <c r="O12" s="183"/>
      <c r="P12" s="183"/>
      <c r="Q12" s="183"/>
      <c r="R12" s="183"/>
      <c r="S12" s="112" t="s">
        <v>11</v>
      </c>
      <c r="T12" s="112" t="s">
        <v>1</v>
      </c>
      <c r="U12" s="112" t="s">
        <v>191</v>
      </c>
      <c r="V12" s="112" t="s">
        <v>193</v>
      </c>
      <c r="W12" s="112" t="s">
        <v>169</v>
      </c>
      <c r="X12" s="227"/>
      <c r="Y12" s="183"/>
      <c r="Z12" s="183"/>
      <c r="AA12" s="279"/>
      <c r="AB12" s="183"/>
      <c r="AC12" s="183"/>
      <c r="AD12" s="183"/>
      <c r="AE12" s="183"/>
      <c r="AF12" s="272"/>
      <c r="AG12" s="272"/>
      <c r="AH12" s="272"/>
      <c r="AI12" s="271"/>
      <c r="AJ12" s="271"/>
      <c r="AK12" s="271"/>
      <c r="AL12" s="272"/>
      <c r="AM12" s="271" t="s">
        <v>233</v>
      </c>
      <c r="AN12" s="271" t="s">
        <v>233</v>
      </c>
      <c r="AO12" s="271" t="s">
        <v>233</v>
      </c>
      <c r="AP12" s="183"/>
      <c r="AQ12" s="183"/>
      <c r="AR12" s="183"/>
      <c r="AS12" s="183"/>
      <c r="AT12" s="183"/>
      <c r="AU12" s="183"/>
      <c r="AV12" s="165"/>
      <c r="AW12" s="165"/>
    </row>
    <row r="13" spans="1:49" s="81" customFormat="1" ht="15.75" customHeight="1">
      <c r="A13" s="232">
        <v>1</v>
      </c>
      <c r="B13" s="232" t="s">
        <v>83</v>
      </c>
      <c r="C13" s="236" t="s">
        <v>325</v>
      </c>
      <c r="D13" s="232" t="s">
        <v>326</v>
      </c>
      <c r="E13" s="242" t="s">
        <v>327</v>
      </c>
      <c r="F13" s="232" t="s">
        <v>24</v>
      </c>
      <c r="G13" s="231">
        <v>45155</v>
      </c>
      <c r="H13" s="232" t="s">
        <v>328</v>
      </c>
      <c r="I13" s="232" t="s">
        <v>209</v>
      </c>
      <c r="J13" s="232">
        <f>VLOOKUP(I13,'[8]Variables corrupcion'!$E$5:$F$9,2,FALSE)</f>
        <v>3</v>
      </c>
      <c r="K13" s="59" t="s">
        <v>171</v>
      </c>
      <c r="L13" s="113" t="s">
        <v>243</v>
      </c>
      <c r="M13" s="113"/>
      <c r="N13" s="232">
        <f>COUNTIF(L13:L31,"X")</f>
        <v>8</v>
      </c>
      <c r="O13" s="232" t="str">
        <f>IF(AND(N13&gt;=1,N13&lt;=5),"Moderado",IF(AND(N13&gt;=6,N13&lt;=11),"Mayor",IF(AND(N13&gt;=12,N13&lt;=19),"Catastrófico","-")))</f>
        <v>Mayor</v>
      </c>
      <c r="P13" s="232">
        <f>VLOOKUP(O13,'[8]Variables corrupcion'!$H$5:$I$7,2,FALSE)</f>
        <v>4</v>
      </c>
      <c r="Q13" s="232" t="str">
        <f>CONCATENATE(I13,"+",O13)</f>
        <v>Posible - El evento podrá ocurrir en algún momento +Mayor</v>
      </c>
      <c r="R13" s="235" t="s">
        <v>329</v>
      </c>
      <c r="S13" s="235" t="s">
        <v>243</v>
      </c>
      <c r="T13" s="235"/>
      <c r="U13" s="235"/>
      <c r="V13" s="235"/>
      <c r="W13" s="235"/>
      <c r="X13" s="235"/>
      <c r="Y13" s="110"/>
      <c r="Z13" s="82"/>
      <c r="AA13" s="82"/>
      <c r="AB13" s="82"/>
      <c r="AC13" s="82"/>
      <c r="AD13" s="82"/>
      <c r="AE13" s="82"/>
      <c r="AF13" s="82"/>
      <c r="AG13" s="82"/>
      <c r="AH13" s="82"/>
      <c r="AI13" s="82"/>
      <c r="AJ13" s="82"/>
      <c r="AK13" s="82"/>
      <c r="AL13" s="82"/>
      <c r="AM13" s="82"/>
      <c r="AN13" s="82"/>
      <c r="AO13" s="82"/>
      <c r="AP13" s="110"/>
      <c r="AQ13" s="110"/>
      <c r="AR13" s="110"/>
      <c r="AS13" s="110"/>
      <c r="AT13" s="157" t="str">
        <f>CONCATENATE(AR14,"+",AS14)</f>
        <v>Rara Vez-1+Moderado- 3</v>
      </c>
      <c r="AU13" s="157"/>
      <c r="AV13" s="235" t="s">
        <v>404</v>
      </c>
      <c r="AW13" s="249" t="s">
        <v>383</v>
      </c>
    </row>
    <row r="14" spans="1:49" ht="30">
      <c r="A14" s="232"/>
      <c r="B14" s="232"/>
      <c r="C14" s="236"/>
      <c r="D14" s="232"/>
      <c r="E14" s="242"/>
      <c r="F14" s="232"/>
      <c r="G14" s="231"/>
      <c r="H14" s="232"/>
      <c r="I14" s="232"/>
      <c r="J14" s="232"/>
      <c r="K14" s="59" t="s">
        <v>172</v>
      </c>
      <c r="L14" s="113" t="s">
        <v>243</v>
      </c>
      <c r="M14" s="55"/>
      <c r="N14" s="232"/>
      <c r="O14" s="232"/>
      <c r="P14" s="232"/>
      <c r="Q14" s="232"/>
      <c r="R14" s="235"/>
      <c r="S14" s="235"/>
      <c r="T14" s="235"/>
      <c r="U14" s="47" t="s">
        <v>196</v>
      </c>
      <c r="V14" s="110" t="s">
        <v>243</v>
      </c>
      <c r="W14" s="47"/>
      <c r="X14" s="62">
        <f>IF(AND(V14="x"),15,"-")</f>
        <v>15</v>
      </c>
      <c r="Y14" s="235" t="s">
        <v>64</v>
      </c>
      <c r="Z14" s="234" t="str">
        <f>IF(AND(X30&gt;=96,X30&lt;=100),"Fuerte",IF(AND(X30&gt;=86,X30&lt;=95),"Moderado",IF(AND(X30&lt;=85,X30&gt;=0),"Débil","-")))</f>
        <v>Fuerte</v>
      </c>
      <c r="AA14" s="234" t="s">
        <v>217</v>
      </c>
      <c r="AB14" s="234" t="str">
        <f>CONCATENATE(Z14,AA14)</f>
        <v>FuerteFuerte</v>
      </c>
      <c r="AC14" s="234" t="str">
        <f>IF(AB14="FuerteFuerte","NO","SI")</f>
        <v>NO</v>
      </c>
      <c r="AD14" s="189">
        <f>(X30+X49)/2</f>
        <v>100</v>
      </c>
      <c r="AE14" s="189" t="str">
        <f>IF(AND(AD14=100),"Fuerte",IF(AND(AD14&gt;=50,AD14&lt;=99),"Moderado",IF(AND(AD14&lt;=49,AD14&gt;=0),"Débil","-")))</f>
        <v>Fuerte</v>
      </c>
      <c r="AF14" s="189" t="s">
        <v>219</v>
      </c>
      <c r="AG14" s="189" t="s">
        <v>219</v>
      </c>
      <c r="AH14" s="189" t="str">
        <f>CONCATENATE(AE14,AF14)</f>
        <v>FuerteDirectamente</v>
      </c>
      <c r="AI14" s="189">
        <f>IF(AND(AH14="FuerteDirectamente"),2,IF(AND(AH14="FuerteNo disminuye"),0,IF(AND(AH14="ModeradoDirectamente"),1,IF(AND(AH14="ModeradoNo disminuye"),0,FALSE))))</f>
        <v>2</v>
      </c>
      <c r="AJ14" s="189">
        <f>IF(AND(AE14="Fuerte"),IF(AND(AF14="Directamente"),2,IF(AND(AE14="Fuerte"),IF(AND(AF14="No disminuye"),0,FALSE))))</f>
        <v>2</v>
      </c>
      <c r="AK14" s="189" t="e">
        <f>#VALUE!</f>
        <v>#VALUE!</v>
      </c>
      <c r="AL14" s="189" t="str">
        <f>CONCATENATE(AE14,AG14)</f>
        <v>FuerteDirectamente</v>
      </c>
      <c r="AM14" s="189">
        <f>IF(AND(AL14="FuerteDirectamente"),2,IF(AND(AL14="FuerteIndirectamente"),1,IF(AND(AL14="FuerteNo Disminuye"),0,IF(AND(AL14="ModeradoDirectamente"),1,IF(AND(AL14="ModeradoIndirectamente"),0,IF(AND(AL14="ModeradoNo disminuye"),0,FALSE))))))</f>
        <v>2</v>
      </c>
      <c r="AN14" s="189">
        <f>IF(AND(AE14="Fuerte"),IF(AND(AG14="Directamente"),2,IF(AND(AE14="Fuerte"),IF(AND(AG14="Indirectamente"),1,IF(AND(AE14="Fuerte"),IF(AND(AG14="No disminuye"),0,FALSE))))))</f>
        <v>2</v>
      </c>
      <c r="AO14" s="189" t="b">
        <f>IF(AND(AE14="Moderado"),IF(AND(AG14="Directamente"),1,IF(AND(AE14="Moderado"),IF(AND(AG14="Indirectamente"),0,IF(AND(AE14="Moderado"),IF(AND(AG14="No disminuye"),0,FALSE))))))</f>
        <v>0</v>
      </c>
      <c r="AP14" s="189">
        <f>J13-AI14</f>
        <v>1</v>
      </c>
      <c r="AQ14" s="189">
        <f>P13-AM14</f>
        <v>2</v>
      </c>
      <c r="AR14" s="189" t="str">
        <f>IF(AND(AP14=1),"Rara Vez-1",IF(AND(AP14=2),"Improbable-2",IF(AND(AP14=3),"Posible-3",IF(AND(AP14=4),"Probable-4",IF(AND(AP14=5),"Casi Seguro -5",FALSE)))))</f>
        <v>Rara Vez-1</v>
      </c>
      <c r="AS14" s="189" t="str">
        <f>IF(AND(AQ14&gt;=2),"Moderado- 3",IF(AND(AM14=3),"Moderado-3",IF(AND(AM14=4),"Mayor-4",IF(AND(AM14=5),"Catastrófico-5",FALSE))))</f>
        <v>Moderado- 3</v>
      </c>
      <c r="AT14" s="158"/>
      <c r="AU14" s="158"/>
      <c r="AV14" s="235"/>
      <c r="AW14" s="249"/>
    </row>
    <row r="15" spans="1:49" ht="30">
      <c r="A15" s="232"/>
      <c r="B15" s="232"/>
      <c r="C15" s="236"/>
      <c r="D15" s="232"/>
      <c r="E15" s="242"/>
      <c r="F15" s="232"/>
      <c r="G15" s="231"/>
      <c r="H15" s="232"/>
      <c r="I15" s="232"/>
      <c r="J15" s="232"/>
      <c r="K15" s="59" t="s">
        <v>173</v>
      </c>
      <c r="L15" s="113"/>
      <c r="M15" s="55" t="s">
        <v>243</v>
      </c>
      <c r="N15" s="232"/>
      <c r="O15" s="232"/>
      <c r="P15" s="232"/>
      <c r="Q15" s="232"/>
      <c r="R15" s="235"/>
      <c r="S15" s="235"/>
      <c r="T15" s="235"/>
      <c r="U15" s="47" t="s">
        <v>197</v>
      </c>
      <c r="V15" s="110" t="s">
        <v>243</v>
      </c>
      <c r="W15" s="47"/>
      <c r="X15" s="62">
        <f>IF(AND(V15="x"),15,"-")</f>
        <v>15</v>
      </c>
      <c r="Y15" s="235"/>
      <c r="Z15" s="234"/>
      <c r="AA15" s="234"/>
      <c r="AB15" s="234"/>
      <c r="AC15" s="234"/>
      <c r="AD15" s="189"/>
      <c r="AE15" s="189"/>
      <c r="AF15" s="189"/>
      <c r="AG15" s="189"/>
      <c r="AH15" s="189"/>
      <c r="AI15" s="189"/>
      <c r="AJ15" s="189"/>
      <c r="AK15" s="189"/>
      <c r="AL15" s="189"/>
      <c r="AM15" s="189"/>
      <c r="AN15" s="189"/>
      <c r="AO15" s="189"/>
      <c r="AP15" s="189"/>
      <c r="AQ15" s="189"/>
      <c r="AR15" s="189"/>
      <c r="AS15" s="189"/>
      <c r="AT15" s="158"/>
      <c r="AU15" s="158"/>
      <c r="AV15" s="235"/>
      <c r="AW15" s="249"/>
    </row>
    <row r="16" spans="1:49" ht="30">
      <c r="A16" s="232"/>
      <c r="B16" s="232"/>
      <c r="C16" s="236"/>
      <c r="D16" s="232"/>
      <c r="E16" s="242"/>
      <c r="F16" s="232"/>
      <c r="G16" s="231"/>
      <c r="H16" s="232"/>
      <c r="I16" s="232"/>
      <c r="J16" s="232"/>
      <c r="K16" s="59" t="s">
        <v>174</v>
      </c>
      <c r="L16" s="113"/>
      <c r="M16" s="55" t="s">
        <v>243</v>
      </c>
      <c r="N16" s="232"/>
      <c r="O16" s="232"/>
      <c r="P16" s="232"/>
      <c r="Q16" s="232"/>
      <c r="R16" s="235"/>
      <c r="S16" s="235"/>
      <c r="T16" s="235"/>
      <c r="U16" s="47" t="s">
        <v>198</v>
      </c>
      <c r="V16" s="110" t="s">
        <v>243</v>
      </c>
      <c r="W16" s="47"/>
      <c r="X16" s="62">
        <f>IF(AND(V16="x"),15,"-")</f>
        <v>15</v>
      </c>
      <c r="Y16" s="235"/>
      <c r="Z16" s="234"/>
      <c r="AA16" s="234"/>
      <c r="AB16" s="234"/>
      <c r="AC16" s="234"/>
      <c r="AD16" s="189"/>
      <c r="AE16" s="189"/>
      <c r="AF16" s="189"/>
      <c r="AG16" s="189"/>
      <c r="AH16" s="189"/>
      <c r="AI16" s="189"/>
      <c r="AJ16" s="189"/>
      <c r="AK16" s="189"/>
      <c r="AL16" s="189"/>
      <c r="AM16" s="189"/>
      <c r="AN16" s="189"/>
      <c r="AO16" s="189"/>
      <c r="AP16" s="189"/>
      <c r="AQ16" s="189"/>
      <c r="AR16" s="189"/>
      <c r="AS16" s="189"/>
      <c r="AT16" s="158"/>
      <c r="AU16" s="158"/>
      <c r="AV16" s="235"/>
      <c r="AW16" s="249"/>
    </row>
    <row r="17" spans="1:49" ht="30">
      <c r="A17" s="232"/>
      <c r="B17" s="232"/>
      <c r="C17" s="236"/>
      <c r="D17" s="232"/>
      <c r="E17" s="242"/>
      <c r="F17" s="232"/>
      <c r="G17" s="231"/>
      <c r="H17" s="232"/>
      <c r="I17" s="232"/>
      <c r="J17" s="232"/>
      <c r="K17" s="59" t="s">
        <v>178</v>
      </c>
      <c r="L17" s="113" t="s">
        <v>243</v>
      </c>
      <c r="M17" s="55"/>
      <c r="N17" s="232"/>
      <c r="O17" s="232"/>
      <c r="P17" s="232"/>
      <c r="Q17" s="232"/>
      <c r="R17" s="235"/>
      <c r="S17" s="235"/>
      <c r="T17" s="235"/>
      <c r="U17" s="47" t="s">
        <v>199</v>
      </c>
      <c r="V17" s="110" t="s">
        <v>243</v>
      </c>
      <c r="W17" s="47"/>
      <c r="X17" s="62">
        <f>IF(AND(V17="x"),15,"-")</f>
        <v>15</v>
      </c>
      <c r="Y17" s="235"/>
      <c r="Z17" s="234"/>
      <c r="AA17" s="234"/>
      <c r="AB17" s="234"/>
      <c r="AC17" s="234"/>
      <c r="AD17" s="189"/>
      <c r="AE17" s="189"/>
      <c r="AF17" s="189"/>
      <c r="AG17" s="189"/>
      <c r="AH17" s="189"/>
      <c r="AI17" s="189"/>
      <c r="AJ17" s="189"/>
      <c r="AK17" s="189"/>
      <c r="AL17" s="189"/>
      <c r="AM17" s="189"/>
      <c r="AN17" s="189"/>
      <c r="AO17" s="189"/>
      <c r="AP17" s="189"/>
      <c r="AQ17" s="189"/>
      <c r="AR17" s="189"/>
      <c r="AS17" s="189"/>
      <c r="AT17" s="158"/>
      <c r="AU17" s="158"/>
      <c r="AV17" s="235"/>
      <c r="AW17" s="249"/>
    </row>
    <row r="18" spans="1:49" ht="30">
      <c r="A18" s="232"/>
      <c r="B18" s="232"/>
      <c r="C18" s="236"/>
      <c r="D18" s="232"/>
      <c r="E18" s="242"/>
      <c r="F18" s="232"/>
      <c r="G18" s="231"/>
      <c r="H18" s="232"/>
      <c r="I18" s="232"/>
      <c r="J18" s="232"/>
      <c r="K18" s="59" t="s">
        <v>179</v>
      </c>
      <c r="L18" s="113"/>
      <c r="M18" s="55" t="s">
        <v>243</v>
      </c>
      <c r="N18" s="232"/>
      <c r="O18" s="232"/>
      <c r="P18" s="232"/>
      <c r="Q18" s="232"/>
      <c r="R18" s="235"/>
      <c r="S18" s="235"/>
      <c r="T18" s="235"/>
      <c r="U18" s="47" t="s">
        <v>386</v>
      </c>
      <c r="V18" s="110" t="s">
        <v>243</v>
      </c>
      <c r="W18" s="47"/>
      <c r="X18" s="62">
        <f>IF(AND(V18="x"),15,"-")</f>
        <v>15</v>
      </c>
      <c r="Y18" s="235"/>
      <c r="Z18" s="234"/>
      <c r="AA18" s="234"/>
      <c r="AB18" s="234"/>
      <c r="AC18" s="234"/>
      <c r="AD18" s="189"/>
      <c r="AE18" s="189"/>
      <c r="AF18" s="189"/>
      <c r="AG18" s="189"/>
      <c r="AH18" s="189"/>
      <c r="AI18" s="189"/>
      <c r="AJ18" s="189"/>
      <c r="AK18" s="189"/>
      <c r="AL18" s="189"/>
      <c r="AM18" s="189"/>
      <c r="AN18" s="189"/>
      <c r="AO18" s="189"/>
      <c r="AP18" s="189"/>
      <c r="AQ18" s="189"/>
      <c r="AR18" s="189"/>
      <c r="AS18" s="189"/>
      <c r="AT18" s="158"/>
      <c r="AU18" s="158"/>
      <c r="AV18" s="235"/>
      <c r="AW18" s="249"/>
    </row>
    <row r="19" spans="1:49" ht="30">
      <c r="A19" s="232"/>
      <c r="B19" s="232"/>
      <c r="C19" s="236"/>
      <c r="D19" s="232"/>
      <c r="E19" s="242"/>
      <c r="F19" s="232"/>
      <c r="G19" s="231"/>
      <c r="H19" s="232"/>
      <c r="I19" s="232"/>
      <c r="J19" s="232"/>
      <c r="K19" s="59" t="s">
        <v>175</v>
      </c>
      <c r="L19" s="113" t="s">
        <v>243</v>
      </c>
      <c r="M19" s="55"/>
      <c r="N19" s="232"/>
      <c r="O19" s="232"/>
      <c r="P19" s="232"/>
      <c r="Q19" s="232"/>
      <c r="R19" s="235"/>
      <c r="S19" s="235"/>
      <c r="T19" s="235"/>
      <c r="U19" s="235"/>
      <c r="V19" s="235"/>
      <c r="W19" s="235"/>
      <c r="X19" s="235"/>
      <c r="Y19" s="235"/>
      <c r="Z19" s="234"/>
      <c r="AA19" s="234"/>
      <c r="AB19" s="234"/>
      <c r="AC19" s="234"/>
      <c r="AD19" s="189"/>
      <c r="AE19" s="189"/>
      <c r="AF19" s="189"/>
      <c r="AG19" s="189"/>
      <c r="AH19" s="189"/>
      <c r="AI19" s="189"/>
      <c r="AJ19" s="189"/>
      <c r="AK19" s="189"/>
      <c r="AL19" s="189"/>
      <c r="AM19" s="189"/>
      <c r="AN19" s="189"/>
      <c r="AO19" s="189"/>
      <c r="AP19" s="189"/>
      <c r="AQ19" s="189"/>
      <c r="AR19" s="189"/>
      <c r="AS19" s="189"/>
      <c r="AT19" s="158"/>
      <c r="AU19" s="158"/>
      <c r="AV19" s="235"/>
      <c r="AW19" s="249"/>
    </row>
    <row r="20" spans="1:49" ht="45">
      <c r="A20" s="232"/>
      <c r="B20" s="232"/>
      <c r="C20" s="236"/>
      <c r="D20" s="232"/>
      <c r="E20" s="242"/>
      <c r="F20" s="232"/>
      <c r="G20" s="231"/>
      <c r="H20" s="232"/>
      <c r="I20" s="232"/>
      <c r="J20" s="232"/>
      <c r="K20" s="59" t="s">
        <v>176</v>
      </c>
      <c r="L20" s="113"/>
      <c r="M20" s="111" t="s">
        <v>243</v>
      </c>
      <c r="N20" s="232"/>
      <c r="O20" s="232"/>
      <c r="P20" s="232"/>
      <c r="Q20" s="232"/>
      <c r="R20" s="235"/>
      <c r="S20" s="235"/>
      <c r="T20" s="235"/>
      <c r="U20" s="183" t="s">
        <v>200</v>
      </c>
      <c r="V20" s="183"/>
      <c r="W20" s="183"/>
      <c r="X20" s="183"/>
      <c r="Y20" s="235"/>
      <c r="Z20" s="234"/>
      <c r="AA20" s="234"/>
      <c r="AB20" s="234"/>
      <c r="AC20" s="234"/>
      <c r="AD20" s="189"/>
      <c r="AE20" s="189"/>
      <c r="AF20" s="189"/>
      <c r="AG20" s="189"/>
      <c r="AH20" s="189"/>
      <c r="AI20" s="189"/>
      <c r="AJ20" s="189"/>
      <c r="AK20" s="189"/>
      <c r="AL20" s="189"/>
      <c r="AM20" s="189"/>
      <c r="AN20" s="189"/>
      <c r="AO20" s="189"/>
      <c r="AP20" s="189"/>
      <c r="AQ20" s="189"/>
      <c r="AR20" s="189"/>
      <c r="AS20" s="189"/>
      <c r="AT20" s="158"/>
      <c r="AU20" s="158"/>
      <c r="AV20" s="235"/>
      <c r="AW20" s="249"/>
    </row>
    <row r="21" spans="1:49" ht="15">
      <c r="A21" s="232"/>
      <c r="B21" s="232"/>
      <c r="C21" s="236"/>
      <c r="D21" s="232"/>
      <c r="E21" s="242"/>
      <c r="F21" s="232"/>
      <c r="G21" s="231"/>
      <c r="H21" s="232"/>
      <c r="I21" s="232"/>
      <c r="J21" s="232"/>
      <c r="K21" s="59" t="s">
        <v>177</v>
      </c>
      <c r="L21" s="113" t="s">
        <v>243</v>
      </c>
      <c r="M21" s="111"/>
      <c r="N21" s="232"/>
      <c r="O21" s="232"/>
      <c r="P21" s="232"/>
      <c r="Q21" s="232"/>
      <c r="R21" s="235"/>
      <c r="S21" s="235"/>
      <c r="T21" s="235"/>
      <c r="U21" s="47" t="s">
        <v>201</v>
      </c>
      <c r="V21" s="110" t="s">
        <v>243</v>
      </c>
      <c r="W21" s="47"/>
      <c r="X21" s="63">
        <f>IF(AND(V21="x"),15,"-")</f>
        <v>15</v>
      </c>
      <c r="Y21" s="235"/>
      <c r="Z21" s="234"/>
      <c r="AA21" s="234"/>
      <c r="AB21" s="234"/>
      <c r="AC21" s="234"/>
      <c r="AD21" s="189"/>
      <c r="AE21" s="189"/>
      <c r="AF21" s="189"/>
      <c r="AG21" s="189"/>
      <c r="AH21" s="189"/>
      <c r="AI21" s="189"/>
      <c r="AJ21" s="189"/>
      <c r="AK21" s="189"/>
      <c r="AL21" s="189"/>
      <c r="AM21" s="189"/>
      <c r="AN21" s="189"/>
      <c r="AO21" s="189"/>
      <c r="AP21" s="189"/>
      <c r="AQ21" s="189"/>
      <c r="AR21" s="189"/>
      <c r="AS21" s="189"/>
      <c r="AT21" s="158"/>
      <c r="AU21" s="158"/>
      <c r="AV21" s="235"/>
      <c r="AW21" s="249"/>
    </row>
    <row r="22" spans="1:49" ht="30">
      <c r="A22" s="232"/>
      <c r="B22" s="232"/>
      <c r="C22" s="236"/>
      <c r="D22" s="232"/>
      <c r="E22" s="242"/>
      <c r="F22" s="232"/>
      <c r="G22" s="231"/>
      <c r="H22" s="232"/>
      <c r="I22" s="232"/>
      <c r="J22" s="232"/>
      <c r="K22" s="59" t="s">
        <v>387</v>
      </c>
      <c r="L22" s="113" t="s">
        <v>243</v>
      </c>
      <c r="M22" s="111"/>
      <c r="N22" s="232"/>
      <c r="O22" s="232"/>
      <c r="P22" s="232"/>
      <c r="Q22" s="232"/>
      <c r="R22" s="235"/>
      <c r="S22" s="235"/>
      <c r="T22" s="235"/>
      <c r="U22" s="233" t="s">
        <v>202</v>
      </c>
      <c r="V22" s="235"/>
      <c r="W22" s="233"/>
      <c r="X22" s="237" t="str">
        <f>IF(AND(V22="x"),10,"-")</f>
        <v>-</v>
      </c>
      <c r="Y22" s="235"/>
      <c r="Z22" s="234"/>
      <c r="AA22" s="234"/>
      <c r="AB22" s="234"/>
      <c r="AC22" s="234"/>
      <c r="AD22" s="189"/>
      <c r="AE22" s="189"/>
      <c r="AF22" s="189"/>
      <c r="AG22" s="189"/>
      <c r="AH22" s="189"/>
      <c r="AI22" s="189"/>
      <c r="AJ22" s="189"/>
      <c r="AK22" s="189"/>
      <c r="AL22" s="189"/>
      <c r="AM22" s="189"/>
      <c r="AN22" s="189"/>
      <c r="AO22" s="189"/>
      <c r="AP22" s="189"/>
      <c r="AQ22" s="189"/>
      <c r="AR22" s="189"/>
      <c r="AS22" s="189"/>
      <c r="AT22" s="158"/>
      <c r="AU22" s="158"/>
      <c r="AV22" s="235"/>
      <c r="AW22" s="249"/>
    </row>
    <row r="23" spans="1:49" ht="15">
      <c r="A23" s="232"/>
      <c r="B23" s="232"/>
      <c r="C23" s="236"/>
      <c r="D23" s="232"/>
      <c r="E23" s="242"/>
      <c r="F23" s="232"/>
      <c r="G23" s="231"/>
      <c r="H23" s="232"/>
      <c r="I23" s="232"/>
      <c r="J23" s="232"/>
      <c r="K23" s="59" t="s">
        <v>180</v>
      </c>
      <c r="L23" s="113" t="s">
        <v>243</v>
      </c>
      <c r="M23" s="111"/>
      <c r="N23" s="232"/>
      <c r="O23" s="232"/>
      <c r="P23" s="232"/>
      <c r="Q23" s="232"/>
      <c r="R23" s="235"/>
      <c r="S23" s="235"/>
      <c r="T23" s="235"/>
      <c r="U23" s="233"/>
      <c r="V23" s="235"/>
      <c r="W23" s="233"/>
      <c r="X23" s="237"/>
      <c r="Y23" s="235"/>
      <c r="Z23" s="234"/>
      <c r="AA23" s="234"/>
      <c r="AB23" s="234"/>
      <c r="AC23" s="234"/>
      <c r="AD23" s="189"/>
      <c r="AE23" s="189"/>
      <c r="AF23" s="189"/>
      <c r="AG23" s="189"/>
      <c r="AH23" s="189"/>
      <c r="AI23" s="189"/>
      <c r="AJ23" s="189"/>
      <c r="AK23" s="189"/>
      <c r="AL23" s="189"/>
      <c r="AM23" s="189"/>
      <c r="AN23" s="189"/>
      <c r="AO23" s="189"/>
      <c r="AP23" s="189"/>
      <c r="AQ23" s="189"/>
      <c r="AR23" s="189"/>
      <c r="AS23" s="189"/>
      <c r="AT23" s="158"/>
      <c r="AU23" s="158"/>
      <c r="AV23" s="235"/>
      <c r="AW23" s="249"/>
    </row>
    <row r="24" spans="1:49" ht="15" customHeight="1">
      <c r="A24" s="232"/>
      <c r="B24" s="232"/>
      <c r="C24" s="236"/>
      <c r="D24" s="232"/>
      <c r="E24" s="242"/>
      <c r="F24" s="232"/>
      <c r="G24" s="231"/>
      <c r="H24" s="232"/>
      <c r="I24" s="232"/>
      <c r="J24" s="232"/>
      <c r="K24" s="59" t="s">
        <v>181</v>
      </c>
      <c r="L24" s="113" t="s">
        <v>243</v>
      </c>
      <c r="M24" s="111"/>
      <c r="N24" s="232"/>
      <c r="O24" s="232"/>
      <c r="P24" s="232"/>
      <c r="Q24" s="232"/>
      <c r="R24" s="235"/>
      <c r="S24" s="235"/>
      <c r="T24" s="235"/>
      <c r="U24" s="235"/>
      <c r="V24" s="235"/>
      <c r="W24" s="235"/>
      <c r="X24" s="235"/>
      <c r="Y24" s="235"/>
      <c r="Z24" s="234"/>
      <c r="AA24" s="234"/>
      <c r="AB24" s="234"/>
      <c r="AC24" s="234"/>
      <c r="AD24" s="189"/>
      <c r="AE24" s="189"/>
      <c r="AF24" s="189"/>
      <c r="AG24" s="189"/>
      <c r="AH24" s="189"/>
      <c r="AI24" s="189"/>
      <c r="AJ24" s="189"/>
      <c r="AK24" s="189"/>
      <c r="AL24" s="189"/>
      <c r="AM24" s="189"/>
      <c r="AN24" s="189"/>
      <c r="AO24" s="189"/>
      <c r="AP24" s="189"/>
      <c r="AQ24" s="189"/>
      <c r="AR24" s="189"/>
      <c r="AS24" s="189"/>
      <c r="AT24" s="158"/>
      <c r="AU24" s="158"/>
      <c r="AV24" s="235"/>
      <c r="AW24" s="249"/>
    </row>
    <row r="25" spans="1:49" ht="29.25" customHeight="1">
      <c r="A25" s="232"/>
      <c r="B25" s="232"/>
      <c r="C25" s="236"/>
      <c r="D25" s="232"/>
      <c r="E25" s="242"/>
      <c r="F25" s="232"/>
      <c r="G25" s="231"/>
      <c r="H25" s="232"/>
      <c r="I25" s="232"/>
      <c r="J25" s="232"/>
      <c r="K25" s="59" t="s">
        <v>182</v>
      </c>
      <c r="L25" s="113"/>
      <c r="M25" s="111" t="s">
        <v>243</v>
      </c>
      <c r="N25" s="232"/>
      <c r="O25" s="232"/>
      <c r="P25" s="232"/>
      <c r="Q25" s="232"/>
      <c r="R25" s="235"/>
      <c r="S25" s="235"/>
      <c r="T25" s="235"/>
      <c r="U25" s="183" t="s">
        <v>203</v>
      </c>
      <c r="V25" s="183"/>
      <c r="W25" s="183"/>
      <c r="X25" s="183"/>
      <c r="Y25" s="235"/>
      <c r="Z25" s="234"/>
      <c r="AA25" s="234"/>
      <c r="AB25" s="234"/>
      <c r="AC25" s="234"/>
      <c r="AD25" s="189"/>
      <c r="AE25" s="189"/>
      <c r="AF25" s="189"/>
      <c r="AG25" s="189"/>
      <c r="AH25" s="189"/>
      <c r="AI25" s="189"/>
      <c r="AJ25" s="189"/>
      <c r="AK25" s="189"/>
      <c r="AL25" s="189"/>
      <c r="AM25" s="189"/>
      <c r="AN25" s="189"/>
      <c r="AO25" s="189"/>
      <c r="AP25" s="189"/>
      <c r="AQ25" s="189"/>
      <c r="AR25" s="189"/>
      <c r="AS25" s="189"/>
      <c r="AT25" s="158"/>
      <c r="AU25" s="158"/>
      <c r="AV25" s="235"/>
      <c r="AW25" s="249"/>
    </row>
    <row r="26" spans="1:49" ht="15" customHeight="1">
      <c r="A26" s="232"/>
      <c r="B26" s="232"/>
      <c r="C26" s="236"/>
      <c r="D26" s="232"/>
      <c r="E26" s="242"/>
      <c r="F26" s="232"/>
      <c r="G26" s="231"/>
      <c r="H26" s="232"/>
      <c r="I26" s="232"/>
      <c r="J26" s="232"/>
      <c r="K26" s="59" t="s">
        <v>183</v>
      </c>
      <c r="L26" s="113"/>
      <c r="M26" s="111" t="s">
        <v>243</v>
      </c>
      <c r="N26" s="232"/>
      <c r="O26" s="232"/>
      <c r="P26" s="232"/>
      <c r="Q26" s="232"/>
      <c r="R26" s="235"/>
      <c r="S26" s="235"/>
      <c r="T26" s="235"/>
      <c r="U26" s="233" t="s">
        <v>204</v>
      </c>
      <c r="V26" s="235" t="s">
        <v>243</v>
      </c>
      <c r="W26" s="235"/>
      <c r="X26" s="237">
        <f>IF(AND(V26="X"),10,"-")</f>
        <v>10</v>
      </c>
      <c r="Y26" s="235"/>
      <c r="Z26" s="234"/>
      <c r="AA26" s="234"/>
      <c r="AB26" s="234"/>
      <c r="AC26" s="234"/>
      <c r="AD26" s="189"/>
      <c r="AE26" s="189"/>
      <c r="AF26" s="189"/>
      <c r="AG26" s="189"/>
      <c r="AH26" s="189"/>
      <c r="AI26" s="189"/>
      <c r="AJ26" s="189"/>
      <c r="AK26" s="189"/>
      <c r="AL26" s="189"/>
      <c r="AM26" s="189"/>
      <c r="AN26" s="189"/>
      <c r="AO26" s="189"/>
      <c r="AP26" s="189"/>
      <c r="AQ26" s="189"/>
      <c r="AR26" s="189"/>
      <c r="AS26" s="189"/>
      <c r="AT26" s="158"/>
      <c r="AU26" s="158"/>
      <c r="AV26" s="235"/>
      <c r="AW26" s="249"/>
    </row>
    <row r="27" spans="1:49" ht="15">
      <c r="A27" s="232"/>
      <c r="B27" s="232"/>
      <c r="C27" s="236"/>
      <c r="D27" s="232"/>
      <c r="E27" s="242"/>
      <c r="F27" s="232"/>
      <c r="G27" s="231"/>
      <c r="H27" s="232"/>
      <c r="I27" s="232"/>
      <c r="J27" s="232"/>
      <c r="K27" s="59" t="s">
        <v>184</v>
      </c>
      <c r="L27" s="113"/>
      <c r="M27" s="111" t="s">
        <v>243</v>
      </c>
      <c r="N27" s="232"/>
      <c r="O27" s="232"/>
      <c r="P27" s="232"/>
      <c r="Q27" s="232"/>
      <c r="R27" s="235"/>
      <c r="S27" s="235"/>
      <c r="T27" s="235"/>
      <c r="U27" s="233"/>
      <c r="V27" s="235"/>
      <c r="W27" s="235"/>
      <c r="X27" s="237"/>
      <c r="Y27" s="235"/>
      <c r="Z27" s="234"/>
      <c r="AA27" s="234"/>
      <c r="AB27" s="234"/>
      <c r="AC27" s="234"/>
      <c r="AD27" s="189"/>
      <c r="AE27" s="189"/>
      <c r="AF27" s="189"/>
      <c r="AG27" s="189"/>
      <c r="AH27" s="189"/>
      <c r="AI27" s="189"/>
      <c r="AJ27" s="189"/>
      <c r="AK27" s="189"/>
      <c r="AL27" s="189"/>
      <c r="AM27" s="189"/>
      <c r="AN27" s="189"/>
      <c r="AO27" s="189"/>
      <c r="AP27" s="189"/>
      <c r="AQ27" s="189"/>
      <c r="AR27" s="189"/>
      <c r="AS27" s="189"/>
      <c r="AT27" s="158"/>
      <c r="AU27" s="158"/>
      <c r="AV27" s="235"/>
      <c r="AW27" s="249"/>
    </row>
    <row r="28" spans="1:49" ht="30">
      <c r="A28" s="232"/>
      <c r="B28" s="232"/>
      <c r="C28" s="236"/>
      <c r="D28" s="232"/>
      <c r="E28" s="242"/>
      <c r="F28" s="232"/>
      <c r="G28" s="231"/>
      <c r="H28" s="232"/>
      <c r="I28" s="232"/>
      <c r="J28" s="232"/>
      <c r="K28" s="59" t="s">
        <v>185</v>
      </c>
      <c r="L28" s="113"/>
      <c r="M28" s="111" t="s">
        <v>243</v>
      </c>
      <c r="N28" s="232"/>
      <c r="O28" s="232"/>
      <c r="P28" s="232"/>
      <c r="Q28" s="232"/>
      <c r="R28" s="235"/>
      <c r="S28" s="235"/>
      <c r="T28" s="235"/>
      <c r="U28" s="233" t="s">
        <v>205</v>
      </c>
      <c r="V28" s="235"/>
      <c r="W28" s="235"/>
      <c r="X28" s="237" t="str">
        <f>IF(AND(V28="x"),5,"-")</f>
        <v>-</v>
      </c>
      <c r="Y28" s="235"/>
      <c r="Z28" s="234"/>
      <c r="AA28" s="234"/>
      <c r="AB28" s="234"/>
      <c r="AC28" s="234"/>
      <c r="AD28" s="189"/>
      <c r="AE28" s="189"/>
      <c r="AF28" s="189"/>
      <c r="AG28" s="189"/>
      <c r="AH28" s="189"/>
      <c r="AI28" s="189"/>
      <c r="AJ28" s="189"/>
      <c r="AK28" s="189"/>
      <c r="AL28" s="189"/>
      <c r="AM28" s="189"/>
      <c r="AN28" s="189"/>
      <c r="AO28" s="189"/>
      <c r="AP28" s="189"/>
      <c r="AQ28" s="189"/>
      <c r="AR28" s="189"/>
      <c r="AS28" s="189"/>
      <c r="AT28" s="158"/>
      <c r="AU28" s="158"/>
      <c r="AV28" s="235"/>
      <c r="AW28" s="249"/>
    </row>
    <row r="29" spans="1:49" ht="15">
      <c r="A29" s="232"/>
      <c r="B29" s="232"/>
      <c r="C29" s="236"/>
      <c r="D29" s="232"/>
      <c r="E29" s="242"/>
      <c r="F29" s="232"/>
      <c r="G29" s="231"/>
      <c r="H29" s="232"/>
      <c r="I29" s="232"/>
      <c r="J29" s="232"/>
      <c r="K29" s="59" t="s">
        <v>186</v>
      </c>
      <c r="L29" s="113"/>
      <c r="M29" s="111" t="s">
        <v>243</v>
      </c>
      <c r="N29" s="232"/>
      <c r="O29" s="232"/>
      <c r="P29" s="232"/>
      <c r="Q29" s="232"/>
      <c r="R29" s="235"/>
      <c r="S29" s="235"/>
      <c r="T29" s="235"/>
      <c r="U29" s="233"/>
      <c r="V29" s="235"/>
      <c r="W29" s="235"/>
      <c r="X29" s="237"/>
      <c r="Y29" s="235"/>
      <c r="Z29" s="234"/>
      <c r="AA29" s="234"/>
      <c r="AB29" s="234"/>
      <c r="AC29" s="234"/>
      <c r="AD29" s="189"/>
      <c r="AE29" s="189"/>
      <c r="AF29" s="189"/>
      <c r="AG29" s="189"/>
      <c r="AH29" s="189"/>
      <c r="AI29" s="189"/>
      <c r="AJ29" s="189"/>
      <c r="AK29" s="189"/>
      <c r="AL29" s="189"/>
      <c r="AM29" s="189"/>
      <c r="AN29" s="189"/>
      <c r="AO29" s="189"/>
      <c r="AP29" s="189"/>
      <c r="AQ29" s="189"/>
      <c r="AR29" s="189"/>
      <c r="AS29" s="189"/>
      <c r="AT29" s="158"/>
      <c r="AU29" s="158"/>
      <c r="AV29" s="235"/>
      <c r="AW29" s="249"/>
    </row>
    <row r="30" spans="1:49" ht="30" customHeight="1">
      <c r="A30" s="232"/>
      <c r="B30" s="232"/>
      <c r="C30" s="236"/>
      <c r="D30" s="232"/>
      <c r="E30" s="242"/>
      <c r="F30" s="232"/>
      <c r="G30" s="231"/>
      <c r="H30" s="232"/>
      <c r="I30" s="232"/>
      <c r="J30" s="232"/>
      <c r="K30" s="59" t="s">
        <v>187</v>
      </c>
      <c r="L30" s="113"/>
      <c r="M30" s="111" t="s">
        <v>243</v>
      </c>
      <c r="N30" s="232"/>
      <c r="O30" s="232"/>
      <c r="P30" s="232"/>
      <c r="Q30" s="232"/>
      <c r="R30" s="235"/>
      <c r="S30" s="235"/>
      <c r="T30" s="235"/>
      <c r="U30" s="183" t="s">
        <v>194</v>
      </c>
      <c r="V30" s="183"/>
      <c r="W30" s="183"/>
      <c r="X30" s="238">
        <f>SUM(X14:X18)+SUM(X21:X23)+SUM(X26:X29)</f>
        <v>100</v>
      </c>
      <c r="Y30" s="235"/>
      <c r="Z30" s="234"/>
      <c r="AA30" s="234"/>
      <c r="AB30" s="234"/>
      <c r="AC30" s="234"/>
      <c r="AD30" s="189"/>
      <c r="AE30" s="189"/>
      <c r="AF30" s="189"/>
      <c r="AG30" s="189"/>
      <c r="AH30" s="189"/>
      <c r="AI30" s="189"/>
      <c r="AJ30" s="189"/>
      <c r="AK30" s="189"/>
      <c r="AL30" s="189"/>
      <c r="AM30" s="189"/>
      <c r="AN30" s="189"/>
      <c r="AO30" s="189"/>
      <c r="AP30" s="189"/>
      <c r="AQ30" s="189"/>
      <c r="AR30" s="189"/>
      <c r="AS30" s="189"/>
      <c r="AT30" s="158"/>
      <c r="AU30" s="158"/>
      <c r="AV30" s="235"/>
      <c r="AW30" s="249"/>
    </row>
    <row r="31" spans="1:49" ht="15">
      <c r="A31" s="232"/>
      <c r="B31" s="232"/>
      <c r="C31" s="236"/>
      <c r="D31" s="232"/>
      <c r="E31" s="242"/>
      <c r="F31" s="232"/>
      <c r="G31" s="231"/>
      <c r="H31" s="232"/>
      <c r="I31" s="232"/>
      <c r="J31" s="232"/>
      <c r="K31" s="59" t="s">
        <v>188</v>
      </c>
      <c r="L31" s="113"/>
      <c r="M31" s="111" t="s">
        <v>243</v>
      </c>
      <c r="N31" s="232"/>
      <c r="O31" s="232"/>
      <c r="P31" s="232"/>
      <c r="Q31" s="232"/>
      <c r="R31" s="235"/>
      <c r="S31" s="235"/>
      <c r="T31" s="235"/>
      <c r="U31" s="183"/>
      <c r="V31" s="183"/>
      <c r="W31" s="183"/>
      <c r="X31" s="183"/>
      <c r="Y31" s="235"/>
      <c r="Z31" s="234"/>
      <c r="AA31" s="234"/>
      <c r="AB31" s="234"/>
      <c r="AC31" s="234"/>
      <c r="AD31" s="189"/>
      <c r="AE31" s="189"/>
      <c r="AF31" s="189"/>
      <c r="AG31" s="189"/>
      <c r="AH31" s="189"/>
      <c r="AI31" s="189"/>
      <c r="AJ31" s="189"/>
      <c r="AK31" s="189"/>
      <c r="AL31" s="189"/>
      <c r="AM31" s="189"/>
      <c r="AN31" s="189"/>
      <c r="AO31" s="189"/>
      <c r="AP31" s="189"/>
      <c r="AQ31" s="189"/>
      <c r="AR31" s="189"/>
      <c r="AS31" s="189"/>
      <c r="AT31" s="158"/>
      <c r="AU31" s="158"/>
      <c r="AV31" s="235"/>
      <c r="AW31" s="249"/>
    </row>
    <row r="32" spans="1:49" ht="15">
      <c r="A32" s="232"/>
      <c r="B32" s="232"/>
      <c r="C32" s="236"/>
      <c r="D32" s="232"/>
      <c r="E32" s="242"/>
      <c r="F32" s="232"/>
      <c r="G32" s="231"/>
      <c r="H32" s="232"/>
      <c r="I32" s="232"/>
      <c r="J32" s="232"/>
      <c r="K32" s="268"/>
      <c r="L32" s="268"/>
      <c r="M32" s="268"/>
      <c r="N32" s="232"/>
      <c r="O32" s="232"/>
      <c r="P32" s="232"/>
      <c r="Q32" s="232"/>
      <c r="R32" s="235" t="s">
        <v>330</v>
      </c>
      <c r="S32" s="235" t="s">
        <v>189</v>
      </c>
      <c r="T32" s="235"/>
      <c r="U32" s="235"/>
      <c r="V32" s="235"/>
      <c r="W32" s="235"/>
      <c r="X32" s="235"/>
      <c r="Y32" s="110"/>
      <c r="Z32" s="55"/>
      <c r="AA32" s="55"/>
      <c r="AB32" s="55"/>
      <c r="AC32" s="55"/>
      <c r="AD32" s="189"/>
      <c r="AE32" s="189"/>
      <c r="AF32" s="189"/>
      <c r="AG32" s="189"/>
      <c r="AH32" s="189"/>
      <c r="AI32" s="189"/>
      <c r="AJ32" s="189"/>
      <c r="AK32" s="189"/>
      <c r="AL32" s="189"/>
      <c r="AM32" s="189"/>
      <c r="AN32" s="189"/>
      <c r="AO32" s="189"/>
      <c r="AP32" s="189"/>
      <c r="AQ32" s="189"/>
      <c r="AR32" s="189"/>
      <c r="AS32" s="189"/>
      <c r="AT32" s="158"/>
      <c r="AU32" s="158"/>
      <c r="AV32" s="235"/>
      <c r="AW32" s="249"/>
    </row>
    <row r="33" spans="1:49" ht="15">
      <c r="A33" s="232"/>
      <c r="B33" s="232"/>
      <c r="C33" s="236"/>
      <c r="D33" s="232"/>
      <c r="E33" s="242"/>
      <c r="F33" s="232"/>
      <c r="G33" s="231"/>
      <c r="H33" s="232"/>
      <c r="I33" s="232"/>
      <c r="J33" s="232"/>
      <c r="K33" s="268"/>
      <c r="L33" s="268"/>
      <c r="M33" s="268"/>
      <c r="N33" s="232"/>
      <c r="O33" s="232"/>
      <c r="P33" s="232"/>
      <c r="Q33" s="232"/>
      <c r="R33" s="235"/>
      <c r="S33" s="235"/>
      <c r="T33" s="235"/>
      <c r="U33" s="47" t="s">
        <v>196</v>
      </c>
      <c r="V33" s="110" t="s">
        <v>243</v>
      </c>
      <c r="W33" s="47"/>
      <c r="X33" s="62">
        <f>IF(AND(V33="x"),15,"-")</f>
        <v>15</v>
      </c>
      <c r="Y33" s="235" t="s">
        <v>64</v>
      </c>
      <c r="Z33" s="234" t="str">
        <f>IF(AND(X49&gt;=96,X49&lt;=100),"Fuerte",IF(AND(X49&gt;=86,X49&lt;=95),"Moderado",IF(AND(X49&lt;=85,X49&gt;=0),"Débil","-")))</f>
        <v>Fuerte</v>
      </c>
      <c r="AA33" s="234" t="s">
        <v>217</v>
      </c>
      <c r="AB33" s="234" t="str">
        <f>CONCATENATE(Z33,AA33)</f>
        <v>FuerteFuerte</v>
      </c>
      <c r="AC33" s="234" t="str">
        <f>IF(AB33="FuerteFuerte","NO","SI")</f>
        <v>NO</v>
      </c>
      <c r="AD33" s="189"/>
      <c r="AE33" s="189"/>
      <c r="AF33" s="189"/>
      <c r="AG33" s="189"/>
      <c r="AH33" s="189"/>
      <c r="AI33" s="189"/>
      <c r="AJ33" s="189"/>
      <c r="AK33" s="189"/>
      <c r="AL33" s="189"/>
      <c r="AM33" s="189"/>
      <c r="AN33" s="189"/>
      <c r="AO33" s="189"/>
      <c r="AP33" s="189"/>
      <c r="AQ33" s="189"/>
      <c r="AR33" s="189"/>
      <c r="AS33" s="189"/>
      <c r="AT33" s="158"/>
      <c r="AU33" s="158"/>
      <c r="AV33" s="235"/>
      <c r="AW33" s="249"/>
    </row>
    <row r="34" spans="1:49" ht="30">
      <c r="A34" s="232"/>
      <c r="B34" s="232"/>
      <c r="C34" s="236"/>
      <c r="D34" s="232"/>
      <c r="E34" s="242"/>
      <c r="F34" s="232"/>
      <c r="G34" s="231"/>
      <c r="H34" s="232"/>
      <c r="I34" s="232"/>
      <c r="J34" s="232"/>
      <c r="K34" s="268"/>
      <c r="L34" s="268"/>
      <c r="M34" s="268"/>
      <c r="N34" s="232"/>
      <c r="O34" s="232"/>
      <c r="P34" s="232"/>
      <c r="Q34" s="232"/>
      <c r="R34" s="235"/>
      <c r="S34" s="235"/>
      <c r="T34" s="235"/>
      <c r="U34" s="47" t="s">
        <v>197</v>
      </c>
      <c r="V34" s="110" t="s">
        <v>243</v>
      </c>
      <c r="W34" s="47"/>
      <c r="X34" s="62">
        <f>IF(AND(V34="x"),15,"-")</f>
        <v>15</v>
      </c>
      <c r="Y34" s="235"/>
      <c r="Z34" s="234"/>
      <c r="AA34" s="234"/>
      <c r="AB34" s="234"/>
      <c r="AC34" s="234"/>
      <c r="AD34" s="189"/>
      <c r="AE34" s="189"/>
      <c r="AF34" s="189"/>
      <c r="AG34" s="189"/>
      <c r="AH34" s="189"/>
      <c r="AI34" s="189"/>
      <c r="AJ34" s="189"/>
      <c r="AK34" s="189"/>
      <c r="AL34" s="189"/>
      <c r="AM34" s="189"/>
      <c r="AN34" s="189"/>
      <c r="AO34" s="189"/>
      <c r="AP34" s="189"/>
      <c r="AQ34" s="189"/>
      <c r="AR34" s="189"/>
      <c r="AS34" s="189"/>
      <c r="AT34" s="158"/>
      <c r="AU34" s="158"/>
      <c r="AV34" s="235"/>
      <c r="AW34" s="249"/>
    </row>
    <row r="35" spans="1:49" ht="15">
      <c r="A35" s="232"/>
      <c r="B35" s="232"/>
      <c r="C35" s="236"/>
      <c r="D35" s="232"/>
      <c r="E35" s="242"/>
      <c r="F35" s="232"/>
      <c r="G35" s="231"/>
      <c r="H35" s="232"/>
      <c r="I35" s="232"/>
      <c r="J35" s="232"/>
      <c r="K35" s="268"/>
      <c r="L35" s="268"/>
      <c r="M35" s="268"/>
      <c r="N35" s="232"/>
      <c r="O35" s="232"/>
      <c r="P35" s="232"/>
      <c r="Q35" s="232"/>
      <c r="R35" s="235"/>
      <c r="S35" s="235"/>
      <c r="T35" s="235"/>
      <c r="U35" s="47" t="s">
        <v>198</v>
      </c>
      <c r="V35" s="110" t="s">
        <v>243</v>
      </c>
      <c r="W35" s="47"/>
      <c r="X35" s="62">
        <f>IF(AND(V35="x"),15,"-")</f>
        <v>15</v>
      </c>
      <c r="Y35" s="235"/>
      <c r="Z35" s="234"/>
      <c r="AA35" s="234"/>
      <c r="AB35" s="234"/>
      <c r="AC35" s="234"/>
      <c r="AD35" s="189"/>
      <c r="AE35" s="189"/>
      <c r="AF35" s="189"/>
      <c r="AG35" s="189"/>
      <c r="AH35" s="189"/>
      <c r="AI35" s="189"/>
      <c r="AJ35" s="189"/>
      <c r="AK35" s="189"/>
      <c r="AL35" s="189"/>
      <c r="AM35" s="189"/>
      <c r="AN35" s="189"/>
      <c r="AO35" s="189"/>
      <c r="AP35" s="189"/>
      <c r="AQ35" s="189"/>
      <c r="AR35" s="189"/>
      <c r="AS35" s="189"/>
      <c r="AT35" s="158"/>
      <c r="AU35" s="158"/>
      <c r="AV35" s="235"/>
      <c r="AW35" s="249"/>
    </row>
    <row r="36" spans="1:49" ht="15">
      <c r="A36" s="232"/>
      <c r="B36" s="232"/>
      <c r="C36" s="236"/>
      <c r="D36" s="232"/>
      <c r="E36" s="242"/>
      <c r="F36" s="232"/>
      <c r="G36" s="231"/>
      <c r="H36" s="232"/>
      <c r="I36" s="232"/>
      <c r="J36" s="232"/>
      <c r="K36" s="268"/>
      <c r="L36" s="268"/>
      <c r="M36" s="268"/>
      <c r="N36" s="232"/>
      <c r="O36" s="232"/>
      <c r="P36" s="232"/>
      <c r="Q36" s="232"/>
      <c r="R36" s="235"/>
      <c r="S36" s="235"/>
      <c r="T36" s="235"/>
      <c r="U36" s="47" t="s">
        <v>199</v>
      </c>
      <c r="V36" s="110" t="s">
        <v>243</v>
      </c>
      <c r="W36" s="47"/>
      <c r="X36" s="62">
        <f>IF(AND(V36="x"),15,"-")</f>
        <v>15</v>
      </c>
      <c r="Y36" s="235"/>
      <c r="Z36" s="234"/>
      <c r="AA36" s="234"/>
      <c r="AB36" s="234"/>
      <c r="AC36" s="234"/>
      <c r="AD36" s="189"/>
      <c r="AE36" s="189"/>
      <c r="AF36" s="189"/>
      <c r="AG36" s="189"/>
      <c r="AH36" s="189"/>
      <c r="AI36" s="189"/>
      <c r="AJ36" s="189"/>
      <c r="AK36" s="189"/>
      <c r="AL36" s="189"/>
      <c r="AM36" s="189"/>
      <c r="AN36" s="189"/>
      <c r="AO36" s="189"/>
      <c r="AP36" s="189"/>
      <c r="AQ36" s="189"/>
      <c r="AR36" s="189"/>
      <c r="AS36" s="189"/>
      <c r="AT36" s="158"/>
      <c r="AU36" s="158"/>
      <c r="AV36" s="235"/>
      <c r="AW36" s="249"/>
    </row>
    <row r="37" spans="1:49" ht="30">
      <c r="A37" s="232"/>
      <c r="B37" s="232"/>
      <c r="C37" s="236"/>
      <c r="D37" s="232"/>
      <c r="E37" s="242"/>
      <c r="F37" s="232"/>
      <c r="G37" s="231"/>
      <c r="H37" s="232"/>
      <c r="I37" s="232"/>
      <c r="J37" s="232"/>
      <c r="K37" s="268"/>
      <c r="L37" s="268"/>
      <c r="M37" s="268"/>
      <c r="N37" s="232"/>
      <c r="O37" s="232"/>
      <c r="P37" s="232"/>
      <c r="Q37" s="232"/>
      <c r="R37" s="235"/>
      <c r="S37" s="235"/>
      <c r="T37" s="235"/>
      <c r="U37" s="47" t="s">
        <v>386</v>
      </c>
      <c r="V37" s="110" t="s">
        <v>243</v>
      </c>
      <c r="W37" s="47"/>
      <c r="X37" s="62">
        <f>IF(AND(V37="x"),15,"-")</f>
        <v>15</v>
      </c>
      <c r="Y37" s="235"/>
      <c r="Z37" s="234"/>
      <c r="AA37" s="234"/>
      <c r="AB37" s="234"/>
      <c r="AC37" s="234"/>
      <c r="AD37" s="189"/>
      <c r="AE37" s="189"/>
      <c r="AF37" s="189"/>
      <c r="AG37" s="189"/>
      <c r="AH37" s="189"/>
      <c r="AI37" s="189"/>
      <c r="AJ37" s="189"/>
      <c r="AK37" s="189"/>
      <c r="AL37" s="189"/>
      <c r="AM37" s="189"/>
      <c r="AN37" s="189"/>
      <c r="AO37" s="189"/>
      <c r="AP37" s="189"/>
      <c r="AQ37" s="189"/>
      <c r="AR37" s="189"/>
      <c r="AS37" s="189"/>
      <c r="AT37" s="158"/>
      <c r="AU37" s="158"/>
      <c r="AV37" s="235"/>
      <c r="AW37" s="249"/>
    </row>
    <row r="38" spans="1:49" ht="15">
      <c r="A38" s="232"/>
      <c r="B38" s="232"/>
      <c r="C38" s="236"/>
      <c r="D38" s="232"/>
      <c r="E38" s="242"/>
      <c r="F38" s="232"/>
      <c r="G38" s="231"/>
      <c r="H38" s="232"/>
      <c r="I38" s="232"/>
      <c r="J38" s="232"/>
      <c r="K38" s="268"/>
      <c r="L38" s="268"/>
      <c r="M38" s="268"/>
      <c r="N38" s="232"/>
      <c r="O38" s="232"/>
      <c r="P38" s="232"/>
      <c r="Q38" s="232"/>
      <c r="R38" s="235"/>
      <c r="S38" s="235"/>
      <c r="T38" s="235"/>
      <c r="U38" s="235"/>
      <c r="V38" s="235"/>
      <c r="W38" s="235"/>
      <c r="X38" s="235"/>
      <c r="Y38" s="235"/>
      <c r="Z38" s="234"/>
      <c r="AA38" s="234"/>
      <c r="AB38" s="234"/>
      <c r="AC38" s="234"/>
      <c r="AD38" s="189"/>
      <c r="AE38" s="189"/>
      <c r="AF38" s="189"/>
      <c r="AG38" s="189"/>
      <c r="AH38" s="189"/>
      <c r="AI38" s="189"/>
      <c r="AJ38" s="189"/>
      <c r="AK38" s="189"/>
      <c r="AL38" s="189"/>
      <c r="AM38" s="189"/>
      <c r="AN38" s="189"/>
      <c r="AO38" s="189"/>
      <c r="AP38" s="189"/>
      <c r="AQ38" s="189"/>
      <c r="AR38" s="189"/>
      <c r="AS38" s="189"/>
      <c r="AT38" s="158"/>
      <c r="AU38" s="158"/>
      <c r="AV38" s="235"/>
      <c r="AW38" s="249"/>
    </row>
    <row r="39" spans="1:49" ht="15">
      <c r="A39" s="232"/>
      <c r="B39" s="232"/>
      <c r="C39" s="236"/>
      <c r="D39" s="232"/>
      <c r="E39" s="242"/>
      <c r="F39" s="232"/>
      <c r="G39" s="231"/>
      <c r="H39" s="232"/>
      <c r="I39" s="232"/>
      <c r="J39" s="232"/>
      <c r="K39" s="268"/>
      <c r="L39" s="268"/>
      <c r="M39" s="268"/>
      <c r="N39" s="232"/>
      <c r="O39" s="232"/>
      <c r="P39" s="232"/>
      <c r="Q39" s="232"/>
      <c r="R39" s="235"/>
      <c r="S39" s="235"/>
      <c r="T39" s="235"/>
      <c r="U39" s="183" t="s">
        <v>200</v>
      </c>
      <c r="V39" s="183"/>
      <c r="W39" s="183"/>
      <c r="X39" s="183"/>
      <c r="Y39" s="235"/>
      <c r="Z39" s="234"/>
      <c r="AA39" s="234"/>
      <c r="AB39" s="234"/>
      <c r="AC39" s="234"/>
      <c r="AD39" s="189"/>
      <c r="AE39" s="189"/>
      <c r="AF39" s="189"/>
      <c r="AG39" s="189"/>
      <c r="AH39" s="189"/>
      <c r="AI39" s="189"/>
      <c r="AJ39" s="189"/>
      <c r="AK39" s="189"/>
      <c r="AL39" s="189"/>
      <c r="AM39" s="189"/>
      <c r="AN39" s="189"/>
      <c r="AO39" s="189"/>
      <c r="AP39" s="189"/>
      <c r="AQ39" s="189"/>
      <c r="AR39" s="189"/>
      <c r="AS39" s="189"/>
      <c r="AT39" s="158"/>
      <c r="AU39" s="158"/>
      <c r="AV39" s="235"/>
      <c r="AW39" s="249"/>
    </row>
    <row r="40" spans="1:49" ht="15">
      <c r="A40" s="232"/>
      <c r="B40" s="232"/>
      <c r="C40" s="236"/>
      <c r="D40" s="232"/>
      <c r="E40" s="242"/>
      <c r="F40" s="232"/>
      <c r="G40" s="231"/>
      <c r="H40" s="232"/>
      <c r="I40" s="232"/>
      <c r="J40" s="232"/>
      <c r="K40" s="268"/>
      <c r="L40" s="268"/>
      <c r="M40" s="268"/>
      <c r="N40" s="232"/>
      <c r="O40" s="232"/>
      <c r="P40" s="232"/>
      <c r="Q40" s="232"/>
      <c r="R40" s="235"/>
      <c r="S40" s="235"/>
      <c r="T40" s="235"/>
      <c r="U40" s="47" t="s">
        <v>201</v>
      </c>
      <c r="V40" s="110" t="s">
        <v>243</v>
      </c>
      <c r="W40" s="47"/>
      <c r="X40" s="63">
        <f>IF(AND(V40="x"),15,"-")</f>
        <v>15</v>
      </c>
      <c r="Y40" s="235"/>
      <c r="Z40" s="234"/>
      <c r="AA40" s="234"/>
      <c r="AB40" s="234"/>
      <c r="AC40" s="234"/>
      <c r="AD40" s="189"/>
      <c r="AE40" s="189"/>
      <c r="AF40" s="189"/>
      <c r="AG40" s="189"/>
      <c r="AH40" s="189"/>
      <c r="AI40" s="189"/>
      <c r="AJ40" s="189"/>
      <c r="AK40" s="189"/>
      <c r="AL40" s="189"/>
      <c r="AM40" s="189"/>
      <c r="AN40" s="189"/>
      <c r="AO40" s="189"/>
      <c r="AP40" s="189"/>
      <c r="AQ40" s="189"/>
      <c r="AR40" s="189"/>
      <c r="AS40" s="189"/>
      <c r="AT40" s="158"/>
      <c r="AU40" s="158"/>
      <c r="AV40" s="235"/>
      <c r="AW40" s="249"/>
    </row>
    <row r="41" spans="1:49" ht="15">
      <c r="A41" s="232"/>
      <c r="B41" s="232"/>
      <c r="C41" s="236"/>
      <c r="D41" s="232"/>
      <c r="E41" s="242"/>
      <c r="F41" s="232"/>
      <c r="G41" s="231"/>
      <c r="H41" s="232"/>
      <c r="I41" s="232"/>
      <c r="J41" s="232"/>
      <c r="K41" s="268"/>
      <c r="L41" s="268"/>
      <c r="M41" s="268"/>
      <c r="N41" s="232"/>
      <c r="O41" s="232"/>
      <c r="P41" s="232"/>
      <c r="Q41" s="232"/>
      <c r="R41" s="235"/>
      <c r="S41" s="235"/>
      <c r="T41" s="235"/>
      <c r="U41" s="233" t="s">
        <v>202</v>
      </c>
      <c r="V41" s="235"/>
      <c r="W41" s="233"/>
      <c r="X41" s="237" t="str">
        <f>IF(AND(V41="x"),10,"-")</f>
        <v>-</v>
      </c>
      <c r="Y41" s="235"/>
      <c r="Z41" s="234"/>
      <c r="AA41" s="234"/>
      <c r="AB41" s="234"/>
      <c r="AC41" s="234"/>
      <c r="AD41" s="189"/>
      <c r="AE41" s="189"/>
      <c r="AF41" s="189"/>
      <c r="AG41" s="189"/>
      <c r="AH41" s="189"/>
      <c r="AI41" s="189"/>
      <c r="AJ41" s="189"/>
      <c r="AK41" s="189"/>
      <c r="AL41" s="189"/>
      <c r="AM41" s="189"/>
      <c r="AN41" s="189"/>
      <c r="AO41" s="189"/>
      <c r="AP41" s="189"/>
      <c r="AQ41" s="189"/>
      <c r="AR41" s="189"/>
      <c r="AS41" s="189"/>
      <c r="AT41" s="158"/>
      <c r="AU41" s="158"/>
      <c r="AV41" s="235"/>
      <c r="AW41" s="249"/>
    </row>
    <row r="42" spans="1:49" ht="15">
      <c r="A42" s="232"/>
      <c r="B42" s="232"/>
      <c r="C42" s="236"/>
      <c r="D42" s="232"/>
      <c r="E42" s="242"/>
      <c r="F42" s="232"/>
      <c r="G42" s="231"/>
      <c r="H42" s="232"/>
      <c r="I42" s="232"/>
      <c r="J42" s="232"/>
      <c r="K42" s="268"/>
      <c r="L42" s="268"/>
      <c r="M42" s="268"/>
      <c r="N42" s="232"/>
      <c r="O42" s="232"/>
      <c r="P42" s="232"/>
      <c r="Q42" s="232"/>
      <c r="R42" s="235"/>
      <c r="S42" s="235"/>
      <c r="T42" s="235"/>
      <c r="U42" s="233"/>
      <c r="V42" s="235"/>
      <c r="W42" s="233"/>
      <c r="X42" s="237"/>
      <c r="Y42" s="235"/>
      <c r="Z42" s="234"/>
      <c r="AA42" s="234"/>
      <c r="AB42" s="234"/>
      <c r="AC42" s="234"/>
      <c r="AD42" s="189"/>
      <c r="AE42" s="189"/>
      <c r="AF42" s="189"/>
      <c r="AG42" s="189"/>
      <c r="AH42" s="189"/>
      <c r="AI42" s="189"/>
      <c r="AJ42" s="189"/>
      <c r="AK42" s="189"/>
      <c r="AL42" s="189"/>
      <c r="AM42" s="189"/>
      <c r="AN42" s="189"/>
      <c r="AO42" s="189"/>
      <c r="AP42" s="189"/>
      <c r="AQ42" s="189"/>
      <c r="AR42" s="189"/>
      <c r="AS42" s="189"/>
      <c r="AT42" s="158"/>
      <c r="AU42" s="158"/>
      <c r="AV42" s="235"/>
      <c r="AW42" s="249"/>
    </row>
    <row r="43" spans="1:49" ht="15">
      <c r="A43" s="232"/>
      <c r="B43" s="232"/>
      <c r="C43" s="236"/>
      <c r="D43" s="232"/>
      <c r="E43" s="242"/>
      <c r="F43" s="232"/>
      <c r="G43" s="231"/>
      <c r="H43" s="232"/>
      <c r="I43" s="232"/>
      <c r="J43" s="232"/>
      <c r="K43" s="268"/>
      <c r="L43" s="268"/>
      <c r="M43" s="268"/>
      <c r="N43" s="232"/>
      <c r="O43" s="232"/>
      <c r="P43" s="232"/>
      <c r="Q43" s="232"/>
      <c r="R43" s="235"/>
      <c r="S43" s="235"/>
      <c r="T43" s="235"/>
      <c r="U43" s="235"/>
      <c r="V43" s="235"/>
      <c r="W43" s="235"/>
      <c r="X43" s="235"/>
      <c r="Y43" s="235"/>
      <c r="Z43" s="234"/>
      <c r="AA43" s="234"/>
      <c r="AB43" s="234"/>
      <c r="AC43" s="234"/>
      <c r="AD43" s="189"/>
      <c r="AE43" s="189"/>
      <c r="AF43" s="189"/>
      <c r="AG43" s="189"/>
      <c r="AH43" s="189"/>
      <c r="AI43" s="189"/>
      <c r="AJ43" s="189"/>
      <c r="AK43" s="189"/>
      <c r="AL43" s="189"/>
      <c r="AM43" s="189"/>
      <c r="AN43" s="189"/>
      <c r="AO43" s="189"/>
      <c r="AP43" s="189"/>
      <c r="AQ43" s="189"/>
      <c r="AR43" s="189"/>
      <c r="AS43" s="189"/>
      <c r="AT43" s="158"/>
      <c r="AU43" s="158"/>
      <c r="AV43" s="235"/>
      <c r="AW43" s="249"/>
    </row>
    <row r="44" spans="1:49" ht="15">
      <c r="A44" s="232"/>
      <c r="B44" s="232"/>
      <c r="C44" s="236"/>
      <c r="D44" s="232"/>
      <c r="E44" s="242"/>
      <c r="F44" s="232"/>
      <c r="G44" s="231"/>
      <c r="H44" s="232"/>
      <c r="I44" s="232"/>
      <c r="J44" s="232"/>
      <c r="K44" s="268"/>
      <c r="L44" s="268"/>
      <c r="M44" s="268"/>
      <c r="N44" s="232"/>
      <c r="O44" s="232"/>
      <c r="P44" s="232"/>
      <c r="Q44" s="232"/>
      <c r="R44" s="235"/>
      <c r="S44" s="235"/>
      <c r="T44" s="235"/>
      <c r="U44" s="183" t="s">
        <v>203</v>
      </c>
      <c r="V44" s="183"/>
      <c r="W44" s="183"/>
      <c r="X44" s="183"/>
      <c r="Y44" s="235"/>
      <c r="Z44" s="234"/>
      <c r="AA44" s="234"/>
      <c r="AB44" s="234"/>
      <c r="AC44" s="234"/>
      <c r="AD44" s="189"/>
      <c r="AE44" s="189"/>
      <c r="AF44" s="189"/>
      <c r="AG44" s="189"/>
      <c r="AH44" s="189"/>
      <c r="AI44" s="189"/>
      <c r="AJ44" s="189"/>
      <c r="AK44" s="189"/>
      <c r="AL44" s="189"/>
      <c r="AM44" s="189"/>
      <c r="AN44" s="189"/>
      <c r="AO44" s="189"/>
      <c r="AP44" s="189"/>
      <c r="AQ44" s="189"/>
      <c r="AR44" s="189"/>
      <c r="AS44" s="189"/>
      <c r="AT44" s="158"/>
      <c r="AU44" s="158"/>
      <c r="AV44" s="235"/>
      <c r="AW44" s="249"/>
    </row>
    <row r="45" spans="1:49" ht="15">
      <c r="A45" s="232"/>
      <c r="B45" s="232"/>
      <c r="C45" s="236"/>
      <c r="D45" s="232"/>
      <c r="E45" s="242"/>
      <c r="F45" s="232"/>
      <c r="G45" s="231"/>
      <c r="H45" s="232"/>
      <c r="I45" s="232"/>
      <c r="J45" s="232"/>
      <c r="K45" s="268"/>
      <c r="L45" s="268"/>
      <c r="M45" s="268"/>
      <c r="N45" s="232"/>
      <c r="O45" s="232"/>
      <c r="P45" s="232"/>
      <c r="Q45" s="232"/>
      <c r="R45" s="235"/>
      <c r="S45" s="235"/>
      <c r="T45" s="235"/>
      <c r="U45" s="233" t="s">
        <v>204</v>
      </c>
      <c r="V45" s="235" t="s">
        <v>243</v>
      </c>
      <c r="W45" s="235"/>
      <c r="X45" s="237">
        <f>IF(AND(V45="X"),10,"-")</f>
        <v>10</v>
      </c>
      <c r="Y45" s="235"/>
      <c r="Z45" s="234"/>
      <c r="AA45" s="234"/>
      <c r="AB45" s="234"/>
      <c r="AC45" s="234"/>
      <c r="AD45" s="189"/>
      <c r="AE45" s="189"/>
      <c r="AF45" s="189"/>
      <c r="AG45" s="189"/>
      <c r="AH45" s="189"/>
      <c r="AI45" s="189"/>
      <c r="AJ45" s="189"/>
      <c r="AK45" s="189"/>
      <c r="AL45" s="189"/>
      <c r="AM45" s="189"/>
      <c r="AN45" s="189"/>
      <c r="AO45" s="189"/>
      <c r="AP45" s="189"/>
      <c r="AQ45" s="189"/>
      <c r="AR45" s="189"/>
      <c r="AS45" s="189"/>
      <c r="AT45" s="158"/>
      <c r="AU45" s="158"/>
      <c r="AV45" s="235"/>
      <c r="AW45" s="249"/>
    </row>
    <row r="46" spans="1:49" ht="15">
      <c r="A46" s="232"/>
      <c r="B46" s="232"/>
      <c r="C46" s="236"/>
      <c r="D46" s="232"/>
      <c r="E46" s="242"/>
      <c r="F46" s="232"/>
      <c r="G46" s="231"/>
      <c r="H46" s="232"/>
      <c r="I46" s="232"/>
      <c r="J46" s="232"/>
      <c r="K46" s="268"/>
      <c r="L46" s="268"/>
      <c r="M46" s="268"/>
      <c r="N46" s="232"/>
      <c r="O46" s="232"/>
      <c r="P46" s="232"/>
      <c r="Q46" s="232"/>
      <c r="R46" s="235"/>
      <c r="S46" s="235"/>
      <c r="T46" s="235"/>
      <c r="U46" s="233"/>
      <c r="V46" s="235"/>
      <c r="W46" s="235"/>
      <c r="X46" s="237"/>
      <c r="Y46" s="235"/>
      <c r="Z46" s="234"/>
      <c r="AA46" s="234"/>
      <c r="AB46" s="234"/>
      <c r="AC46" s="234"/>
      <c r="AD46" s="189"/>
      <c r="AE46" s="189"/>
      <c r="AF46" s="189"/>
      <c r="AG46" s="189"/>
      <c r="AH46" s="189"/>
      <c r="AI46" s="189"/>
      <c r="AJ46" s="189"/>
      <c r="AK46" s="189"/>
      <c r="AL46" s="189"/>
      <c r="AM46" s="189"/>
      <c r="AN46" s="189"/>
      <c r="AO46" s="189"/>
      <c r="AP46" s="189"/>
      <c r="AQ46" s="189"/>
      <c r="AR46" s="189"/>
      <c r="AS46" s="189"/>
      <c r="AT46" s="158"/>
      <c r="AU46" s="158"/>
      <c r="AV46" s="235"/>
      <c r="AW46" s="249"/>
    </row>
    <row r="47" spans="1:49" ht="15">
      <c r="A47" s="232"/>
      <c r="B47" s="232"/>
      <c r="C47" s="236"/>
      <c r="D47" s="232"/>
      <c r="E47" s="242"/>
      <c r="F47" s="232"/>
      <c r="G47" s="231"/>
      <c r="H47" s="232"/>
      <c r="I47" s="232"/>
      <c r="J47" s="232"/>
      <c r="K47" s="268"/>
      <c r="L47" s="268"/>
      <c r="M47" s="268"/>
      <c r="N47" s="232"/>
      <c r="O47" s="232"/>
      <c r="P47" s="232"/>
      <c r="Q47" s="232"/>
      <c r="R47" s="235"/>
      <c r="S47" s="235"/>
      <c r="T47" s="235"/>
      <c r="U47" s="233" t="s">
        <v>205</v>
      </c>
      <c r="V47" s="235"/>
      <c r="W47" s="235"/>
      <c r="X47" s="237" t="str">
        <f>IF(AND(V47="x"),5,"-")</f>
        <v>-</v>
      </c>
      <c r="Y47" s="235"/>
      <c r="Z47" s="234"/>
      <c r="AA47" s="234"/>
      <c r="AB47" s="234"/>
      <c r="AC47" s="234"/>
      <c r="AD47" s="189"/>
      <c r="AE47" s="189"/>
      <c r="AF47" s="189"/>
      <c r="AG47" s="189"/>
      <c r="AH47" s="189"/>
      <c r="AI47" s="189"/>
      <c r="AJ47" s="189"/>
      <c r="AK47" s="189"/>
      <c r="AL47" s="189"/>
      <c r="AM47" s="189"/>
      <c r="AN47" s="189"/>
      <c r="AO47" s="189"/>
      <c r="AP47" s="189"/>
      <c r="AQ47" s="189"/>
      <c r="AR47" s="189"/>
      <c r="AS47" s="189"/>
      <c r="AT47" s="158"/>
      <c r="AU47" s="158"/>
      <c r="AV47" s="235"/>
      <c r="AW47" s="249"/>
    </row>
    <row r="48" spans="1:49" ht="15">
      <c r="A48" s="232"/>
      <c r="B48" s="232"/>
      <c r="C48" s="236"/>
      <c r="D48" s="232"/>
      <c r="E48" s="242"/>
      <c r="F48" s="232"/>
      <c r="G48" s="231"/>
      <c r="H48" s="232"/>
      <c r="I48" s="232"/>
      <c r="J48" s="232"/>
      <c r="K48" s="268"/>
      <c r="L48" s="268"/>
      <c r="M48" s="268"/>
      <c r="N48" s="232"/>
      <c r="O48" s="232"/>
      <c r="P48" s="232"/>
      <c r="Q48" s="232"/>
      <c r="R48" s="235"/>
      <c r="S48" s="235"/>
      <c r="T48" s="235"/>
      <c r="U48" s="233"/>
      <c r="V48" s="235"/>
      <c r="W48" s="235"/>
      <c r="X48" s="237"/>
      <c r="Y48" s="235"/>
      <c r="Z48" s="234"/>
      <c r="AA48" s="234"/>
      <c r="AB48" s="234"/>
      <c r="AC48" s="234"/>
      <c r="AD48" s="189"/>
      <c r="AE48" s="189"/>
      <c r="AF48" s="189"/>
      <c r="AG48" s="189"/>
      <c r="AH48" s="189"/>
      <c r="AI48" s="189"/>
      <c r="AJ48" s="189"/>
      <c r="AK48" s="189"/>
      <c r="AL48" s="189"/>
      <c r="AM48" s="189"/>
      <c r="AN48" s="189"/>
      <c r="AO48" s="189"/>
      <c r="AP48" s="189"/>
      <c r="AQ48" s="189"/>
      <c r="AR48" s="189"/>
      <c r="AS48" s="189"/>
      <c r="AT48" s="158"/>
      <c r="AU48" s="158"/>
      <c r="AV48" s="235"/>
      <c r="AW48" s="249"/>
    </row>
    <row r="49" spans="1:49" ht="15">
      <c r="A49" s="232"/>
      <c r="B49" s="232"/>
      <c r="C49" s="236"/>
      <c r="D49" s="232"/>
      <c r="E49" s="242"/>
      <c r="F49" s="232"/>
      <c r="G49" s="231"/>
      <c r="H49" s="232"/>
      <c r="I49" s="232"/>
      <c r="J49" s="232"/>
      <c r="K49" s="268"/>
      <c r="L49" s="268"/>
      <c r="M49" s="268"/>
      <c r="N49" s="232"/>
      <c r="O49" s="232"/>
      <c r="P49" s="232"/>
      <c r="Q49" s="232"/>
      <c r="R49" s="235"/>
      <c r="S49" s="235"/>
      <c r="T49" s="235"/>
      <c r="U49" s="183" t="s">
        <v>206</v>
      </c>
      <c r="V49" s="183"/>
      <c r="W49" s="183"/>
      <c r="X49" s="238">
        <f>SUM(X33:X37)+SUM(X40:X42)+SUM(X45:X48)</f>
        <v>100</v>
      </c>
      <c r="Y49" s="235"/>
      <c r="Z49" s="234"/>
      <c r="AA49" s="234"/>
      <c r="AB49" s="234"/>
      <c r="AC49" s="234"/>
      <c r="AD49" s="189"/>
      <c r="AE49" s="189"/>
      <c r="AF49" s="189"/>
      <c r="AG49" s="189"/>
      <c r="AH49" s="189"/>
      <c r="AI49" s="189"/>
      <c r="AJ49" s="189"/>
      <c r="AK49" s="189"/>
      <c r="AL49" s="189"/>
      <c r="AM49" s="189"/>
      <c r="AN49" s="189"/>
      <c r="AO49" s="189"/>
      <c r="AP49" s="189"/>
      <c r="AQ49" s="189"/>
      <c r="AR49" s="189"/>
      <c r="AS49" s="189"/>
      <c r="AT49" s="158"/>
      <c r="AU49" s="158"/>
      <c r="AV49" s="235"/>
      <c r="AW49" s="249"/>
    </row>
    <row r="50" spans="1:49" ht="15">
      <c r="A50" s="232"/>
      <c r="B50" s="232"/>
      <c r="C50" s="236"/>
      <c r="D50" s="232"/>
      <c r="E50" s="242"/>
      <c r="F50" s="232"/>
      <c r="G50" s="231"/>
      <c r="H50" s="232"/>
      <c r="I50" s="232"/>
      <c r="J50" s="232"/>
      <c r="K50" s="268"/>
      <c r="L50" s="268"/>
      <c r="M50" s="268"/>
      <c r="N50" s="232"/>
      <c r="O50" s="232"/>
      <c r="P50" s="232"/>
      <c r="Q50" s="232"/>
      <c r="R50" s="235"/>
      <c r="S50" s="235"/>
      <c r="T50" s="235"/>
      <c r="U50" s="183"/>
      <c r="V50" s="183"/>
      <c r="W50" s="183"/>
      <c r="X50" s="183"/>
      <c r="Y50" s="235"/>
      <c r="Z50" s="234"/>
      <c r="AA50" s="234"/>
      <c r="AB50" s="234"/>
      <c r="AC50" s="234"/>
      <c r="AD50" s="189"/>
      <c r="AE50" s="189"/>
      <c r="AF50" s="189"/>
      <c r="AG50" s="189"/>
      <c r="AH50" s="189"/>
      <c r="AI50" s="189"/>
      <c r="AJ50" s="189"/>
      <c r="AK50" s="189"/>
      <c r="AL50" s="189"/>
      <c r="AM50" s="189"/>
      <c r="AN50" s="189"/>
      <c r="AO50" s="189"/>
      <c r="AP50" s="189"/>
      <c r="AQ50" s="189"/>
      <c r="AR50" s="189"/>
      <c r="AS50" s="189"/>
      <c r="AT50" s="159"/>
      <c r="AU50" s="159"/>
      <c r="AV50" s="235"/>
      <c r="AW50" s="249"/>
    </row>
    <row r="51" ht="15">
      <c r="A51" s="155" t="s">
        <v>434</v>
      </c>
    </row>
    <row r="1110" ht="15">
      <c r="B1110" s="28" t="s">
        <v>83</v>
      </c>
    </row>
    <row r="1111" ht="15">
      <c r="B1111" s="28" t="s">
        <v>84</v>
      </c>
    </row>
  </sheetData>
  <sheetProtection formatCells="0"/>
  <protectedRanges>
    <protectedRange sqref="A10:H50" name="Redacci?n de riesgo"/>
    <protectedRange sqref="K13:M50" name="preguntas"/>
    <protectedRange sqref="R13:T50" name="Rango3"/>
    <protectedRange sqref="U14:W18 U21:W23 U26:W29 U33:W37 U40:W42 U45:W48" name="preguntas control"/>
    <protectedRange sqref="Y14:Z50" name="Rango5"/>
    <protectedRange sqref="AA14:AA50" name="Rango6"/>
    <protectedRange sqref="AF14:AG50" name="Rango7"/>
    <protectedRange sqref="AV2:AW3 B2:G3 J2:K3" name="Rango8_1"/>
  </protectedRanges>
  <mergeCells count="143">
    <mergeCell ref="AB10:AB12"/>
    <mergeCell ref="AC10:AC12"/>
    <mergeCell ref="U11:W11"/>
    <mergeCell ref="X11:X12"/>
    <mergeCell ref="K10:K12"/>
    <mergeCell ref="L10:L12"/>
    <mergeCell ref="M10:M12"/>
    <mergeCell ref="N10:N12"/>
    <mergeCell ref="O10:P12"/>
    <mergeCell ref="Q10:Q12"/>
    <mergeCell ref="A1:B4"/>
    <mergeCell ref="C1:AU4"/>
    <mergeCell ref="AF10:AF12"/>
    <mergeCell ref="AG10:AG12"/>
    <mergeCell ref="AH10:AH12"/>
    <mergeCell ref="AI10:AI12"/>
    <mergeCell ref="S10:T11"/>
    <mergeCell ref="U10:W10"/>
    <mergeCell ref="X10:Y10"/>
    <mergeCell ref="Z10:Z12"/>
    <mergeCell ref="R32:R50"/>
    <mergeCell ref="S32:S50"/>
    <mergeCell ref="A6:B6"/>
    <mergeCell ref="A7:B7"/>
    <mergeCell ref="B9:H9"/>
    <mergeCell ref="I9:O9"/>
    <mergeCell ref="Y11:Y12"/>
    <mergeCell ref="AA11:AA12"/>
    <mergeCell ref="Y14:Y31"/>
    <mergeCell ref="Z14:Z31"/>
    <mergeCell ref="AA14:AA31"/>
    <mergeCell ref="V26:V27"/>
    <mergeCell ref="W26:W27"/>
    <mergeCell ref="X26:X27"/>
    <mergeCell ref="V28:V29"/>
    <mergeCell ref="W28:W29"/>
    <mergeCell ref="U41:U42"/>
    <mergeCell ref="R10:R12"/>
    <mergeCell ref="AD10:AD12"/>
    <mergeCell ref="AE10:AE12"/>
    <mergeCell ref="A13:A50"/>
    <mergeCell ref="B13:B50"/>
    <mergeCell ref="C13:C50"/>
    <mergeCell ref="D13:D50"/>
    <mergeCell ref="E13:E50"/>
    <mergeCell ref="F13:F50"/>
    <mergeCell ref="P13:P50"/>
    <mergeCell ref="Q13:Q50"/>
    <mergeCell ref="R13:R31"/>
    <mergeCell ref="S13:S31"/>
    <mergeCell ref="T13:T31"/>
    <mergeCell ref="U13:X13"/>
    <mergeCell ref="U49:W50"/>
    <mergeCell ref="X49:X50"/>
    <mergeCell ref="U38:X38"/>
    <mergeCell ref="U39:X39"/>
    <mergeCell ref="G13:G50"/>
    <mergeCell ref="H13:H50"/>
    <mergeCell ref="I13:I50"/>
    <mergeCell ref="J13:J50"/>
    <mergeCell ref="N13:N50"/>
    <mergeCell ref="O13:O50"/>
    <mergeCell ref="K32:M50"/>
    <mergeCell ref="AL14:AL50"/>
    <mergeCell ref="AM14:AM50"/>
    <mergeCell ref="AN14:AN50"/>
    <mergeCell ref="T32:T50"/>
    <mergeCell ref="U32:X32"/>
    <mergeCell ref="V45:V46"/>
    <mergeCell ref="X41:X42"/>
    <mergeCell ref="U43:X43"/>
    <mergeCell ref="U44:X44"/>
    <mergeCell ref="U45:U46"/>
    <mergeCell ref="V41:V42"/>
    <mergeCell ref="W41:W42"/>
    <mergeCell ref="AP14:AP50"/>
    <mergeCell ref="AE14:AE50"/>
    <mergeCell ref="AF14:AF50"/>
    <mergeCell ref="AG14:AG50"/>
    <mergeCell ref="AH14:AH50"/>
    <mergeCell ref="AI14:AI50"/>
    <mergeCell ref="AJ14:AJ50"/>
    <mergeCell ref="AK14:AK50"/>
    <mergeCell ref="AS14:AS50"/>
    <mergeCell ref="AO14:AO50"/>
    <mergeCell ref="U47:U48"/>
    <mergeCell ref="V47:V48"/>
    <mergeCell ref="W47:W48"/>
    <mergeCell ref="X47:X48"/>
    <mergeCell ref="AB14:AB31"/>
    <mergeCell ref="U19:X19"/>
    <mergeCell ref="U20:X20"/>
    <mergeCell ref="U22:U23"/>
    <mergeCell ref="X22:X23"/>
    <mergeCell ref="U24:X24"/>
    <mergeCell ref="U25:X25"/>
    <mergeCell ref="U26:U27"/>
    <mergeCell ref="U30:W31"/>
    <mergeCell ref="X30:X31"/>
    <mergeCell ref="V22:V23"/>
    <mergeCell ref="W22:W23"/>
    <mergeCell ref="U28:U29"/>
    <mergeCell ref="X28:X29"/>
    <mergeCell ref="AC14:AC31"/>
    <mergeCell ref="AD14:AD50"/>
    <mergeCell ref="Y33:Y50"/>
    <mergeCell ref="Z33:Z50"/>
    <mergeCell ref="AA33:AA50"/>
    <mergeCell ref="AB33:AB50"/>
    <mergeCell ref="AC33:AC50"/>
    <mergeCell ref="R9:AU9"/>
    <mergeCell ref="B10:H11"/>
    <mergeCell ref="I10:J12"/>
    <mergeCell ref="AW13:AW50"/>
    <mergeCell ref="W45:W46"/>
    <mergeCell ref="X45:X46"/>
    <mergeCell ref="AV10:AV12"/>
    <mergeCell ref="AV13:AV50"/>
    <mergeCell ref="AQ14:AQ50"/>
    <mergeCell ref="AR14:AR50"/>
    <mergeCell ref="AJ10:AJ12"/>
    <mergeCell ref="AK10:AK12"/>
    <mergeCell ref="AL10:AL12"/>
    <mergeCell ref="AM10:AM12"/>
    <mergeCell ref="AN10:AN12"/>
    <mergeCell ref="AO10:AO12"/>
    <mergeCell ref="AW10:AW12"/>
    <mergeCell ref="AP10:AP12"/>
    <mergeCell ref="AQ10:AQ12"/>
    <mergeCell ref="AR10:AR12"/>
    <mergeCell ref="AS10:AS12"/>
    <mergeCell ref="AT10:AT12"/>
    <mergeCell ref="AU10:AU12"/>
    <mergeCell ref="AT13:AT50"/>
    <mergeCell ref="AU13:AU50"/>
    <mergeCell ref="AV1:AW1"/>
    <mergeCell ref="AV2:AW2"/>
    <mergeCell ref="AV3:AW3"/>
    <mergeCell ref="AV4:AW4"/>
    <mergeCell ref="A5:AW5"/>
    <mergeCell ref="C6:AW6"/>
    <mergeCell ref="C7:AW7"/>
    <mergeCell ref="A8:AW8"/>
  </mergeCells>
  <conditionalFormatting sqref="N13:Q13">
    <cfRule type="cellIs" priority="16" dxfId="4" operator="equal">
      <formula>"Casi seguro - Se espera que el evento ocurra en la mayoría de las circunstancias  +Catastrófico"</formula>
    </cfRule>
    <cfRule type="cellIs" priority="17" dxfId="4" operator="equal">
      <formula>"Probable- Es viable que el evento ocurra en la mayoría de las circunstancias +Catastrófico"</formula>
    </cfRule>
    <cfRule type="cellIs" priority="18" dxfId="4" operator="equal">
      <formula>"Posible - El evento podrá ocurrir en algún momento +Catastrófico"</formula>
    </cfRule>
    <cfRule type="cellIs" priority="19" dxfId="4" operator="equal">
      <formula>"Improbable - El evento puede ocurrir en algún momento+Catastrófico"</formula>
    </cfRule>
    <cfRule type="cellIs" priority="20" dxfId="4" operator="equal">
      <formula>"Rara vez- El evento puede ocurrir solo en circunstancias excepcionales (poco comunes o anormales)+Catastrófico"</formula>
    </cfRule>
    <cfRule type="cellIs" priority="21" dxfId="73" operator="equal">
      <formula>"Casi seguro - Se espera que el evento ocurra en la mayoría de las circunstancias  +Moderado"</formula>
    </cfRule>
    <cfRule type="cellIs" priority="22" dxfId="73" operator="equal">
      <formula>"Probable- Es viable que el evento ocurra en la mayoría de las circunstancias +Moderado"</formula>
    </cfRule>
    <cfRule type="cellIs" priority="23" dxfId="1" operator="equal">
      <formula>"Posible - El evento podrá ocurrir en algún momento +Moderado"</formula>
    </cfRule>
    <cfRule type="cellIs" priority="24" dxfId="1" operator="equal">
      <formula>"Improbable - El evento puede ocurrir en algún momento+Moderado"</formula>
    </cfRule>
    <cfRule type="cellIs" priority="25" dxfId="1" operator="equal">
      <formula>"Rara vez- El evento puede ocurrir solo en circunstancias excepcionales (poco comunes o anormales)+Moderado"</formula>
    </cfRule>
    <cfRule type="cellIs" priority="26" dxfId="73" operator="equal">
      <formula>"Casi seguro - Se espera que el evento ocurra en la mayoría de las circunstancias  +Mayor"</formula>
    </cfRule>
    <cfRule type="cellIs" priority="27" dxfId="73" operator="equal">
      <formula>"Posible - El evento podrá ocurrir en algún momento +Mayor"</formula>
    </cfRule>
    <cfRule type="cellIs" priority="28" dxfId="73" operator="equal">
      <formula>"Improbable - El evento puede ocurrir en algún momento+Mayor"</formula>
    </cfRule>
    <cfRule type="cellIs" priority="29" dxfId="73" operator="equal">
      <formula>"Rara vez- El evento puede ocurrir solo en circunstancias excepcionales (poco comunes o anormales)+Mayor"</formula>
    </cfRule>
    <cfRule type="cellIs" priority="30" dxfId="73" operator="equal">
      <formula>"Probable- Es viable que el evento ocurra en la mayoría de las circunstancias +Mayor"</formula>
    </cfRule>
  </conditionalFormatting>
  <conditionalFormatting sqref="AT13">
    <cfRule type="cellIs" priority="1" dxfId="4" operator="equal">
      <formula>IF(AND($AT$13="Casi Seguro -5+ Catastrófico-5"),"EXTREMO",FALSE)</formula>
    </cfRule>
    <cfRule type="cellIs" priority="2" dxfId="4" operator="equal">
      <formula>"Probable-4+ Catastrófico-5"</formula>
    </cfRule>
    <cfRule type="cellIs" priority="3" dxfId="4" operator="equal">
      <formula>"Posible-3+ Catastrófico-5"</formula>
    </cfRule>
    <cfRule type="cellIs" priority="4" dxfId="4" operator="equal">
      <formula>"Improbable-2+ Catastrófico-5"</formula>
    </cfRule>
    <cfRule type="cellIs" priority="5" dxfId="4" operator="equal">
      <formula>"Rara Vez-1+ Catastrófico-5"</formula>
    </cfRule>
    <cfRule type="cellIs" priority="6" dxfId="73" operator="equal">
      <formula>"Casi Seguro -5+ Mayor- 4"</formula>
    </cfRule>
    <cfRule type="cellIs" priority="7" dxfId="73" operator="equal">
      <formula>"Probable-4+ Mayor- 4"</formula>
    </cfRule>
    <cfRule type="cellIs" priority="8" dxfId="73" operator="equal">
      <formula>"Posible-3+ Mayor- 4"</formula>
    </cfRule>
    <cfRule type="cellIs" priority="9" dxfId="73" operator="equal">
      <formula>"Improbable-2+ Mayor- 4"</formula>
    </cfRule>
    <cfRule type="cellIs" priority="10" dxfId="73" operator="equal">
      <formula>"Rara Vez-1+Mayor- 4"</formula>
    </cfRule>
    <cfRule type="cellIs" priority="11" dxfId="73" operator="equal">
      <formula>"Casi Seguro -5+Moderado- 3"</formula>
    </cfRule>
    <cfRule type="cellIs" priority="12" dxfId="73" operator="equal">
      <formula>"Probable-4+Moderado- 3"</formula>
    </cfRule>
    <cfRule type="cellIs" priority="13" dxfId="1" operator="equal">
      <formula>"Posible-3+Moderado- 3"</formula>
    </cfRule>
    <cfRule type="cellIs" priority="14" dxfId="1" operator="equal">
      <formula>"Improbable-2+Moderado- 3"</formula>
    </cfRule>
    <cfRule type="cellIs" priority="15" dxfId="1" operator="equal">
      <formula>"Rara Vez-1+Moderado- 3"</formula>
    </cfRule>
  </conditionalFormatting>
  <dataValidations count="1">
    <dataValidation type="list" allowBlank="1" showInputMessage="1" showErrorMessage="1" sqref="B13">
      <formula1>$B$1110:$B$1111</formula1>
    </dataValidation>
  </dataValidations>
  <printOptions/>
  <pageMargins left="0.7" right="0.7" top="0.75" bottom="0.75" header="0.3" footer="0.3"/>
  <pageSetup horizontalDpi="600" verticalDpi="600" orientation="portrait" paperSize="9" scale="27" r:id="rId2"/>
  <rowBreaks count="1" manualBreakCount="1">
    <brk id="53" max="255" man="1"/>
  </rowBreaks>
  <drawing r:id="rId1"/>
</worksheet>
</file>

<file path=xl/worksheets/sheet8.xml><?xml version="1.0" encoding="utf-8"?>
<worksheet xmlns="http://schemas.openxmlformats.org/spreadsheetml/2006/main" xmlns:r="http://schemas.openxmlformats.org/officeDocument/2006/relationships">
  <dimension ref="A1:AW1102"/>
  <sheetViews>
    <sheetView zoomScale="90" zoomScaleNormal="90" zoomScalePageLayoutView="0" workbookViewId="0" topLeftCell="A30">
      <selection activeCell="A51" sqref="A51"/>
    </sheetView>
  </sheetViews>
  <sheetFormatPr defaultColWidth="11.421875" defaultRowHeight="15"/>
  <cols>
    <col min="1" max="1" width="6.7109375" style="28" customWidth="1"/>
    <col min="2" max="4" width="27.57421875" style="28" customWidth="1"/>
    <col min="5" max="5" width="46.8515625" style="28" customWidth="1"/>
    <col min="6" max="8" width="21.140625" style="28" customWidth="1"/>
    <col min="9" max="9" width="26.421875" style="28" hidden="1" customWidth="1"/>
    <col min="10" max="10" width="6.421875" style="28" hidden="1" customWidth="1"/>
    <col min="11" max="11" width="44.421875" style="28" hidden="1" customWidth="1"/>
    <col min="12" max="13" width="0" style="28" hidden="1" customWidth="1"/>
    <col min="14" max="14" width="17.421875" style="56" hidden="1" customWidth="1"/>
    <col min="15" max="15" width="17.140625" style="28" hidden="1" customWidth="1"/>
    <col min="16" max="16" width="8.8515625" style="28" hidden="1" customWidth="1"/>
    <col min="17" max="17" width="15.8515625" style="28" customWidth="1"/>
    <col min="18" max="18" width="29.57421875" style="28" customWidth="1"/>
    <col min="19" max="19" width="12.57421875" style="28" customWidth="1"/>
    <col min="20" max="20" width="0" style="28" hidden="1" customWidth="1"/>
    <col min="21" max="21" width="45.140625" style="1" hidden="1" customWidth="1"/>
    <col min="22" max="22" width="4.00390625" style="1" hidden="1" customWidth="1"/>
    <col min="23" max="23" width="5.140625" style="1" hidden="1" customWidth="1"/>
    <col min="24" max="24" width="11.8515625" style="61" hidden="1" customWidth="1"/>
    <col min="25" max="25" width="15.57421875" style="28" hidden="1" customWidth="1"/>
    <col min="26" max="26" width="16.57421875" style="28" hidden="1" customWidth="1"/>
    <col min="27" max="27" width="36.57421875" style="28" hidden="1" customWidth="1"/>
    <col min="28" max="34" width="29.140625" style="28" hidden="1" customWidth="1"/>
    <col min="35" max="35" width="16.8515625" style="28" hidden="1" customWidth="1"/>
    <col min="36" max="38" width="29.140625" style="28" hidden="1" customWidth="1"/>
    <col min="39" max="39" width="18.140625" style="28" hidden="1" customWidth="1"/>
    <col min="40" max="41" width="29.140625" style="28" hidden="1" customWidth="1"/>
    <col min="42" max="42" width="13.7109375" style="28" hidden="1" customWidth="1"/>
    <col min="43" max="43" width="11.421875" style="28" hidden="1" customWidth="1"/>
    <col min="44" max="44" width="18.8515625" style="28" hidden="1" customWidth="1"/>
    <col min="45" max="45" width="16.00390625" style="28" hidden="1" customWidth="1"/>
    <col min="46" max="46" width="25.00390625" style="28" customWidth="1"/>
    <col min="47" max="47" width="13.140625" style="28" customWidth="1"/>
    <col min="48" max="48" width="59.00390625" style="28" customWidth="1"/>
    <col min="49" max="49" width="68.28125" style="28" customWidth="1"/>
    <col min="50" max="16384" width="11.421875" style="28" customWidth="1"/>
  </cols>
  <sheetData>
    <row r="1" spans="1:49" s="95" customFormat="1" ht="16.5" customHeight="1">
      <c r="A1" s="243"/>
      <c r="B1" s="243"/>
      <c r="C1" s="160" t="s">
        <v>290</v>
      </c>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244" t="s">
        <v>305</v>
      </c>
      <c r="AW1" s="244"/>
    </row>
    <row r="2" spans="1:49" s="95" customFormat="1" ht="16.5">
      <c r="A2" s="243"/>
      <c r="B2" s="243"/>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245" t="s">
        <v>306</v>
      </c>
      <c r="AW2" s="245"/>
    </row>
    <row r="3" spans="1:49" s="95" customFormat="1" ht="16.5">
      <c r="A3" s="243"/>
      <c r="B3" s="243"/>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245" t="s">
        <v>288</v>
      </c>
      <c r="AW3" s="245"/>
    </row>
    <row r="4" spans="1:49" s="95" customFormat="1" ht="16.5">
      <c r="A4" s="243"/>
      <c r="B4" s="243"/>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246" t="s">
        <v>247</v>
      </c>
      <c r="AW4" s="246"/>
    </row>
    <row r="5" spans="1:49" s="95" customFormat="1" ht="16.5">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3"/>
    </row>
    <row r="6" spans="1:49" s="95" customFormat="1" ht="16.5" customHeight="1">
      <c r="A6" s="243" t="s">
        <v>0</v>
      </c>
      <c r="B6" s="243"/>
      <c r="C6" s="160" t="s">
        <v>253</v>
      </c>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s="95" customFormat="1" ht="16.5">
      <c r="A7" s="243" t="s">
        <v>287</v>
      </c>
      <c r="B7" s="243"/>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s="95" customFormat="1" ht="16.5" customHeight="1">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row>
    <row r="9" spans="1:49" ht="15">
      <c r="A9" s="149"/>
      <c r="B9" s="273" t="s">
        <v>137</v>
      </c>
      <c r="C9" s="273"/>
      <c r="D9" s="273"/>
      <c r="E9" s="273"/>
      <c r="F9" s="273"/>
      <c r="G9" s="273"/>
      <c r="H9" s="273"/>
      <c r="I9" s="280" t="s">
        <v>87</v>
      </c>
      <c r="J9" s="280"/>
      <c r="K9" s="280"/>
      <c r="L9" s="280"/>
      <c r="M9" s="280"/>
      <c r="N9" s="280"/>
      <c r="O9" s="280"/>
      <c r="P9" s="150"/>
      <c r="Q9" s="150"/>
      <c r="R9" s="273" t="s">
        <v>88</v>
      </c>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151" t="s">
        <v>379</v>
      </c>
      <c r="AW9" s="151" t="s">
        <v>380</v>
      </c>
    </row>
    <row r="10" spans="1:49" ht="78.75" customHeight="1">
      <c r="A10" s="47"/>
      <c r="B10" s="274" t="s">
        <v>318</v>
      </c>
      <c r="C10" s="274"/>
      <c r="D10" s="274"/>
      <c r="E10" s="274"/>
      <c r="F10" s="274"/>
      <c r="G10" s="274"/>
      <c r="H10" s="274"/>
      <c r="I10" s="183" t="s">
        <v>5</v>
      </c>
      <c r="J10" s="183"/>
      <c r="K10" s="183" t="s">
        <v>7</v>
      </c>
      <c r="L10" s="183" t="s">
        <v>168</v>
      </c>
      <c r="M10" s="183" t="s">
        <v>169</v>
      </c>
      <c r="N10" s="282" t="s">
        <v>170</v>
      </c>
      <c r="O10" s="183" t="s">
        <v>7</v>
      </c>
      <c r="P10" s="183"/>
      <c r="Q10" s="183" t="s">
        <v>241</v>
      </c>
      <c r="R10" s="183" t="s">
        <v>9</v>
      </c>
      <c r="S10" s="274" t="s">
        <v>195</v>
      </c>
      <c r="T10" s="274"/>
      <c r="U10" s="173" t="s">
        <v>190</v>
      </c>
      <c r="V10" s="173"/>
      <c r="W10" s="173"/>
      <c r="X10" s="173" t="s">
        <v>154</v>
      </c>
      <c r="Y10" s="173"/>
      <c r="Z10" s="183" t="s">
        <v>226</v>
      </c>
      <c r="AA10" s="112" t="s">
        <v>224</v>
      </c>
      <c r="AB10" s="183" t="s">
        <v>229</v>
      </c>
      <c r="AC10" s="183" t="s">
        <v>230</v>
      </c>
      <c r="AD10" s="183" t="s">
        <v>212</v>
      </c>
      <c r="AE10" s="183" t="s">
        <v>236</v>
      </c>
      <c r="AF10" s="272" t="s">
        <v>231</v>
      </c>
      <c r="AG10" s="272" t="s">
        <v>232</v>
      </c>
      <c r="AH10" s="272" t="s">
        <v>237</v>
      </c>
      <c r="AI10" s="271" t="s">
        <v>234</v>
      </c>
      <c r="AJ10" s="271" t="s">
        <v>234</v>
      </c>
      <c r="AK10" s="271" t="s">
        <v>234</v>
      </c>
      <c r="AL10" s="272" t="s">
        <v>238</v>
      </c>
      <c r="AM10" s="271" t="s">
        <v>235</v>
      </c>
      <c r="AN10" s="271" t="s">
        <v>235</v>
      </c>
      <c r="AO10" s="271" t="s">
        <v>235</v>
      </c>
      <c r="AP10" s="183" t="s">
        <v>18</v>
      </c>
      <c r="AQ10" s="183" t="s">
        <v>240</v>
      </c>
      <c r="AR10" s="183" t="s">
        <v>18</v>
      </c>
      <c r="AS10" s="183" t="s">
        <v>19</v>
      </c>
      <c r="AT10" s="183" t="s">
        <v>20</v>
      </c>
      <c r="AU10" s="183" t="s">
        <v>21</v>
      </c>
      <c r="AV10" s="165" t="s">
        <v>377</v>
      </c>
      <c r="AW10" s="165" t="s">
        <v>378</v>
      </c>
    </row>
    <row r="11" spans="1:49" ht="15" customHeight="1">
      <c r="A11" s="47"/>
      <c r="B11" s="274"/>
      <c r="C11" s="274"/>
      <c r="D11" s="274"/>
      <c r="E11" s="274"/>
      <c r="F11" s="274"/>
      <c r="G11" s="274"/>
      <c r="H11" s="274"/>
      <c r="I11" s="183"/>
      <c r="J11" s="183"/>
      <c r="K11" s="183"/>
      <c r="L11" s="183"/>
      <c r="M11" s="183"/>
      <c r="N11" s="282"/>
      <c r="O11" s="183"/>
      <c r="P11" s="183"/>
      <c r="Q11" s="183"/>
      <c r="R11" s="183"/>
      <c r="S11" s="274"/>
      <c r="T11" s="274"/>
      <c r="U11" s="281" t="s">
        <v>192</v>
      </c>
      <c r="V11" s="281"/>
      <c r="W11" s="281"/>
      <c r="X11" s="227" t="s">
        <v>23</v>
      </c>
      <c r="Y11" s="183" t="s">
        <v>14</v>
      </c>
      <c r="Z11" s="183"/>
      <c r="AA11" s="279" t="s">
        <v>225</v>
      </c>
      <c r="AB11" s="183"/>
      <c r="AC11" s="183"/>
      <c r="AD11" s="183"/>
      <c r="AE11" s="183"/>
      <c r="AF11" s="272"/>
      <c r="AG11" s="272"/>
      <c r="AH11" s="272"/>
      <c r="AI11" s="271"/>
      <c r="AJ11" s="271"/>
      <c r="AK11" s="271"/>
      <c r="AL11" s="272"/>
      <c r="AM11" s="271" t="s">
        <v>233</v>
      </c>
      <c r="AN11" s="271" t="s">
        <v>233</v>
      </c>
      <c r="AO11" s="271" t="s">
        <v>233</v>
      </c>
      <c r="AP11" s="183"/>
      <c r="AQ11" s="183"/>
      <c r="AR11" s="183"/>
      <c r="AS11" s="183"/>
      <c r="AT11" s="183"/>
      <c r="AU11" s="183"/>
      <c r="AV11" s="165"/>
      <c r="AW11" s="165"/>
    </row>
    <row r="12" spans="1:49" s="81" customFormat="1" ht="61.5" customHeight="1">
      <c r="A12" s="47"/>
      <c r="B12" s="90" t="s">
        <v>82</v>
      </c>
      <c r="C12" s="90" t="s">
        <v>129</v>
      </c>
      <c r="D12" s="90" t="s">
        <v>131</v>
      </c>
      <c r="E12" s="90" t="s">
        <v>2</v>
      </c>
      <c r="F12" s="90" t="s">
        <v>3</v>
      </c>
      <c r="G12" s="90" t="s">
        <v>85</v>
      </c>
      <c r="H12" s="90" t="s">
        <v>86</v>
      </c>
      <c r="I12" s="183"/>
      <c r="J12" s="183"/>
      <c r="K12" s="183"/>
      <c r="L12" s="183"/>
      <c r="M12" s="183"/>
      <c r="N12" s="282"/>
      <c r="O12" s="183"/>
      <c r="P12" s="183"/>
      <c r="Q12" s="183"/>
      <c r="R12" s="183"/>
      <c r="S12" s="112" t="s">
        <v>11</v>
      </c>
      <c r="T12" s="112" t="s">
        <v>1</v>
      </c>
      <c r="U12" s="112" t="s">
        <v>191</v>
      </c>
      <c r="V12" s="112" t="s">
        <v>193</v>
      </c>
      <c r="W12" s="112" t="s">
        <v>169</v>
      </c>
      <c r="X12" s="227"/>
      <c r="Y12" s="183"/>
      <c r="Z12" s="183"/>
      <c r="AA12" s="279"/>
      <c r="AB12" s="183"/>
      <c r="AC12" s="183"/>
      <c r="AD12" s="183"/>
      <c r="AE12" s="183"/>
      <c r="AF12" s="272"/>
      <c r="AG12" s="272"/>
      <c r="AH12" s="272"/>
      <c r="AI12" s="271"/>
      <c r="AJ12" s="271"/>
      <c r="AK12" s="271"/>
      <c r="AL12" s="272"/>
      <c r="AM12" s="271" t="s">
        <v>233</v>
      </c>
      <c r="AN12" s="271" t="s">
        <v>233</v>
      </c>
      <c r="AO12" s="271" t="s">
        <v>233</v>
      </c>
      <c r="AP12" s="183"/>
      <c r="AQ12" s="183"/>
      <c r="AR12" s="183"/>
      <c r="AS12" s="183"/>
      <c r="AT12" s="183"/>
      <c r="AU12" s="183"/>
      <c r="AV12" s="165"/>
      <c r="AW12" s="165"/>
    </row>
    <row r="13" spans="1:49" s="81" customFormat="1" ht="15.75" customHeight="1">
      <c r="A13" s="232">
        <v>1</v>
      </c>
      <c r="B13" s="232" t="s">
        <v>83</v>
      </c>
      <c r="C13" s="236" t="s">
        <v>319</v>
      </c>
      <c r="D13" s="232" t="s">
        <v>320</v>
      </c>
      <c r="E13" s="337" t="s">
        <v>419</v>
      </c>
      <c r="F13" s="232" t="s">
        <v>26</v>
      </c>
      <c r="G13" s="231">
        <v>45156</v>
      </c>
      <c r="H13" s="232" t="s">
        <v>321</v>
      </c>
      <c r="I13" s="232" t="s">
        <v>211</v>
      </c>
      <c r="J13" s="232">
        <f>VLOOKUP(I13,'[9]Variables corrupcion'!$E$5:$F$9,2,FALSE)</f>
        <v>5</v>
      </c>
      <c r="K13" s="59" t="s">
        <v>171</v>
      </c>
      <c r="L13" s="113" t="s">
        <v>189</v>
      </c>
      <c r="M13" s="113"/>
      <c r="N13" s="232">
        <f>COUNTIF(L13:L31,"X")</f>
        <v>12</v>
      </c>
      <c r="O13" s="232" t="str">
        <f>IF(AND(N13&gt;=1,N13&lt;=5),"Moderado",IF(AND(N13&gt;=6,N13&lt;=11),"Mayor",IF(AND(N13&gt;=12,N13&lt;=19),"Catastrófico","-")))</f>
        <v>Catastrófico</v>
      </c>
      <c r="P13" s="232">
        <f>VLOOKUP(O13,'[9]Variables corrupcion'!$H$5:$I$7,2,FALSE)</f>
        <v>5</v>
      </c>
      <c r="Q13" s="232" t="str">
        <f>CONCATENATE(I13,"+",O13)</f>
        <v>Casi seguro - Se espera que el evento ocurra en la mayoría de las circunstancias  +Catastrófico</v>
      </c>
      <c r="R13" s="235" t="s">
        <v>322</v>
      </c>
      <c r="S13" s="235" t="s">
        <v>243</v>
      </c>
      <c r="T13" s="235"/>
      <c r="U13" s="235"/>
      <c r="V13" s="235"/>
      <c r="W13" s="235"/>
      <c r="X13" s="235"/>
      <c r="Y13" s="110"/>
      <c r="Z13" s="82"/>
      <c r="AA13" s="82"/>
      <c r="AB13" s="82"/>
      <c r="AC13" s="82"/>
      <c r="AD13" s="82"/>
      <c r="AE13" s="82"/>
      <c r="AF13" s="82"/>
      <c r="AG13" s="82"/>
      <c r="AH13" s="82"/>
      <c r="AI13" s="82"/>
      <c r="AJ13" s="82"/>
      <c r="AK13" s="82"/>
      <c r="AL13" s="82"/>
      <c r="AM13" s="82"/>
      <c r="AN13" s="82"/>
      <c r="AO13" s="82"/>
      <c r="AP13" s="110"/>
      <c r="AQ13" s="110"/>
      <c r="AR13" s="110"/>
      <c r="AS13" s="110"/>
      <c r="AT13" s="157" t="str">
        <f>CONCATENATE(AR14,"+",AS14)</f>
        <v>Probable-4+Moderado- 3</v>
      </c>
      <c r="AU13" s="157"/>
      <c r="AV13" s="235" t="s">
        <v>420</v>
      </c>
      <c r="AW13" s="334" t="s">
        <v>384</v>
      </c>
    </row>
    <row r="14" spans="1:49" ht="30">
      <c r="A14" s="232"/>
      <c r="B14" s="232"/>
      <c r="C14" s="236"/>
      <c r="D14" s="232"/>
      <c r="E14" s="337"/>
      <c r="F14" s="232"/>
      <c r="G14" s="231"/>
      <c r="H14" s="232"/>
      <c r="I14" s="232"/>
      <c r="J14" s="232"/>
      <c r="K14" s="59" t="s">
        <v>172</v>
      </c>
      <c r="L14" s="113" t="s">
        <v>189</v>
      </c>
      <c r="M14" s="55"/>
      <c r="N14" s="232"/>
      <c r="O14" s="232"/>
      <c r="P14" s="232"/>
      <c r="Q14" s="232"/>
      <c r="R14" s="235"/>
      <c r="S14" s="235"/>
      <c r="T14" s="235"/>
      <c r="U14" s="47" t="s">
        <v>196</v>
      </c>
      <c r="V14" s="110"/>
      <c r="W14" s="47" t="s">
        <v>189</v>
      </c>
      <c r="X14" s="62" t="str">
        <f>IF(AND(V14="x"),15,"-")</f>
        <v>-</v>
      </c>
      <c r="Y14" s="235" t="s">
        <v>64</v>
      </c>
      <c r="Z14" s="234" t="str">
        <f>IF(AND(X30&gt;=96,X30&lt;=100),"Fuerte",IF(AND(X30&gt;=86,X30&lt;=95),"Moderado",IF(AND(X30&lt;=85,X30&gt;=0),"Débil","-")))</f>
        <v>Débil</v>
      </c>
      <c r="AA14" s="234" t="s">
        <v>217</v>
      </c>
      <c r="AB14" s="234" t="str">
        <f>CONCATENATE(Z14,AA14)</f>
        <v>DébilFuerte</v>
      </c>
      <c r="AC14" s="234" t="str">
        <f>IF(AB14="FuerteFuerte","NO","SI")</f>
        <v>SI</v>
      </c>
      <c r="AD14" s="189">
        <f>(X30+X49)/2</f>
        <v>90</v>
      </c>
      <c r="AE14" s="189" t="str">
        <f>IF(AND(AD14=100),"Fuerte",IF(AND(AD14&gt;=50,AD14&lt;=99),"Moderado",IF(AND(AD14&lt;=49,AD14&gt;=0),"Débil","-")))</f>
        <v>Moderado</v>
      </c>
      <c r="AF14" s="189" t="s">
        <v>219</v>
      </c>
      <c r="AG14" s="189" t="s">
        <v>219</v>
      </c>
      <c r="AH14" s="189" t="str">
        <f>CONCATENATE(AE14,AF14)</f>
        <v>ModeradoDirectamente</v>
      </c>
      <c r="AI14" s="189">
        <f>IF(AND(AH14="FuerteDirectamente"),2,IF(AND(AH14="FuerteNo disminuye"),0,IF(AND(AH14="ModeradoDirectamente"),1,IF(AND(AH14="ModeradoNo disminuye"),0,FALSE))))</f>
        <v>1</v>
      </c>
      <c r="AJ14" s="189" t="b">
        <f>IF(AND(AE14="Fuerte"),IF(AND(AF14="Directamente"),2,IF(AND(AE14="Fuerte"),IF(AND(AF14="No disminuye"),0,FALSE))))</f>
        <v>0</v>
      </c>
      <c r="AK14" s="189" t="e">
        <f>#VALUE!</f>
        <v>#VALUE!</v>
      </c>
      <c r="AL14" s="189" t="str">
        <f>CONCATENATE(AE14,AG14)</f>
        <v>ModeradoDirectamente</v>
      </c>
      <c r="AM14" s="189">
        <f>IF(AND(AL14="FuerteDirectamente"),2,IF(AND(AL14="FuerteIndirectamente"),1,IF(AND(AL14="FuerteNo Disminuye"),0,IF(AND(AL14="ModeradoDirectamente"),1,IF(AND(AL14="ModeradoIndirectamente"),0,IF(AND(AL14="ModeradoNo disminuye"),0,FALSE))))))</f>
        <v>1</v>
      </c>
      <c r="AN14" s="189" t="b">
        <f>IF(AND(AE14="Fuerte"),IF(AND(AG14="Directamente"),2,IF(AND(AE14="Fuerte"),IF(AND(AG14="Indirectamente"),1,IF(AND(AE14="Fuerte"),IF(AND(AG14="No disminuye"),0,FALSE))))))</f>
        <v>0</v>
      </c>
      <c r="AO14" s="189">
        <f>IF(AND(AE14="Moderado"),IF(AND(AG14="Directamente"),1,IF(AND(AE14="Moderado"),IF(AND(AG14="Indirectamente"),0,IF(AND(AE14="Moderado"),IF(AND(AG14="No disminuye"),0,FALSE))))))</f>
        <v>1</v>
      </c>
      <c r="AP14" s="189">
        <f>J13-AI14</f>
        <v>4</v>
      </c>
      <c r="AQ14" s="189">
        <f>P13-AM14</f>
        <v>4</v>
      </c>
      <c r="AR14" s="189" t="str">
        <f>IF(AND(AP14=1),"Rara Vez-1",IF(AND(AP14=2),"Improbable-2",IF(AND(AP14=3),"Posible-3",IF(AND(AP14=4),"Probable-4",IF(AND(AP14=5),"Casi Seguro -5",FALSE)))))</f>
        <v>Probable-4</v>
      </c>
      <c r="AS14" s="189" t="str">
        <f>IF(AND(AQ14&gt;=2),"Moderado- 3",IF(AND(AM14=3),"Moderado-3",IF(AND(AM14=4),"Mayor-4",IF(AND(AM14=5),"Catastrófico-5",FALSE))))</f>
        <v>Moderado- 3</v>
      </c>
      <c r="AT14" s="158"/>
      <c r="AU14" s="158"/>
      <c r="AV14" s="235"/>
      <c r="AW14" s="335"/>
    </row>
    <row r="15" spans="1:49" ht="30">
      <c r="A15" s="232"/>
      <c r="B15" s="232"/>
      <c r="C15" s="236"/>
      <c r="D15" s="232"/>
      <c r="E15" s="337"/>
      <c r="F15" s="232"/>
      <c r="G15" s="231"/>
      <c r="H15" s="232"/>
      <c r="I15" s="232"/>
      <c r="J15" s="232"/>
      <c r="K15" s="59" t="s">
        <v>173</v>
      </c>
      <c r="L15" s="113" t="s">
        <v>243</v>
      </c>
      <c r="M15" s="55"/>
      <c r="N15" s="232"/>
      <c r="O15" s="232"/>
      <c r="P15" s="232"/>
      <c r="Q15" s="232"/>
      <c r="R15" s="235"/>
      <c r="S15" s="235"/>
      <c r="T15" s="235"/>
      <c r="U15" s="47" t="s">
        <v>197</v>
      </c>
      <c r="V15" s="110" t="s">
        <v>189</v>
      </c>
      <c r="W15" s="47"/>
      <c r="X15" s="62">
        <f>IF(AND(V15="x"),15,"-")</f>
        <v>15</v>
      </c>
      <c r="Y15" s="235"/>
      <c r="Z15" s="234"/>
      <c r="AA15" s="234"/>
      <c r="AB15" s="234"/>
      <c r="AC15" s="234"/>
      <c r="AD15" s="189"/>
      <c r="AE15" s="189"/>
      <c r="AF15" s="189"/>
      <c r="AG15" s="189"/>
      <c r="AH15" s="189"/>
      <c r="AI15" s="189"/>
      <c r="AJ15" s="189"/>
      <c r="AK15" s="189"/>
      <c r="AL15" s="189"/>
      <c r="AM15" s="189"/>
      <c r="AN15" s="189"/>
      <c r="AO15" s="189"/>
      <c r="AP15" s="189"/>
      <c r="AQ15" s="189"/>
      <c r="AR15" s="189"/>
      <c r="AS15" s="189"/>
      <c r="AT15" s="158"/>
      <c r="AU15" s="158"/>
      <c r="AV15" s="235"/>
      <c r="AW15" s="335"/>
    </row>
    <row r="16" spans="1:49" ht="30">
      <c r="A16" s="232"/>
      <c r="B16" s="232"/>
      <c r="C16" s="236"/>
      <c r="D16" s="232"/>
      <c r="E16" s="337"/>
      <c r="F16" s="232"/>
      <c r="G16" s="231"/>
      <c r="H16" s="232"/>
      <c r="I16" s="232"/>
      <c r="J16" s="232"/>
      <c r="K16" s="59" t="s">
        <v>174</v>
      </c>
      <c r="L16" s="113" t="s">
        <v>189</v>
      </c>
      <c r="M16" s="55"/>
      <c r="N16" s="232"/>
      <c r="O16" s="232"/>
      <c r="P16" s="232"/>
      <c r="Q16" s="232"/>
      <c r="R16" s="235"/>
      <c r="S16" s="235"/>
      <c r="T16" s="235"/>
      <c r="U16" s="47" t="s">
        <v>198</v>
      </c>
      <c r="V16" s="110" t="s">
        <v>189</v>
      </c>
      <c r="W16" s="47"/>
      <c r="X16" s="62">
        <f>IF(AND(V16="x"),15,"-")</f>
        <v>15</v>
      </c>
      <c r="Y16" s="235"/>
      <c r="Z16" s="234"/>
      <c r="AA16" s="234"/>
      <c r="AB16" s="234"/>
      <c r="AC16" s="234"/>
      <c r="AD16" s="189"/>
      <c r="AE16" s="189"/>
      <c r="AF16" s="189"/>
      <c r="AG16" s="189"/>
      <c r="AH16" s="189"/>
      <c r="AI16" s="189"/>
      <c r="AJ16" s="189"/>
      <c r="AK16" s="189"/>
      <c r="AL16" s="189"/>
      <c r="AM16" s="189"/>
      <c r="AN16" s="189"/>
      <c r="AO16" s="189"/>
      <c r="AP16" s="189"/>
      <c r="AQ16" s="189"/>
      <c r="AR16" s="189"/>
      <c r="AS16" s="189"/>
      <c r="AT16" s="158"/>
      <c r="AU16" s="158"/>
      <c r="AV16" s="235"/>
      <c r="AW16" s="335"/>
    </row>
    <row r="17" spans="1:49" ht="30">
      <c r="A17" s="232"/>
      <c r="B17" s="232"/>
      <c r="C17" s="236"/>
      <c r="D17" s="232"/>
      <c r="E17" s="337"/>
      <c r="F17" s="232"/>
      <c r="G17" s="231"/>
      <c r="H17" s="232"/>
      <c r="I17" s="232"/>
      <c r="J17" s="232"/>
      <c r="K17" s="59" t="s">
        <v>178</v>
      </c>
      <c r="L17" s="113" t="s">
        <v>189</v>
      </c>
      <c r="M17" s="55"/>
      <c r="N17" s="232"/>
      <c r="O17" s="232"/>
      <c r="P17" s="232"/>
      <c r="Q17" s="232"/>
      <c r="R17" s="235"/>
      <c r="S17" s="235"/>
      <c r="T17" s="235"/>
      <c r="U17" s="47" t="s">
        <v>199</v>
      </c>
      <c r="V17" s="110" t="s">
        <v>189</v>
      </c>
      <c r="W17" s="47"/>
      <c r="X17" s="62">
        <f>IF(AND(V17="x"),15,"-")</f>
        <v>15</v>
      </c>
      <c r="Y17" s="235"/>
      <c r="Z17" s="234"/>
      <c r="AA17" s="234"/>
      <c r="AB17" s="234"/>
      <c r="AC17" s="234"/>
      <c r="AD17" s="189"/>
      <c r="AE17" s="189"/>
      <c r="AF17" s="189"/>
      <c r="AG17" s="189"/>
      <c r="AH17" s="189"/>
      <c r="AI17" s="189"/>
      <c r="AJ17" s="189"/>
      <c r="AK17" s="189"/>
      <c r="AL17" s="189"/>
      <c r="AM17" s="189"/>
      <c r="AN17" s="189"/>
      <c r="AO17" s="189"/>
      <c r="AP17" s="189"/>
      <c r="AQ17" s="189"/>
      <c r="AR17" s="189"/>
      <c r="AS17" s="189"/>
      <c r="AT17" s="158"/>
      <c r="AU17" s="158"/>
      <c r="AV17" s="235"/>
      <c r="AW17" s="335"/>
    </row>
    <row r="18" spans="1:49" ht="30">
      <c r="A18" s="232"/>
      <c r="B18" s="232"/>
      <c r="C18" s="236"/>
      <c r="D18" s="232"/>
      <c r="E18" s="337"/>
      <c r="F18" s="232"/>
      <c r="G18" s="231"/>
      <c r="H18" s="232"/>
      <c r="I18" s="232"/>
      <c r="J18" s="232"/>
      <c r="K18" s="59" t="s">
        <v>179</v>
      </c>
      <c r="L18" s="113"/>
      <c r="M18" s="55" t="s">
        <v>189</v>
      </c>
      <c r="N18" s="232"/>
      <c r="O18" s="232"/>
      <c r="P18" s="232"/>
      <c r="Q18" s="232"/>
      <c r="R18" s="235"/>
      <c r="S18" s="235"/>
      <c r="T18" s="235"/>
      <c r="U18" s="47" t="s">
        <v>386</v>
      </c>
      <c r="V18" s="110" t="s">
        <v>243</v>
      </c>
      <c r="W18" s="47"/>
      <c r="X18" s="62">
        <f>IF(AND(V18="x"),15,"-")</f>
        <v>15</v>
      </c>
      <c r="Y18" s="235"/>
      <c r="Z18" s="234"/>
      <c r="AA18" s="234"/>
      <c r="AB18" s="234"/>
      <c r="AC18" s="234"/>
      <c r="AD18" s="189"/>
      <c r="AE18" s="189"/>
      <c r="AF18" s="189"/>
      <c r="AG18" s="189"/>
      <c r="AH18" s="189"/>
      <c r="AI18" s="189"/>
      <c r="AJ18" s="189"/>
      <c r="AK18" s="189"/>
      <c r="AL18" s="189"/>
      <c r="AM18" s="189"/>
      <c r="AN18" s="189"/>
      <c r="AO18" s="189"/>
      <c r="AP18" s="189"/>
      <c r="AQ18" s="189"/>
      <c r="AR18" s="189"/>
      <c r="AS18" s="189"/>
      <c r="AT18" s="158"/>
      <c r="AU18" s="158"/>
      <c r="AV18" s="235"/>
      <c r="AW18" s="335"/>
    </row>
    <row r="19" spans="1:49" ht="30">
      <c r="A19" s="232"/>
      <c r="B19" s="232"/>
      <c r="C19" s="236"/>
      <c r="D19" s="232"/>
      <c r="E19" s="337"/>
      <c r="F19" s="232"/>
      <c r="G19" s="231"/>
      <c r="H19" s="232"/>
      <c r="I19" s="232"/>
      <c r="J19" s="232"/>
      <c r="K19" s="59" t="s">
        <v>175</v>
      </c>
      <c r="L19" s="113" t="s">
        <v>189</v>
      </c>
      <c r="M19" s="55"/>
      <c r="N19" s="232"/>
      <c r="O19" s="232"/>
      <c r="P19" s="232"/>
      <c r="Q19" s="232"/>
      <c r="R19" s="235"/>
      <c r="S19" s="235"/>
      <c r="T19" s="235"/>
      <c r="U19" s="235"/>
      <c r="V19" s="235"/>
      <c r="W19" s="235"/>
      <c r="X19" s="235"/>
      <c r="Y19" s="235"/>
      <c r="Z19" s="234"/>
      <c r="AA19" s="234"/>
      <c r="AB19" s="234"/>
      <c r="AC19" s="234"/>
      <c r="AD19" s="189"/>
      <c r="AE19" s="189"/>
      <c r="AF19" s="189"/>
      <c r="AG19" s="189"/>
      <c r="AH19" s="189"/>
      <c r="AI19" s="189"/>
      <c r="AJ19" s="189"/>
      <c r="AK19" s="189"/>
      <c r="AL19" s="189"/>
      <c r="AM19" s="189"/>
      <c r="AN19" s="189"/>
      <c r="AO19" s="189"/>
      <c r="AP19" s="189"/>
      <c r="AQ19" s="189"/>
      <c r="AR19" s="189"/>
      <c r="AS19" s="189"/>
      <c r="AT19" s="158"/>
      <c r="AU19" s="158"/>
      <c r="AV19" s="235"/>
      <c r="AW19" s="335"/>
    </row>
    <row r="20" spans="1:49" ht="45">
      <c r="A20" s="232"/>
      <c r="B20" s="232"/>
      <c r="C20" s="236"/>
      <c r="D20" s="232"/>
      <c r="E20" s="337"/>
      <c r="F20" s="232"/>
      <c r="G20" s="231"/>
      <c r="H20" s="232"/>
      <c r="I20" s="232"/>
      <c r="J20" s="232"/>
      <c r="K20" s="59" t="s">
        <v>176</v>
      </c>
      <c r="L20" s="113"/>
      <c r="M20" s="111" t="s">
        <v>189</v>
      </c>
      <c r="N20" s="232"/>
      <c r="O20" s="232"/>
      <c r="P20" s="232"/>
      <c r="Q20" s="232"/>
      <c r="R20" s="235"/>
      <c r="S20" s="235"/>
      <c r="T20" s="235"/>
      <c r="U20" s="183" t="s">
        <v>200</v>
      </c>
      <c r="V20" s="183"/>
      <c r="W20" s="183"/>
      <c r="X20" s="183"/>
      <c r="Y20" s="235"/>
      <c r="Z20" s="234"/>
      <c r="AA20" s="234"/>
      <c r="AB20" s="234"/>
      <c r="AC20" s="234"/>
      <c r="AD20" s="189"/>
      <c r="AE20" s="189"/>
      <c r="AF20" s="189"/>
      <c r="AG20" s="189"/>
      <c r="AH20" s="189"/>
      <c r="AI20" s="189"/>
      <c r="AJ20" s="189"/>
      <c r="AK20" s="189"/>
      <c r="AL20" s="189"/>
      <c r="AM20" s="189"/>
      <c r="AN20" s="189"/>
      <c r="AO20" s="189"/>
      <c r="AP20" s="189"/>
      <c r="AQ20" s="189"/>
      <c r="AR20" s="189"/>
      <c r="AS20" s="189"/>
      <c r="AT20" s="158"/>
      <c r="AU20" s="158"/>
      <c r="AV20" s="235"/>
      <c r="AW20" s="335"/>
    </row>
    <row r="21" spans="1:49" ht="15">
      <c r="A21" s="232"/>
      <c r="B21" s="232"/>
      <c r="C21" s="236"/>
      <c r="D21" s="232"/>
      <c r="E21" s="337"/>
      <c r="F21" s="232"/>
      <c r="G21" s="231"/>
      <c r="H21" s="232"/>
      <c r="I21" s="232"/>
      <c r="J21" s="232"/>
      <c r="K21" s="59" t="s">
        <v>177</v>
      </c>
      <c r="L21" s="113" t="s">
        <v>189</v>
      </c>
      <c r="M21" s="111"/>
      <c r="N21" s="232"/>
      <c r="O21" s="232"/>
      <c r="P21" s="232"/>
      <c r="Q21" s="232"/>
      <c r="R21" s="235"/>
      <c r="S21" s="235"/>
      <c r="T21" s="235"/>
      <c r="U21" s="47" t="s">
        <v>201</v>
      </c>
      <c r="V21" s="110" t="s">
        <v>243</v>
      </c>
      <c r="W21" s="47"/>
      <c r="X21" s="63">
        <f>IF(AND(V21="x"),15,"-")</f>
        <v>15</v>
      </c>
      <c r="Y21" s="235"/>
      <c r="Z21" s="234"/>
      <c r="AA21" s="234"/>
      <c r="AB21" s="234"/>
      <c r="AC21" s="234"/>
      <c r="AD21" s="189"/>
      <c r="AE21" s="189"/>
      <c r="AF21" s="189"/>
      <c r="AG21" s="189"/>
      <c r="AH21" s="189"/>
      <c r="AI21" s="189"/>
      <c r="AJ21" s="189"/>
      <c r="AK21" s="189"/>
      <c r="AL21" s="189"/>
      <c r="AM21" s="189"/>
      <c r="AN21" s="189"/>
      <c r="AO21" s="189"/>
      <c r="AP21" s="189"/>
      <c r="AQ21" s="189"/>
      <c r="AR21" s="189"/>
      <c r="AS21" s="189"/>
      <c r="AT21" s="158"/>
      <c r="AU21" s="158"/>
      <c r="AV21" s="235"/>
      <c r="AW21" s="335"/>
    </row>
    <row r="22" spans="1:49" ht="30">
      <c r="A22" s="232"/>
      <c r="B22" s="232"/>
      <c r="C22" s="236"/>
      <c r="D22" s="232"/>
      <c r="E22" s="337"/>
      <c r="F22" s="232"/>
      <c r="G22" s="231"/>
      <c r="H22" s="232"/>
      <c r="I22" s="232"/>
      <c r="J22" s="232"/>
      <c r="K22" s="59" t="s">
        <v>387</v>
      </c>
      <c r="L22" s="113" t="s">
        <v>189</v>
      </c>
      <c r="M22" s="111"/>
      <c r="N22" s="232"/>
      <c r="O22" s="232"/>
      <c r="P22" s="232"/>
      <c r="Q22" s="232"/>
      <c r="R22" s="235"/>
      <c r="S22" s="235"/>
      <c r="T22" s="235"/>
      <c r="U22" s="233" t="s">
        <v>202</v>
      </c>
      <c r="V22" s="235"/>
      <c r="W22" s="233" t="s">
        <v>189</v>
      </c>
      <c r="X22" s="237" t="str">
        <f>IF(AND(V22="x"),10,"-")</f>
        <v>-</v>
      </c>
      <c r="Y22" s="235"/>
      <c r="Z22" s="234"/>
      <c r="AA22" s="234"/>
      <c r="AB22" s="234"/>
      <c r="AC22" s="234"/>
      <c r="AD22" s="189"/>
      <c r="AE22" s="189"/>
      <c r="AF22" s="189"/>
      <c r="AG22" s="189"/>
      <c r="AH22" s="189"/>
      <c r="AI22" s="189"/>
      <c r="AJ22" s="189"/>
      <c r="AK22" s="189"/>
      <c r="AL22" s="189"/>
      <c r="AM22" s="189"/>
      <c r="AN22" s="189"/>
      <c r="AO22" s="189"/>
      <c r="AP22" s="189"/>
      <c r="AQ22" s="189"/>
      <c r="AR22" s="189"/>
      <c r="AS22" s="189"/>
      <c r="AT22" s="158"/>
      <c r="AU22" s="158"/>
      <c r="AV22" s="235"/>
      <c r="AW22" s="335"/>
    </row>
    <row r="23" spans="1:49" ht="15">
      <c r="A23" s="232"/>
      <c r="B23" s="232"/>
      <c r="C23" s="236"/>
      <c r="D23" s="232"/>
      <c r="E23" s="337"/>
      <c r="F23" s="232"/>
      <c r="G23" s="231"/>
      <c r="H23" s="232"/>
      <c r="I23" s="232"/>
      <c r="J23" s="232"/>
      <c r="K23" s="59" t="s">
        <v>180</v>
      </c>
      <c r="L23" s="113"/>
      <c r="M23" s="111" t="s">
        <v>189</v>
      </c>
      <c r="N23" s="232"/>
      <c r="O23" s="232"/>
      <c r="P23" s="232"/>
      <c r="Q23" s="232"/>
      <c r="R23" s="235"/>
      <c r="S23" s="235"/>
      <c r="T23" s="235"/>
      <c r="U23" s="233"/>
      <c r="V23" s="235"/>
      <c r="W23" s="233"/>
      <c r="X23" s="237"/>
      <c r="Y23" s="235"/>
      <c r="Z23" s="234"/>
      <c r="AA23" s="234"/>
      <c r="AB23" s="234"/>
      <c r="AC23" s="234"/>
      <c r="AD23" s="189"/>
      <c r="AE23" s="189"/>
      <c r="AF23" s="189"/>
      <c r="AG23" s="189"/>
      <c r="AH23" s="189"/>
      <c r="AI23" s="189"/>
      <c r="AJ23" s="189"/>
      <c r="AK23" s="189"/>
      <c r="AL23" s="189"/>
      <c r="AM23" s="189"/>
      <c r="AN23" s="189"/>
      <c r="AO23" s="189"/>
      <c r="AP23" s="189"/>
      <c r="AQ23" s="189"/>
      <c r="AR23" s="189"/>
      <c r="AS23" s="189"/>
      <c r="AT23" s="158"/>
      <c r="AU23" s="158"/>
      <c r="AV23" s="235"/>
      <c r="AW23" s="335"/>
    </row>
    <row r="24" spans="1:49" ht="15" customHeight="1">
      <c r="A24" s="232"/>
      <c r="B24" s="232"/>
      <c r="C24" s="236"/>
      <c r="D24" s="232"/>
      <c r="E24" s="337"/>
      <c r="F24" s="232"/>
      <c r="G24" s="231"/>
      <c r="H24" s="232"/>
      <c r="I24" s="232"/>
      <c r="J24" s="232"/>
      <c r="K24" s="59" t="s">
        <v>181</v>
      </c>
      <c r="L24" s="113"/>
      <c r="M24" s="111" t="s">
        <v>189</v>
      </c>
      <c r="N24" s="232"/>
      <c r="O24" s="232"/>
      <c r="P24" s="232"/>
      <c r="Q24" s="232"/>
      <c r="R24" s="235"/>
      <c r="S24" s="235"/>
      <c r="T24" s="235"/>
      <c r="U24" s="235"/>
      <c r="V24" s="235"/>
      <c r="W24" s="235"/>
      <c r="X24" s="235"/>
      <c r="Y24" s="235"/>
      <c r="Z24" s="234"/>
      <c r="AA24" s="234"/>
      <c r="AB24" s="234"/>
      <c r="AC24" s="234"/>
      <c r="AD24" s="189"/>
      <c r="AE24" s="189"/>
      <c r="AF24" s="189"/>
      <c r="AG24" s="189"/>
      <c r="AH24" s="189"/>
      <c r="AI24" s="189"/>
      <c r="AJ24" s="189"/>
      <c r="AK24" s="189"/>
      <c r="AL24" s="189"/>
      <c r="AM24" s="189"/>
      <c r="AN24" s="189"/>
      <c r="AO24" s="189"/>
      <c r="AP24" s="189"/>
      <c r="AQ24" s="189"/>
      <c r="AR24" s="189"/>
      <c r="AS24" s="189"/>
      <c r="AT24" s="158"/>
      <c r="AU24" s="158"/>
      <c r="AV24" s="235"/>
      <c r="AW24" s="335"/>
    </row>
    <row r="25" spans="1:49" ht="29.25" customHeight="1">
      <c r="A25" s="232"/>
      <c r="B25" s="232"/>
      <c r="C25" s="236"/>
      <c r="D25" s="232"/>
      <c r="E25" s="337"/>
      <c r="F25" s="232"/>
      <c r="G25" s="231"/>
      <c r="H25" s="232"/>
      <c r="I25" s="232"/>
      <c r="J25" s="232"/>
      <c r="K25" s="59" t="s">
        <v>182</v>
      </c>
      <c r="L25" s="113"/>
      <c r="M25" s="111" t="s">
        <v>189</v>
      </c>
      <c r="N25" s="232"/>
      <c r="O25" s="232"/>
      <c r="P25" s="232"/>
      <c r="Q25" s="232"/>
      <c r="R25" s="235"/>
      <c r="S25" s="235"/>
      <c r="T25" s="235"/>
      <c r="U25" s="183" t="s">
        <v>203</v>
      </c>
      <c r="V25" s="183"/>
      <c r="W25" s="183"/>
      <c r="X25" s="183"/>
      <c r="Y25" s="235"/>
      <c r="Z25" s="234"/>
      <c r="AA25" s="234"/>
      <c r="AB25" s="234"/>
      <c r="AC25" s="234"/>
      <c r="AD25" s="189"/>
      <c r="AE25" s="189"/>
      <c r="AF25" s="189"/>
      <c r="AG25" s="189"/>
      <c r="AH25" s="189"/>
      <c r="AI25" s="189"/>
      <c r="AJ25" s="189"/>
      <c r="AK25" s="189"/>
      <c r="AL25" s="189"/>
      <c r="AM25" s="189"/>
      <c r="AN25" s="189"/>
      <c r="AO25" s="189"/>
      <c r="AP25" s="189"/>
      <c r="AQ25" s="189"/>
      <c r="AR25" s="189"/>
      <c r="AS25" s="189"/>
      <c r="AT25" s="158"/>
      <c r="AU25" s="158"/>
      <c r="AV25" s="235"/>
      <c r="AW25" s="335"/>
    </row>
    <row r="26" spans="1:49" ht="15" customHeight="1">
      <c r="A26" s="232"/>
      <c r="B26" s="232"/>
      <c r="C26" s="236"/>
      <c r="D26" s="232"/>
      <c r="E26" s="337"/>
      <c r="F26" s="232"/>
      <c r="G26" s="231"/>
      <c r="H26" s="232"/>
      <c r="I26" s="232"/>
      <c r="J26" s="232"/>
      <c r="K26" s="59" t="s">
        <v>183</v>
      </c>
      <c r="L26" s="113"/>
      <c r="M26" s="111" t="s">
        <v>189</v>
      </c>
      <c r="N26" s="232"/>
      <c r="O26" s="232"/>
      <c r="P26" s="232"/>
      <c r="Q26" s="232"/>
      <c r="R26" s="235"/>
      <c r="S26" s="235"/>
      <c r="T26" s="235"/>
      <c r="U26" s="233" t="s">
        <v>204</v>
      </c>
      <c r="V26" s="235"/>
      <c r="W26" s="235" t="s">
        <v>189</v>
      </c>
      <c r="X26" s="237" t="str">
        <f>IF(AND(V26="X"),10,"-")</f>
        <v>-</v>
      </c>
      <c r="Y26" s="235"/>
      <c r="Z26" s="234"/>
      <c r="AA26" s="234"/>
      <c r="AB26" s="234"/>
      <c r="AC26" s="234"/>
      <c r="AD26" s="189"/>
      <c r="AE26" s="189"/>
      <c r="AF26" s="189"/>
      <c r="AG26" s="189"/>
      <c r="AH26" s="189"/>
      <c r="AI26" s="189"/>
      <c r="AJ26" s="189"/>
      <c r="AK26" s="189"/>
      <c r="AL26" s="189"/>
      <c r="AM26" s="189"/>
      <c r="AN26" s="189"/>
      <c r="AO26" s="189"/>
      <c r="AP26" s="189"/>
      <c r="AQ26" s="189"/>
      <c r="AR26" s="189"/>
      <c r="AS26" s="189"/>
      <c r="AT26" s="158"/>
      <c r="AU26" s="158"/>
      <c r="AV26" s="235"/>
      <c r="AW26" s="335"/>
    </row>
    <row r="27" spans="1:49" ht="15">
      <c r="A27" s="232"/>
      <c r="B27" s="232"/>
      <c r="C27" s="236"/>
      <c r="D27" s="232"/>
      <c r="E27" s="337"/>
      <c r="F27" s="232"/>
      <c r="G27" s="231"/>
      <c r="H27" s="232"/>
      <c r="I27" s="232"/>
      <c r="J27" s="232"/>
      <c r="K27" s="59" t="s">
        <v>184</v>
      </c>
      <c r="L27" s="113" t="s">
        <v>189</v>
      </c>
      <c r="M27" s="111"/>
      <c r="N27" s="232"/>
      <c r="O27" s="232"/>
      <c r="P27" s="232"/>
      <c r="Q27" s="232"/>
      <c r="R27" s="235"/>
      <c r="S27" s="235"/>
      <c r="T27" s="235"/>
      <c r="U27" s="233"/>
      <c r="V27" s="235"/>
      <c r="W27" s="235"/>
      <c r="X27" s="237"/>
      <c r="Y27" s="235"/>
      <c r="Z27" s="234"/>
      <c r="AA27" s="234"/>
      <c r="AB27" s="234"/>
      <c r="AC27" s="234"/>
      <c r="AD27" s="189"/>
      <c r="AE27" s="189"/>
      <c r="AF27" s="189"/>
      <c r="AG27" s="189"/>
      <c r="AH27" s="189"/>
      <c r="AI27" s="189"/>
      <c r="AJ27" s="189"/>
      <c r="AK27" s="189"/>
      <c r="AL27" s="189"/>
      <c r="AM27" s="189"/>
      <c r="AN27" s="189"/>
      <c r="AO27" s="189"/>
      <c r="AP27" s="189"/>
      <c r="AQ27" s="189"/>
      <c r="AR27" s="189"/>
      <c r="AS27" s="189"/>
      <c r="AT27" s="158"/>
      <c r="AU27" s="158"/>
      <c r="AV27" s="235"/>
      <c r="AW27" s="335"/>
    </row>
    <row r="28" spans="1:49" ht="30">
      <c r="A28" s="232"/>
      <c r="B28" s="232"/>
      <c r="C28" s="236"/>
      <c r="D28" s="232"/>
      <c r="E28" s="337"/>
      <c r="F28" s="232"/>
      <c r="G28" s="231"/>
      <c r="H28" s="232"/>
      <c r="I28" s="232"/>
      <c r="J28" s="232"/>
      <c r="K28" s="59" t="s">
        <v>185</v>
      </c>
      <c r="L28" s="113" t="s">
        <v>189</v>
      </c>
      <c r="M28" s="111"/>
      <c r="N28" s="232"/>
      <c r="O28" s="232"/>
      <c r="P28" s="232"/>
      <c r="Q28" s="232"/>
      <c r="R28" s="235"/>
      <c r="S28" s="235"/>
      <c r="T28" s="235"/>
      <c r="U28" s="233" t="s">
        <v>205</v>
      </c>
      <c r="V28" s="235" t="s">
        <v>189</v>
      </c>
      <c r="W28" s="235"/>
      <c r="X28" s="237">
        <f>IF(AND(V28="x"),5,"-")</f>
        <v>5</v>
      </c>
      <c r="Y28" s="235"/>
      <c r="Z28" s="234"/>
      <c r="AA28" s="234"/>
      <c r="AB28" s="234"/>
      <c r="AC28" s="234"/>
      <c r="AD28" s="189"/>
      <c r="AE28" s="189"/>
      <c r="AF28" s="189"/>
      <c r="AG28" s="189"/>
      <c r="AH28" s="189"/>
      <c r="AI28" s="189"/>
      <c r="AJ28" s="189"/>
      <c r="AK28" s="189"/>
      <c r="AL28" s="189"/>
      <c r="AM28" s="189"/>
      <c r="AN28" s="189"/>
      <c r="AO28" s="189"/>
      <c r="AP28" s="189"/>
      <c r="AQ28" s="189"/>
      <c r="AR28" s="189"/>
      <c r="AS28" s="189"/>
      <c r="AT28" s="158"/>
      <c r="AU28" s="158"/>
      <c r="AV28" s="235"/>
      <c r="AW28" s="335"/>
    </row>
    <row r="29" spans="1:49" ht="15">
      <c r="A29" s="232"/>
      <c r="B29" s="232"/>
      <c r="C29" s="236"/>
      <c r="D29" s="232"/>
      <c r="E29" s="337"/>
      <c r="F29" s="232"/>
      <c r="G29" s="231"/>
      <c r="H29" s="232"/>
      <c r="I29" s="232"/>
      <c r="J29" s="232"/>
      <c r="K29" s="59" t="s">
        <v>186</v>
      </c>
      <c r="L29" s="113" t="s">
        <v>189</v>
      </c>
      <c r="M29" s="111"/>
      <c r="N29" s="232"/>
      <c r="O29" s="232"/>
      <c r="P29" s="232"/>
      <c r="Q29" s="232"/>
      <c r="R29" s="235"/>
      <c r="S29" s="235"/>
      <c r="T29" s="235"/>
      <c r="U29" s="233"/>
      <c r="V29" s="235"/>
      <c r="W29" s="235"/>
      <c r="X29" s="237"/>
      <c r="Y29" s="235"/>
      <c r="Z29" s="234"/>
      <c r="AA29" s="234"/>
      <c r="AB29" s="234"/>
      <c r="AC29" s="234"/>
      <c r="AD29" s="189"/>
      <c r="AE29" s="189"/>
      <c r="AF29" s="189"/>
      <c r="AG29" s="189"/>
      <c r="AH29" s="189"/>
      <c r="AI29" s="189"/>
      <c r="AJ29" s="189"/>
      <c r="AK29" s="189"/>
      <c r="AL29" s="189"/>
      <c r="AM29" s="189"/>
      <c r="AN29" s="189"/>
      <c r="AO29" s="189"/>
      <c r="AP29" s="189"/>
      <c r="AQ29" s="189"/>
      <c r="AR29" s="189"/>
      <c r="AS29" s="189"/>
      <c r="AT29" s="158"/>
      <c r="AU29" s="158"/>
      <c r="AV29" s="235"/>
      <c r="AW29" s="335"/>
    </row>
    <row r="30" spans="1:49" ht="30" customHeight="1">
      <c r="A30" s="232"/>
      <c r="B30" s="232"/>
      <c r="C30" s="236"/>
      <c r="D30" s="232"/>
      <c r="E30" s="337"/>
      <c r="F30" s="232"/>
      <c r="G30" s="231"/>
      <c r="H30" s="232"/>
      <c r="I30" s="232"/>
      <c r="J30" s="232"/>
      <c r="K30" s="59" t="s">
        <v>187</v>
      </c>
      <c r="L30" s="113" t="s">
        <v>189</v>
      </c>
      <c r="M30" s="111"/>
      <c r="N30" s="232"/>
      <c r="O30" s="232"/>
      <c r="P30" s="232"/>
      <c r="Q30" s="232"/>
      <c r="R30" s="235"/>
      <c r="S30" s="235"/>
      <c r="T30" s="235"/>
      <c r="U30" s="183" t="s">
        <v>194</v>
      </c>
      <c r="V30" s="183"/>
      <c r="W30" s="183"/>
      <c r="X30" s="238">
        <f>SUM(X14:X18)+SUM(X21:X23)+SUM(X26:X29)</f>
        <v>80</v>
      </c>
      <c r="Y30" s="235"/>
      <c r="Z30" s="234"/>
      <c r="AA30" s="234"/>
      <c r="AB30" s="234"/>
      <c r="AC30" s="234"/>
      <c r="AD30" s="189"/>
      <c r="AE30" s="189"/>
      <c r="AF30" s="189"/>
      <c r="AG30" s="189"/>
      <c r="AH30" s="189"/>
      <c r="AI30" s="189"/>
      <c r="AJ30" s="189"/>
      <c r="AK30" s="189"/>
      <c r="AL30" s="189"/>
      <c r="AM30" s="189"/>
      <c r="AN30" s="189"/>
      <c r="AO30" s="189"/>
      <c r="AP30" s="189"/>
      <c r="AQ30" s="189"/>
      <c r="AR30" s="189"/>
      <c r="AS30" s="189"/>
      <c r="AT30" s="158"/>
      <c r="AU30" s="158"/>
      <c r="AV30" s="235"/>
      <c r="AW30" s="335"/>
    </row>
    <row r="31" spans="1:49" ht="15">
      <c r="A31" s="232"/>
      <c r="B31" s="232"/>
      <c r="C31" s="236"/>
      <c r="D31" s="232"/>
      <c r="E31" s="337"/>
      <c r="F31" s="232"/>
      <c r="G31" s="231"/>
      <c r="H31" s="232"/>
      <c r="I31" s="232"/>
      <c r="J31" s="232"/>
      <c r="K31" s="59" t="s">
        <v>188</v>
      </c>
      <c r="L31" s="113"/>
      <c r="M31" s="111" t="s">
        <v>189</v>
      </c>
      <c r="N31" s="232"/>
      <c r="O31" s="232"/>
      <c r="P31" s="232"/>
      <c r="Q31" s="232"/>
      <c r="R31" s="235"/>
      <c r="S31" s="235"/>
      <c r="T31" s="235"/>
      <c r="U31" s="183"/>
      <c r="V31" s="183"/>
      <c r="W31" s="183"/>
      <c r="X31" s="183"/>
      <c r="Y31" s="235"/>
      <c r="Z31" s="234"/>
      <c r="AA31" s="234"/>
      <c r="AB31" s="234"/>
      <c r="AC31" s="234"/>
      <c r="AD31" s="189"/>
      <c r="AE31" s="189"/>
      <c r="AF31" s="189"/>
      <c r="AG31" s="189"/>
      <c r="AH31" s="189"/>
      <c r="AI31" s="189"/>
      <c r="AJ31" s="189"/>
      <c r="AK31" s="189"/>
      <c r="AL31" s="189"/>
      <c r="AM31" s="189"/>
      <c r="AN31" s="189"/>
      <c r="AO31" s="189"/>
      <c r="AP31" s="189"/>
      <c r="AQ31" s="189"/>
      <c r="AR31" s="189"/>
      <c r="AS31" s="189"/>
      <c r="AT31" s="158"/>
      <c r="AU31" s="158"/>
      <c r="AV31" s="235"/>
      <c r="AW31" s="335"/>
    </row>
    <row r="32" spans="1:49" ht="15">
      <c r="A32" s="232"/>
      <c r="B32" s="232"/>
      <c r="C32" s="236"/>
      <c r="D32" s="232"/>
      <c r="E32" s="337"/>
      <c r="F32" s="232"/>
      <c r="G32" s="231"/>
      <c r="H32" s="232"/>
      <c r="I32" s="232"/>
      <c r="J32" s="232"/>
      <c r="K32" s="268"/>
      <c r="L32" s="268"/>
      <c r="M32" s="268"/>
      <c r="N32" s="232"/>
      <c r="O32" s="232"/>
      <c r="P32" s="232"/>
      <c r="Q32" s="232"/>
      <c r="R32" s="235" t="s">
        <v>323</v>
      </c>
      <c r="S32" s="235" t="s">
        <v>189</v>
      </c>
      <c r="T32" s="235"/>
      <c r="U32" s="235"/>
      <c r="V32" s="235"/>
      <c r="W32" s="235"/>
      <c r="X32" s="235"/>
      <c r="Y32" s="110"/>
      <c r="Z32" s="55"/>
      <c r="AA32" s="55"/>
      <c r="AB32" s="55"/>
      <c r="AC32" s="55"/>
      <c r="AD32" s="189"/>
      <c r="AE32" s="189"/>
      <c r="AF32" s="189"/>
      <c r="AG32" s="189"/>
      <c r="AH32" s="189"/>
      <c r="AI32" s="189"/>
      <c r="AJ32" s="189"/>
      <c r="AK32" s="189"/>
      <c r="AL32" s="189"/>
      <c r="AM32" s="189"/>
      <c r="AN32" s="189"/>
      <c r="AO32" s="189"/>
      <c r="AP32" s="189"/>
      <c r="AQ32" s="189"/>
      <c r="AR32" s="189"/>
      <c r="AS32" s="189"/>
      <c r="AT32" s="158"/>
      <c r="AU32" s="158"/>
      <c r="AV32" s="235"/>
      <c r="AW32" s="335"/>
    </row>
    <row r="33" spans="1:49" ht="15">
      <c r="A33" s="232"/>
      <c r="B33" s="232"/>
      <c r="C33" s="236"/>
      <c r="D33" s="232"/>
      <c r="E33" s="337"/>
      <c r="F33" s="232"/>
      <c r="G33" s="231"/>
      <c r="H33" s="232"/>
      <c r="I33" s="232"/>
      <c r="J33" s="232"/>
      <c r="K33" s="268"/>
      <c r="L33" s="268"/>
      <c r="M33" s="268"/>
      <c r="N33" s="232"/>
      <c r="O33" s="232"/>
      <c r="P33" s="232"/>
      <c r="Q33" s="232"/>
      <c r="R33" s="235"/>
      <c r="S33" s="235"/>
      <c r="T33" s="235"/>
      <c r="U33" s="47" t="s">
        <v>196</v>
      </c>
      <c r="V33" s="110" t="s">
        <v>189</v>
      </c>
      <c r="W33" s="47"/>
      <c r="X33" s="62">
        <f>IF(AND(V33="x"),15,"-")</f>
        <v>15</v>
      </c>
      <c r="Y33" s="235" t="s">
        <v>64</v>
      </c>
      <c r="Z33" s="234" t="str">
        <f>IF(AND(X49&gt;=96,X49&lt;=100),"Fuerte",IF(AND(X49&gt;=86,X49&lt;=95),"Moderado",IF(AND(X49&lt;=85,X49&gt;=0),"Débil","-")))</f>
        <v>Fuerte</v>
      </c>
      <c r="AA33" s="234" t="s">
        <v>217</v>
      </c>
      <c r="AB33" s="234" t="str">
        <f>CONCATENATE(Z33,AA33)</f>
        <v>FuerteFuerte</v>
      </c>
      <c r="AC33" s="234" t="str">
        <f>IF(AB33="FuerteFuerte","NO","SI")</f>
        <v>NO</v>
      </c>
      <c r="AD33" s="189"/>
      <c r="AE33" s="189"/>
      <c r="AF33" s="189"/>
      <c r="AG33" s="189"/>
      <c r="AH33" s="189"/>
      <c r="AI33" s="189"/>
      <c r="AJ33" s="189"/>
      <c r="AK33" s="189"/>
      <c r="AL33" s="189"/>
      <c r="AM33" s="189"/>
      <c r="AN33" s="189"/>
      <c r="AO33" s="189"/>
      <c r="AP33" s="189"/>
      <c r="AQ33" s="189"/>
      <c r="AR33" s="189"/>
      <c r="AS33" s="189"/>
      <c r="AT33" s="158"/>
      <c r="AU33" s="158"/>
      <c r="AV33" s="235"/>
      <c r="AW33" s="335"/>
    </row>
    <row r="34" spans="1:49" ht="30">
      <c r="A34" s="232"/>
      <c r="B34" s="232"/>
      <c r="C34" s="236"/>
      <c r="D34" s="232"/>
      <c r="E34" s="337"/>
      <c r="F34" s="232"/>
      <c r="G34" s="231"/>
      <c r="H34" s="232"/>
      <c r="I34" s="232"/>
      <c r="J34" s="232"/>
      <c r="K34" s="268"/>
      <c r="L34" s="268"/>
      <c r="M34" s="268"/>
      <c r="N34" s="232"/>
      <c r="O34" s="232"/>
      <c r="P34" s="232"/>
      <c r="Q34" s="232"/>
      <c r="R34" s="235"/>
      <c r="S34" s="235"/>
      <c r="T34" s="235"/>
      <c r="U34" s="47" t="s">
        <v>197</v>
      </c>
      <c r="V34" s="110" t="s">
        <v>189</v>
      </c>
      <c r="W34" s="47"/>
      <c r="X34" s="62">
        <f>IF(AND(V34="x"),15,"-")</f>
        <v>15</v>
      </c>
      <c r="Y34" s="235"/>
      <c r="Z34" s="234"/>
      <c r="AA34" s="234"/>
      <c r="AB34" s="234"/>
      <c r="AC34" s="234"/>
      <c r="AD34" s="189"/>
      <c r="AE34" s="189"/>
      <c r="AF34" s="189"/>
      <c r="AG34" s="189"/>
      <c r="AH34" s="189"/>
      <c r="AI34" s="189"/>
      <c r="AJ34" s="189"/>
      <c r="AK34" s="189"/>
      <c r="AL34" s="189"/>
      <c r="AM34" s="189"/>
      <c r="AN34" s="189"/>
      <c r="AO34" s="189"/>
      <c r="AP34" s="189"/>
      <c r="AQ34" s="189"/>
      <c r="AR34" s="189"/>
      <c r="AS34" s="189"/>
      <c r="AT34" s="158"/>
      <c r="AU34" s="158"/>
      <c r="AV34" s="235"/>
      <c r="AW34" s="335"/>
    </row>
    <row r="35" spans="1:49" ht="15">
      <c r="A35" s="232"/>
      <c r="B35" s="232"/>
      <c r="C35" s="236"/>
      <c r="D35" s="232"/>
      <c r="E35" s="337"/>
      <c r="F35" s="232"/>
      <c r="G35" s="231"/>
      <c r="H35" s="232"/>
      <c r="I35" s="232"/>
      <c r="J35" s="232"/>
      <c r="K35" s="268"/>
      <c r="L35" s="268"/>
      <c r="M35" s="268"/>
      <c r="N35" s="232"/>
      <c r="O35" s="232"/>
      <c r="P35" s="232"/>
      <c r="Q35" s="232"/>
      <c r="R35" s="235"/>
      <c r="S35" s="235"/>
      <c r="T35" s="235"/>
      <c r="U35" s="47" t="s">
        <v>198</v>
      </c>
      <c r="V35" s="110" t="s">
        <v>189</v>
      </c>
      <c r="W35" s="47"/>
      <c r="X35" s="62">
        <f>IF(AND(V35="x"),15,"-")</f>
        <v>15</v>
      </c>
      <c r="Y35" s="235"/>
      <c r="Z35" s="234"/>
      <c r="AA35" s="234"/>
      <c r="AB35" s="234"/>
      <c r="AC35" s="234"/>
      <c r="AD35" s="189"/>
      <c r="AE35" s="189"/>
      <c r="AF35" s="189"/>
      <c r="AG35" s="189"/>
      <c r="AH35" s="189"/>
      <c r="AI35" s="189"/>
      <c r="AJ35" s="189"/>
      <c r="AK35" s="189"/>
      <c r="AL35" s="189"/>
      <c r="AM35" s="189"/>
      <c r="AN35" s="189"/>
      <c r="AO35" s="189"/>
      <c r="AP35" s="189"/>
      <c r="AQ35" s="189"/>
      <c r="AR35" s="189"/>
      <c r="AS35" s="189"/>
      <c r="AT35" s="158"/>
      <c r="AU35" s="158"/>
      <c r="AV35" s="235"/>
      <c r="AW35" s="335"/>
    </row>
    <row r="36" spans="1:49" ht="15">
      <c r="A36" s="232"/>
      <c r="B36" s="232"/>
      <c r="C36" s="236"/>
      <c r="D36" s="232"/>
      <c r="E36" s="337"/>
      <c r="F36" s="232"/>
      <c r="G36" s="231"/>
      <c r="H36" s="232"/>
      <c r="I36" s="232"/>
      <c r="J36" s="232"/>
      <c r="K36" s="268"/>
      <c r="L36" s="268"/>
      <c r="M36" s="268"/>
      <c r="N36" s="232"/>
      <c r="O36" s="232"/>
      <c r="P36" s="232"/>
      <c r="Q36" s="232"/>
      <c r="R36" s="235"/>
      <c r="S36" s="235"/>
      <c r="T36" s="235"/>
      <c r="U36" s="47" t="s">
        <v>199</v>
      </c>
      <c r="V36" s="110" t="s">
        <v>189</v>
      </c>
      <c r="W36" s="47"/>
      <c r="X36" s="62">
        <f>IF(AND(V36="x"),15,"-")</f>
        <v>15</v>
      </c>
      <c r="Y36" s="235"/>
      <c r="Z36" s="234"/>
      <c r="AA36" s="234"/>
      <c r="AB36" s="234"/>
      <c r="AC36" s="234"/>
      <c r="AD36" s="189"/>
      <c r="AE36" s="189"/>
      <c r="AF36" s="189"/>
      <c r="AG36" s="189"/>
      <c r="AH36" s="189"/>
      <c r="AI36" s="189"/>
      <c r="AJ36" s="189"/>
      <c r="AK36" s="189"/>
      <c r="AL36" s="189"/>
      <c r="AM36" s="189"/>
      <c r="AN36" s="189"/>
      <c r="AO36" s="189"/>
      <c r="AP36" s="189"/>
      <c r="AQ36" s="189"/>
      <c r="AR36" s="189"/>
      <c r="AS36" s="189"/>
      <c r="AT36" s="158"/>
      <c r="AU36" s="158"/>
      <c r="AV36" s="235"/>
      <c r="AW36" s="335"/>
    </row>
    <row r="37" spans="1:49" ht="2.25" customHeight="1">
      <c r="A37" s="232"/>
      <c r="B37" s="232"/>
      <c r="C37" s="236"/>
      <c r="D37" s="232"/>
      <c r="E37" s="337"/>
      <c r="F37" s="232"/>
      <c r="G37" s="231"/>
      <c r="H37" s="232"/>
      <c r="I37" s="232"/>
      <c r="J37" s="232"/>
      <c r="K37" s="268"/>
      <c r="L37" s="268"/>
      <c r="M37" s="268"/>
      <c r="N37" s="232"/>
      <c r="O37" s="232"/>
      <c r="P37" s="232"/>
      <c r="Q37" s="232"/>
      <c r="R37" s="235"/>
      <c r="S37" s="235"/>
      <c r="T37" s="235"/>
      <c r="U37" s="47" t="s">
        <v>386</v>
      </c>
      <c r="V37" s="110" t="s">
        <v>189</v>
      </c>
      <c r="W37" s="47"/>
      <c r="X37" s="62">
        <f>IF(AND(V37="x"),15,"-")</f>
        <v>15</v>
      </c>
      <c r="Y37" s="235"/>
      <c r="Z37" s="234"/>
      <c r="AA37" s="234"/>
      <c r="AB37" s="234"/>
      <c r="AC37" s="234"/>
      <c r="AD37" s="189"/>
      <c r="AE37" s="189"/>
      <c r="AF37" s="189"/>
      <c r="AG37" s="189"/>
      <c r="AH37" s="189"/>
      <c r="AI37" s="189"/>
      <c r="AJ37" s="189"/>
      <c r="AK37" s="189"/>
      <c r="AL37" s="189"/>
      <c r="AM37" s="189"/>
      <c r="AN37" s="189"/>
      <c r="AO37" s="189"/>
      <c r="AP37" s="189"/>
      <c r="AQ37" s="189"/>
      <c r="AR37" s="189"/>
      <c r="AS37" s="189"/>
      <c r="AT37" s="158"/>
      <c r="AU37" s="158"/>
      <c r="AV37" s="235"/>
      <c r="AW37" s="335"/>
    </row>
    <row r="38" spans="1:49" ht="15" hidden="1">
      <c r="A38" s="232"/>
      <c r="B38" s="232"/>
      <c r="C38" s="236"/>
      <c r="D38" s="232"/>
      <c r="E38" s="337"/>
      <c r="F38" s="232"/>
      <c r="G38" s="231"/>
      <c r="H38" s="232"/>
      <c r="I38" s="232"/>
      <c r="J38" s="232"/>
      <c r="K38" s="268"/>
      <c r="L38" s="268"/>
      <c r="M38" s="268"/>
      <c r="N38" s="232"/>
      <c r="O38" s="232"/>
      <c r="P38" s="232"/>
      <c r="Q38" s="232"/>
      <c r="R38" s="235"/>
      <c r="S38" s="235"/>
      <c r="T38" s="235"/>
      <c r="U38" s="235"/>
      <c r="V38" s="235"/>
      <c r="W38" s="235"/>
      <c r="X38" s="235"/>
      <c r="Y38" s="235"/>
      <c r="Z38" s="234"/>
      <c r="AA38" s="234"/>
      <c r="AB38" s="234"/>
      <c r="AC38" s="234"/>
      <c r="AD38" s="189"/>
      <c r="AE38" s="189"/>
      <c r="AF38" s="189"/>
      <c r="AG38" s="189"/>
      <c r="AH38" s="189"/>
      <c r="AI38" s="189"/>
      <c r="AJ38" s="189"/>
      <c r="AK38" s="189"/>
      <c r="AL38" s="189"/>
      <c r="AM38" s="189"/>
      <c r="AN38" s="189"/>
      <c r="AO38" s="189"/>
      <c r="AP38" s="189"/>
      <c r="AQ38" s="189"/>
      <c r="AR38" s="189"/>
      <c r="AS38" s="189"/>
      <c r="AT38" s="158"/>
      <c r="AU38" s="158"/>
      <c r="AV38" s="235"/>
      <c r="AW38" s="335"/>
    </row>
    <row r="39" spans="1:49" ht="15" hidden="1">
      <c r="A39" s="232"/>
      <c r="B39" s="232"/>
      <c r="C39" s="236"/>
      <c r="D39" s="232"/>
      <c r="E39" s="337"/>
      <c r="F39" s="232"/>
      <c r="G39" s="231"/>
      <c r="H39" s="232"/>
      <c r="I39" s="232"/>
      <c r="J39" s="232"/>
      <c r="K39" s="268"/>
      <c r="L39" s="268"/>
      <c r="M39" s="268"/>
      <c r="N39" s="232"/>
      <c r="O39" s="232"/>
      <c r="P39" s="232"/>
      <c r="Q39" s="232"/>
      <c r="R39" s="235"/>
      <c r="S39" s="235"/>
      <c r="T39" s="235"/>
      <c r="U39" s="183" t="s">
        <v>200</v>
      </c>
      <c r="V39" s="183"/>
      <c r="W39" s="183"/>
      <c r="X39" s="183"/>
      <c r="Y39" s="235"/>
      <c r="Z39" s="234"/>
      <c r="AA39" s="234"/>
      <c r="AB39" s="234"/>
      <c r="AC39" s="234"/>
      <c r="AD39" s="189"/>
      <c r="AE39" s="189"/>
      <c r="AF39" s="189"/>
      <c r="AG39" s="189"/>
      <c r="AH39" s="189"/>
      <c r="AI39" s="189"/>
      <c r="AJ39" s="189"/>
      <c r="AK39" s="189"/>
      <c r="AL39" s="189"/>
      <c r="AM39" s="189"/>
      <c r="AN39" s="189"/>
      <c r="AO39" s="189"/>
      <c r="AP39" s="189"/>
      <c r="AQ39" s="189"/>
      <c r="AR39" s="189"/>
      <c r="AS39" s="189"/>
      <c r="AT39" s="158"/>
      <c r="AU39" s="158"/>
      <c r="AV39" s="235"/>
      <c r="AW39" s="335"/>
    </row>
    <row r="40" spans="1:49" ht="15" hidden="1">
      <c r="A40" s="232"/>
      <c r="B40" s="232"/>
      <c r="C40" s="236"/>
      <c r="D40" s="232"/>
      <c r="E40" s="337"/>
      <c r="F40" s="232"/>
      <c r="G40" s="231"/>
      <c r="H40" s="232"/>
      <c r="I40" s="232"/>
      <c r="J40" s="232"/>
      <c r="K40" s="268"/>
      <c r="L40" s="268"/>
      <c r="M40" s="268"/>
      <c r="N40" s="232"/>
      <c r="O40" s="232"/>
      <c r="P40" s="232"/>
      <c r="Q40" s="232"/>
      <c r="R40" s="235"/>
      <c r="S40" s="235"/>
      <c r="T40" s="235"/>
      <c r="U40" s="47" t="s">
        <v>201</v>
      </c>
      <c r="V40" s="110" t="s">
        <v>189</v>
      </c>
      <c r="W40" s="47"/>
      <c r="X40" s="63">
        <f>IF(AND(V40="x"),15,"-")</f>
        <v>15</v>
      </c>
      <c r="Y40" s="235"/>
      <c r="Z40" s="234"/>
      <c r="AA40" s="234"/>
      <c r="AB40" s="234"/>
      <c r="AC40" s="234"/>
      <c r="AD40" s="189"/>
      <c r="AE40" s="189"/>
      <c r="AF40" s="189"/>
      <c r="AG40" s="189"/>
      <c r="AH40" s="189"/>
      <c r="AI40" s="189"/>
      <c r="AJ40" s="189"/>
      <c r="AK40" s="189"/>
      <c r="AL40" s="189"/>
      <c r="AM40" s="189"/>
      <c r="AN40" s="189"/>
      <c r="AO40" s="189"/>
      <c r="AP40" s="189"/>
      <c r="AQ40" s="189"/>
      <c r="AR40" s="189"/>
      <c r="AS40" s="189"/>
      <c r="AT40" s="158"/>
      <c r="AU40" s="158"/>
      <c r="AV40" s="235"/>
      <c r="AW40" s="335"/>
    </row>
    <row r="41" spans="1:49" ht="15" hidden="1">
      <c r="A41" s="232"/>
      <c r="B41" s="232"/>
      <c r="C41" s="236"/>
      <c r="D41" s="232"/>
      <c r="E41" s="337"/>
      <c r="F41" s="232"/>
      <c r="G41" s="231"/>
      <c r="H41" s="232"/>
      <c r="I41" s="232"/>
      <c r="J41" s="232"/>
      <c r="K41" s="268"/>
      <c r="L41" s="268"/>
      <c r="M41" s="268"/>
      <c r="N41" s="232"/>
      <c r="O41" s="232"/>
      <c r="P41" s="232"/>
      <c r="Q41" s="232"/>
      <c r="R41" s="235"/>
      <c r="S41" s="235"/>
      <c r="T41" s="235"/>
      <c r="U41" s="233" t="s">
        <v>202</v>
      </c>
      <c r="V41" s="235"/>
      <c r="W41" s="233" t="s">
        <v>189</v>
      </c>
      <c r="X41" s="237" t="str">
        <f>IF(AND(V41="x"),10,"-")</f>
        <v>-</v>
      </c>
      <c r="Y41" s="235"/>
      <c r="Z41" s="234"/>
      <c r="AA41" s="234"/>
      <c r="AB41" s="234"/>
      <c r="AC41" s="234"/>
      <c r="AD41" s="189"/>
      <c r="AE41" s="189"/>
      <c r="AF41" s="189"/>
      <c r="AG41" s="189"/>
      <c r="AH41" s="189"/>
      <c r="AI41" s="189"/>
      <c r="AJ41" s="189"/>
      <c r="AK41" s="189"/>
      <c r="AL41" s="189"/>
      <c r="AM41" s="189"/>
      <c r="AN41" s="189"/>
      <c r="AO41" s="189"/>
      <c r="AP41" s="189"/>
      <c r="AQ41" s="189"/>
      <c r="AR41" s="189"/>
      <c r="AS41" s="189"/>
      <c r="AT41" s="158"/>
      <c r="AU41" s="158"/>
      <c r="AV41" s="235"/>
      <c r="AW41" s="335"/>
    </row>
    <row r="42" spans="1:49" ht="15" hidden="1">
      <c r="A42" s="232"/>
      <c r="B42" s="232"/>
      <c r="C42" s="236"/>
      <c r="D42" s="232"/>
      <c r="E42" s="337"/>
      <c r="F42" s="232"/>
      <c r="G42" s="231"/>
      <c r="H42" s="232"/>
      <c r="I42" s="232"/>
      <c r="J42" s="232"/>
      <c r="K42" s="268"/>
      <c r="L42" s="268"/>
      <c r="M42" s="268"/>
      <c r="N42" s="232"/>
      <c r="O42" s="232"/>
      <c r="P42" s="232"/>
      <c r="Q42" s="232"/>
      <c r="R42" s="235"/>
      <c r="S42" s="235"/>
      <c r="T42" s="235"/>
      <c r="U42" s="233"/>
      <c r="V42" s="235"/>
      <c r="W42" s="233"/>
      <c r="X42" s="237"/>
      <c r="Y42" s="235"/>
      <c r="Z42" s="234"/>
      <c r="AA42" s="234"/>
      <c r="AB42" s="234"/>
      <c r="AC42" s="234"/>
      <c r="AD42" s="189"/>
      <c r="AE42" s="189"/>
      <c r="AF42" s="189"/>
      <c r="AG42" s="189"/>
      <c r="AH42" s="189"/>
      <c r="AI42" s="189"/>
      <c r="AJ42" s="189"/>
      <c r="AK42" s="189"/>
      <c r="AL42" s="189"/>
      <c r="AM42" s="189"/>
      <c r="AN42" s="189"/>
      <c r="AO42" s="189"/>
      <c r="AP42" s="189"/>
      <c r="AQ42" s="189"/>
      <c r="AR42" s="189"/>
      <c r="AS42" s="189"/>
      <c r="AT42" s="158"/>
      <c r="AU42" s="158"/>
      <c r="AV42" s="235"/>
      <c r="AW42" s="335"/>
    </row>
    <row r="43" spans="1:49" ht="15" hidden="1">
      <c r="A43" s="232"/>
      <c r="B43" s="232"/>
      <c r="C43" s="236"/>
      <c r="D43" s="232"/>
      <c r="E43" s="337"/>
      <c r="F43" s="232"/>
      <c r="G43" s="231"/>
      <c r="H43" s="232"/>
      <c r="I43" s="232"/>
      <c r="J43" s="232"/>
      <c r="K43" s="268"/>
      <c r="L43" s="268"/>
      <c r="M43" s="268"/>
      <c r="N43" s="232"/>
      <c r="O43" s="232"/>
      <c r="P43" s="232"/>
      <c r="Q43" s="232"/>
      <c r="R43" s="235"/>
      <c r="S43" s="235"/>
      <c r="T43" s="235"/>
      <c r="U43" s="235"/>
      <c r="V43" s="235"/>
      <c r="W43" s="235"/>
      <c r="X43" s="235"/>
      <c r="Y43" s="235"/>
      <c r="Z43" s="234"/>
      <c r="AA43" s="234"/>
      <c r="AB43" s="234"/>
      <c r="AC43" s="234"/>
      <c r="AD43" s="189"/>
      <c r="AE43" s="189"/>
      <c r="AF43" s="189"/>
      <c r="AG43" s="189"/>
      <c r="AH43" s="189"/>
      <c r="AI43" s="189"/>
      <c r="AJ43" s="189"/>
      <c r="AK43" s="189"/>
      <c r="AL43" s="189"/>
      <c r="AM43" s="189"/>
      <c r="AN43" s="189"/>
      <c r="AO43" s="189"/>
      <c r="AP43" s="189"/>
      <c r="AQ43" s="189"/>
      <c r="AR43" s="189"/>
      <c r="AS43" s="189"/>
      <c r="AT43" s="158"/>
      <c r="AU43" s="158"/>
      <c r="AV43" s="235"/>
      <c r="AW43" s="335"/>
    </row>
    <row r="44" spans="1:49" ht="15" hidden="1">
      <c r="A44" s="232"/>
      <c r="B44" s="232"/>
      <c r="C44" s="236"/>
      <c r="D44" s="232"/>
      <c r="E44" s="337"/>
      <c r="F44" s="232"/>
      <c r="G44" s="231"/>
      <c r="H44" s="232"/>
      <c r="I44" s="232"/>
      <c r="J44" s="232"/>
      <c r="K44" s="268"/>
      <c r="L44" s="268"/>
      <c r="M44" s="268"/>
      <c r="N44" s="232"/>
      <c r="O44" s="232"/>
      <c r="P44" s="232"/>
      <c r="Q44" s="232"/>
      <c r="R44" s="235"/>
      <c r="S44" s="235"/>
      <c r="T44" s="235"/>
      <c r="U44" s="183" t="s">
        <v>203</v>
      </c>
      <c r="V44" s="183"/>
      <c r="W44" s="183"/>
      <c r="X44" s="183"/>
      <c r="Y44" s="235"/>
      <c r="Z44" s="234"/>
      <c r="AA44" s="234"/>
      <c r="AB44" s="234"/>
      <c r="AC44" s="234"/>
      <c r="AD44" s="189"/>
      <c r="AE44" s="189"/>
      <c r="AF44" s="189"/>
      <c r="AG44" s="189"/>
      <c r="AH44" s="189"/>
      <c r="AI44" s="189"/>
      <c r="AJ44" s="189"/>
      <c r="AK44" s="189"/>
      <c r="AL44" s="189"/>
      <c r="AM44" s="189"/>
      <c r="AN44" s="189"/>
      <c r="AO44" s="189"/>
      <c r="AP44" s="189"/>
      <c r="AQ44" s="189"/>
      <c r="AR44" s="189"/>
      <c r="AS44" s="189"/>
      <c r="AT44" s="158"/>
      <c r="AU44" s="158"/>
      <c r="AV44" s="235"/>
      <c r="AW44" s="335"/>
    </row>
    <row r="45" spans="1:49" ht="15" hidden="1">
      <c r="A45" s="232"/>
      <c r="B45" s="232"/>
      <c r="C45" s="236"/>
      <c r="D45" s="232"/>
      <c r="E45" s="337"/>
      <c r="F45" s="232"/>
      <c r="G45" s="231"/>
      <c r="H45" s="232"/>
      <c r="I45" s="232"/>
      <c r="J45" s="232"/>
      <c r="K45" s="268"/>
      <c r="L45" s="268"/>
      <c r="M45" s="268"/>
      <c r="N45" s="232"/>
      <c r="O45" s="232"/>
      <c r="P45" s="232"/>
      <c r="Q45" s="232"/>
      <c r="R45" s="235"/>
      <c r="S45" s="235"/>
      <c r="T45" s="235"/>
      <c r="U45" s="233" t="s">
        <v>204</v>
      </c>
      <c r="V45" s="235" t="s">
        <v>189</v>
      </c>
      <c r="W45" s="235"/>
      <c r="X45" s="237">
        <f>IF(AND(V45="X"),10,"-")</f>
        <v>10</v>
      </c>
      <c r="Y45" s="235"/>
      <c r="Z45" s="234"/>
      <c r="AA45" s="234"/>
      <c r="AB45" s="234"/>
      <c r="AC45" s="234"/>
      <c r="AD45" s="189"/>
      <c r="AE45" s="189"/>
      <c r="AF45" s="189"/>
      <c r="AG45" s="189"/>
      <c r="AH45" s="189"/>
      <c r="AI45" s="189"/>
      <c r="AJ45" s="189"/>
      <c r="AK45" s="189"/>
      <c r="AL45" s="189"/>
      <c r="AM45" s="189"/>
      <c r="AN45" s="189"/>
      <c r="AO45" s="189"/>
      <c r="AP45" s="189"/>
      <c r="AQ45" s="189"/>
      <c r="AR45" s="189"/>
      <c r="AS45" s="189"/>
      <c r="AT45" s="158"/>
      <c r="AU45" s="158"/>
      <c r="AV45" s="235"/>
      <c r="AW45" s="335"/>
    </row>
    <row r="46" spans="1:49" ht="15" hidden="1">
      <c r="A46" s="232"/>
      <c r="B46" s="232"/>
      <c r="C46" s="236"/>
      <c r="D46" s="232"/>
      <c r="E46" s="337"/>
      <c r="F46" s="232"/>
      <c r="G46" s="231"/>
      <c r="H46" s="232"/>
      <c r="I46" s="232"/>
      <c r="J46" s="232"/>
      <c r="K46" s="268"/>
      <c r="L46" s="268"/>
      <c r="M46" s="268"/>
      <c r="N46" s="232"/>
      <c r="O46" s="232"/>
      <c r="P46" s="232"/>
      <c r="Q46" s="232"/>
      <c r="R46" s="235"/>
      <c r="S46" s="235"/>
      <c r="T46" s="235"/>
      <c r="U46" s="233"/>
      <c r="V46" s="235"/>
      <c r="W46" s="235"/>
      <c r="X46" s="237"/>
      <c r="Y46" s="235"/>
      <c r="Z46" s="234"/>
      <c r="AA46" s="234"/>
      <c r="AB46" s="234"/>
      <c r="AC46" s="234"/>
      <c r="AD46" s="189"/>
      <c r="AE46" s="189"/>
      <c r="AF46" s="189"/>
      <c r="AG46" s="189"/>
      <c r="AH46" s="189"/>
      <c r="AI46" s="189"/>
      <c r="AJ46" s="189"/>
      <c r="AK46" s="189"/>
      <c r="AL46" s="189"/>
      <c r="AM46" s="189"/>
      <c r="AN46" s="189"/>
      <c r="AO46" s="189"/>
      <c r="AP46" s="189"/>
      <c r="AQ46" s="189"/>
      <c r="AR46" s="189"/>
      <c r="AS46" s="189"/>
      <c r="AT46" s="158"/>
      <c r="AU46" s="158"/>
      <c r="AV46" s="235"/>
      <c r="AW46" s="335"/>
    </row>
    <row r="47" spans="1:49" ht="15" hidden="1">
      <c r="A47" s="232"/>
      <c r="B47" s="232"/>
      <c r="C47" s="236"/>
      <c r="D47" s="232"/>
      <c r="E47" s="337"/>
      <c r="F47" s="232"/>
      <c r="G47" s="231"/>
      <c r="H47" s="232"/>
      <c r="I47" s="232"/>
      <c r="J47" s="232"/>
      <c r="K47" s="268"/>
      <c r="L47" s="268"/>
      <c r="M47" s="268"/>
      <c r="N47" s="232"/>
      <c r="O47" s="232"/>
      <c r="P47" s="232"/>
      <c r="Q47" s="232"/>
      <c r="R47" s="235"/>
      <c r="S47" s="235"/>
      <c r="T47" s="235"/>
      <c r="U47" s="233" t="s">
        <v>205</v>
      </c>
      <c r="V47" s="235"/>
      <c r="W47" s="235" t="s">
        <v>189</v>
      </c>
      <c r="X47" s="237" t="str">
        <f>IF(AND(V47="x"),5,"-")</f>
        <v>-</v>
      </c>
      <c r="Y47" s="235"/>
      <c r="Z47" s="234"/>
      <c r="AA47" s="234"/>
      <c r="AB47" s="234"/>
      <c r="AC47" s="234"/>
      <c r="AD47" s="189"/>
      <c r="AE47" s="189"/>
      <c r="AF47" s="189"/>
      <c r="AG47" s="189"/>
      <c r="AH47" s="189"/>
      <c r="AI47" s="189"/>
      <c r="AJ47" s="189"/>
      <c r="AK47" s="189"/>
      <c r="AL47" s="189"/>
      <c r="AM47" s="189"/>
      <c r="AN47" s="189"/>
      <c r="AO47" s="189"/>
      <c r="AP47" s="189"/>
      <c r="AQ47" s="189"/>
      <c r="AR47" s="189"/>
      <c r="AS47" s="189"/>
      <c r="AT47" s="158"/>
      <c r="AU47" s="158"/>
      <c r="AV47" s="235"/>
      <c r="AW47" s="335"/>
    </row>
    <row r="48" spans="1:49" ht="15" hidden="1">
      <c r="A48" s="232"/>
      <c r="B48" s="232"/>
      <c r="C48" s="236"/>
      <c r="D48" s="232"/>
      <c r="E48" s="337"/>
      <c r="F48" s="232"/>
      <c r="G48" s="231"/>
      <c r="H48" s="232"/>
      <c r="I48" s="232"/>
      <c r="J48" s="232"/>
      <c r="K48" s="268"/>
      <c r="L48" s="268"/>
      <c r="M48" s="268"/>
      <c r="N48" s="232"/>
      <c r="O48" s="232"/>
      <c r="P48" s="232"/>
      <c r="Q48" s="232"/>
      <c r="R48" s="235"/>
      <c r="S48" s="235"/>
      <c r="T48" s="235"/>
      <c r="U48" s="233"/>
      <c r="V48" s="235"/>
      <c r="W48" s="235"/>
      <c r="X48" s="237"/>
      <c r="Y48" s="235"/>
      <c r="Z48" s="234"/>
      <c r="AA48" s="234"/>
      <c r="AB48" s="234"/>
      <c r="AC48" s="234"/>
      <c r="AD48" s="189"/>
      <c r="AE48" s="189"/>
      <c r="AF48" s="189"/>
      <c r="AG48" s="189"/>
      <c r="AH48" s="189"/>
      <c r="AI48" s="189"/>
      <c r="AJ48" s="189"/>
      <c r="AK48" s="189"/>
      <c r="AL48" s="189"/>
      <c r="AM48" s="189"/>
      <c r="AN48" s="189"/>
      <c r="AO48" s="189"/>
      <c r="AP48" s="189"/>
      <c r="AQ48" s="189"/>
      <c r="AR48" s="189"/>
      <c r="AS48" s="189"/>
      <c r="AT48" s="158"/>
      <c r="AU48" s="158"/>
      <c r="AV48" s="235"/>
      <c r="AW48" s="335"/>
    </row>
    <row r="49" spans="1:49" ht="15" hidden="1">
      <c r="A49" s="232"/>
      <c r="B49" s="232"/>
      <c r="C49" s="236"/>
      <c r="D49" s="232"/>
      <c r="E49" s="337"/>
      <c r="F49" s="232"/>
      <c r="G49" s="231"/>
      <c r="H49" s="232"/>
      <c r="I49" s="232"/>
      <c r="J49" s="232"/>
      <c r="K49" s="268"/>
      <c r="L49" s="268"/>
      <c r="M49" s="268"/>
      <c r="N49" s="232"/>
      <c r="O49" s="232"/>
      <c r="P49" s="232"/>
      <c r="Q49" s="232"/>
      <c r="R49" s="235"/>
      <c r="S49" s="235"/>
      <c r="T49" s="235"/>
      <c r="U49" s="183" t="s">
        <v>206</v>
      </c>
      <c r="V49" s="183"/>
      <c r="W49" s="183"/>
      <c r="X49" s="238">
        <f>SUM(X33:X37)+SUM(X40:X42)+SUM(X45:X48)</f>
        <v>100</v>
      </c>
      <c r="Y49" s="235"/>
      <c r="Z49" s="234"/>
      <c r="AA49" s="234"/>
      <c r="AB49" s="234"/>
      <c r="AC49" s="234"/>
      <c r="AD49" s="189"/>
      <c r="AE49" s="189"/>
      <c r="AF49" s="189"/>
      <c r="AG49" s="189"/>
      <c r="AH49" s="189"/>
      <c r="AI49" s="189"/>
      <c r="AJ49" s="189"/>
      <c r="AK49" s="189"/>
      <c r="AL49" s="189"/>
      <c r="AM49" s="189"/>
      <c r="AN49" s="189"/>
      <c r="AO49" s="189"/>
      <c r="AP49" s="189"/>
      <c r="AQ49" s="189"/>
      <c r="AR49" s="189"/>
      <c r="AS49" s="189"/>
      <c r="AT49" s="158"/>
      <c r="AU49" s="158"/>
      <c r="AV49" s="235"/>
      <c r="AW49" s="335"/>
    </row>
    <row r="50" spans="1:49" ht="36" customHeight="1">
      <c r="A50" s="232"/>
      <c r="B50" s="232"/>
      <c r="C50" s="236"/>
      <c r="D50" s="232"/>
      <c r="E50" s="337"/>
      <c r="F50" s="232"/>
      <c r="G50" s="231"/>
      <c r="H50" s="232"/>
      <c r="I50" s="232"/>
      <c r="J50" s="232"/>
      <c r="K50" s="268"/>
      <c r="L50" s="268"/>
      <c r="M50" s="268"/>
      <c r="N50" s="232"/>
      <c r="O50" s="232"/>
      <c r="P50" s="232"/>
      <c r="Q50" s="232"/>
      <c r="R50" s="235"/>
      <c r="S50" s="235"/>
      <c r="T50" s="235"/>
      <c r="U50" s="183"/>
      <c r="V50" s="183"/>
      <c r="W50" s="183"/>
      <c r="X50" s="183"/>
      <c r="Y50" s="235"/>
      <c r="Z50" s="234"/>
      <c r="AA50" s="234"/>
      <c r="AB50" s="234"/>
      <c r="AC50" s="234"/>
      <c r="AD50" s="189"/>
      <c r="AE50" s="189"/>
      <c r="AF50" s="189"/>
      <c r="AG50" s="189"/>
      <c r="AH50" s="189"/>
      <c r="AI50" s="189"/>
      <c r="AJ50" s="189"/>
      <c r="AK50" s="189"/>
      <c r="AL50" s="189"/>
      <c r="AM50" s="189"/>
      <c r="AN50" s="189"/>
      <c r="AO50" s="189"/>
      <c r="AP50" s="189"/>
      <c r="AQ50" s="189"/>
      <c r="AR50" s="189"/>
      <c r="AS50" s="189"/>
      <c r="AT50" s="159"/>
      <c r="AU50" s="159"/>
      <c r="AV50" s="235"/>
      <c r="AW50" s="336"/>
    </row>
    <row r="51" spans="1:49" ht="15">
      <c r="A51" s="155" t="s">
        <v>434</v>
      </c>
      <c r="AW51" s="65"/>
    </row>
    <row r="52" ht="15">
      <c r="AW52" s="146"/>
    </row>
    <row r="53" ht="15">
      <c r="AW53" s="146"/>
    </row>
    <row r="54" ht="15">
      <c r="AW54" s="146"/>
    </row>
    <row r="55" ht="15">
      <c r="AW55" s="146"/>
    </row>
    <row r="56" ht="15">
      <c r="AW56" s="146"/>
    </row>
    <row r="57" ht="15">
      <c r="AW57" s="146"/>
    </row>
    <row r="58" ht="15">
      <c r="AW58" s="146"/>
    </row>
    <row r="59" ht="15">
      <c r="AW59" s="146"/>
    </row>
    <row r="60" ht="15">
      <c r="AW60" s="146"/>
    </row>
    <row r="61" ht="15">
      <c r="AW61" s="146"/>
    </row>
    <row r="62" ht="15">
      <c r="AW62" s="146"/>
    </row>
    <row r="63" ht="15">
      <c r="AW63" s="146"/>
    </row>
    <row r="64" ht="15">
      <c r="AW64" s="146"/>
    </row>
    <row r="65" ht="15">
      <c r="AW65" s="146"/>
    </row>
    <row r="66" ht="15">
      <c r="AW66" s="146"/>
    </row>
    <row r="67" ht="15">
      <c r="AW67" s="146"/>
    </row>
    <row r="68" ht="15">
      <c r="AW68" s="146"/>
    </row>
    <row r="69" ht="15">
      <c r="AW69" s="146"/>
    </row>
    <row r="70" ht="15">
      <c r="AW70" s="146"/>
    </row>
    <row r="71" ht="15">
      <c r="AW71" s="65"/>
    </row>
    <row r="72" ht="15">
      <c r="AW72" s="65"/>
    </row>
    <row r="73" ht="15">
      <c r="AW73" s="65"/>
    </row>
    <row r="74" ht="15">
      <c r="AW74" s="65"/>
    </row>
    <row r="75" ht="15">
      <c r="AW75" s="65"/>
    </row>
    <row r="76" ht="15">
      <c r="AW76" s="65"/>
    </row>
    <row r="77" ht="15">
      <c r="AW77" s="65"/>
    </row>
    <row r="78" ht="15">
      <c r="AW78" s="65"/>
    </row>
    <row r="79" ht="15">
      <c r="AW79" s="65"/>
    </row>
    <row r="80" ht="15">
      <c r="AW80" s="65"/>
    </row>
    <row r="81" ht="15">
      <c r="AW81" s="65"/>
    </row>
    <row r="82" ht="15">
      <c r="AW82" s="65"/>
    </row>
    <row r="83" ht="15">
      <c r="AW83" s="65"/>
    </row>
    <row r="84" ht="15">
      <c r="AW84" s="65"/>
    </row>
    <row r="85" ht="15">
      <c r="AW85" s="65"/>
    </row>
    <row r="86" ht="15">
      <c r="AW86" s="65"/>
    </row>
    <row r="87" ht="15">
      <c r="AW87" s="65"/>
    </row>
    <row r="88" ht="15">
      <c r="AW88" s="65"/>
    </row>
    <row r="89" ht="15">
      <c r="AW89" s="65"/>
    </row>
    <row r="90" ht="15">
      <c r="AW90" s="65"/>
    </row>
    <row r="91" ht="15">
      <c r="AW91" s="65"/>
    </row>
    <row r="92" ht="15">
      <c r="AW92" s="65"/>
    </row>
    <row r="93" ht="15">
      <c r="AW93" s="65"/>
    </row>
    <row r="94" ht="15">
      <c r="AW94" s="65"/>
    </row>
    <row r="95" ht="15">
      <c r="AW95" s="65"/>
    </row>
    <row r="96" ht="15">
      <c r="AW96" s="65"/>
    </row>
    <row r="97" ht="15">
      <c r="AW97" s="65"/>
    </row>
    <row r="1101" ht="15">
      <c r="B1101" s="28" t="s">
        <v>83</v>
      </c>
    </row>
    <row r="1102" ht="15">
      <c r="B1102" s="28" t="s">
        <v>84</v>
      </c>
    </row>
  </sheetData>
  <sheetProtection formatCells="0"/>
  <protectedRanges>
    <protectedRange sqref="A10:H50" name="Redacci?n de riesgo"/>
    <protectedRange sqref="K13:M50" name="preguntas"/>
    <protectedRange sqref="R13:T50" name="Rango3"/>
    <protectedRange sqref="U14:W18 U21:W23 U26:W29 U33:W37 U40:W42 U45:W48" name="preguntas control"/>
    <protectedRange sqref="Y14:Z50" name="Rango5"/>
    <protectedRange sqref="AA14:AA50" name="Rango6"/>
    <protectedRange sqref="AF14:AG50" name="Rango7"/>
    <protectedRange sqref="AV2:AW3 B2:G3 J2:K3" name="Rango8_1"/>
  </protectedRanges>
  <mergeCells count="143">
    <mergeCell ref="AG10:AG12"/>
    <mergeCell ref="AH10:AH12"/>
    <mergeCell ref="AI10:AI12"/>
    <mergeCell ref="S10:T11"/>
    <mergeCell ref="U10:W10"/>
    <mergeCell ref="X10:Y10"/>
    <mergeCell ref="Z10:Z12"/>
    <mergeCell ref="AB10:AB12"/>
    <mergeCell ref="O10:P12"/>
    <mergeCell ref="Q10:Q12"/>
    <mergeCell ref="R10:R12"/>
    <mergeCell ref="AD10:AD12"/>
    <mergeCell ref="AE10:AE12"/>
    <mergeCell ref="AF10:AF12"/>
    <mergeCell ref="B9:H9"/>
    <mergeCell ref="I9:O9"/>
    <mergeCell ref="A1:B4"/>
    <mergeCell ref="R9:AU9"/>
    <mergeCell ref="B10:H11"/>
    <mergeCell ref="I10:J12"/>
    <mergeCell ref="K10:K12"/>
    <mergeCell ref="L10:L12"/>
    <mergeCell ref="M10:M12"/>
    <mergeCell ref="N10:N12"/>
    <mergeCell ref="AJ10:AJ12"/>
    <mergeCell ref="AK10:AK12"/>
    <mergeCell ref="AL10:AL12"/>
    <mergeCell ref="AM10:AM12"/>
    <mergeCell ref="AN10:AN12"/>
    <mergeCell ref="AO10:AO12"/>
    <mergeCell ref="AP10:AP12"/>
    <mergeCell ref="AQ10:AQ12"/>
    <mergeCell ref="AR10:AR12"/>
    <mergeCell ref="AS10:AS12"/>
    <mergeCell ref="AT10:AT12"/>
    <mergeCell ref="AU10:AU12"/>
    <mergeCell ref="R32:R50"/>
    <mergeCell ref="S32:S50"/>
    <mergeCell ref="T32:T50"/>
    <mergeCell ref="U32:X32"/>
    <mergeCell ref="V45:V46"/>
    <mergeCell ref="AC10:AC12"/>
    <mergeCell ref="U11:W11"/>
    <mergeCell ref="X11:X12"/>
    <mergeCell ref="K32:M50"/>
    <mergeCell ref="Y11:Y12"/>
    <mergeCell ref="AA11:AA12"/>
    <mergeCell ref="Y14:Y31"/>
    <mergeCell ref="Z14:Z31"/>
    <mergeCell ref="AA14:AA31"/>
    <mergeCell ref="V26:V27"/>
    <mergeCell ref="W26:W27"/>
    <mergeCell ref="X26:X27"/>
    <mergeCell ref="U28:U29"/>
    <mergeCell ref="U39:X39"/>
    <mergeCell ref="U41:U42"/>
    <mergeCell ref="V41:V42"/>
    <mergeCell ref="W41:W42"/>
    <mergeCell ref="A13:A50"/>
    <mergeCell ref="B13:B50"/>
    <mergeCell ref="C13:C50"/>
    <mergeCell ref="D13:D50"/>
    <mergeCell ref="E13:E50"/>
    <mergeCell ref="F13:F50"/>
    <mergeCell ref="U45:U46"/>
    <mergeCell ref="P13:P50"/>
    <mergeCell ref="Q13:Q50"/>
    <mergeCell ref="R13:R31"/>
    <mergeCell ref="S13:S31"/>
    <mergeCell ref="T13:T31"/>
    <mergeCell ref="U13:X13"/>
    <mergeCell ref="U49:W50"/>
    <mergeCell ref="X49:X50"/>
    <mergeCell ref="U38:X38"/>
    <mergeCell ref="AN14:AN50"/>
    <mergeCell ref="G13:G50"/>
    <mergeCell ref="H13:H50"/>
    <mergeCell ref="I13:I50"/>
    <mergeCell ref="J13:J50"/>
    <mergeCell ref="N13:N50"/>
    <mergeCell ref="O13:O50"/>
    <mergeCell ref="X41:X42"/>
    <mergeCell ref="U43:X43"/>
    <mergeCell ref="U44:X44"/>
    <mergeCell ref="AS14:AS50"/>
    <mergeCell ref="AO14:AO50"/>
    <mergeCell ref="AP14:AP50"/>
    <mergeCell ref="AE14:AE50"/>
    <mergeCell ref="AF14:AF50"/>
    <mergeCell ref="AG14:AG50"/>
    <mergeCell ref="AH14:AH50"/>
    <mergeCell ref="AI14:AI50"/>
    <mergeCell ref="AJ14:AJ50"/>
    <mergeCell ref="AK14:AK50"/>
    <mergeCell ref="U47:U48"/>
    <mergeCell ref="V47:V48"/>
    <mergeCell ref="W47:W48"/>
    <mergeCell ref="X47:X48"/>
    <mergeCell ref="AB14:AB31"/>
    <mergeCell ref="U19:X19"/>
    <mergeCell ref="U20:X20"/>
    <mergeCell ref="U22:U23"/>
    <mergeCell ref="V22:V23"/>
    <mergeCell ref="W22:W23"/>
    <mergeCell ref="X22:X23"/>
    <mergeCell ref="U24:X24"/>
    <mergeCell ref="U25:X25"/>
    <mergeCell ref="U26:U27"/>
    <mergeCell ref="U30:W31"/>
    <mergeCell ref="X30:X31"/>
    <mergeCell ref="V28:V29"/>
    <mergeCell ref="W28:W29"/>
    <mergeCell ref="X28:X29"/>
    <mergeCell ref="AR14:AR50"/>
    <mergeCell ref="AC14:AC31"/>
    <mergeCell ref="AD14:AD50"/>
    <mergeCell ref="Y33:Y50"/>
    <mergeCell ref="Z33:Z50"/>
    <mergeCell ref="AA33:AA50"/>
    <mergeCell ref="AB33:AB50"/>
    <mergeCell ref="AC33:AC50"/>
    <mergeCell ref="AL14:AL50"/>
    <mergeCell ref="AM14:AM50"/>
    <mergeCell ref="A8:AW8"/>
    <mergeCell ref="A6:B6"/>
    <mergeCell ref="A7:B7"/>
    <mergeCell ref="AW10:AW12"/>
    <mergeCell ref="AW13:AW50"/>
    <mergeCell ref="W45:W46"/>
    <mergeCell ref="X45:X46"/>
    <mergeCell ref="AV10:AV12"/>
    <mergeCell ref="AV13:AV50"/>
    <mergeCell ref="AQ14:AQ50"/>
    <mergeCell ref="AT13:AT50"/>
    <mergeCell ref="AU13:AU50"/>
    <mergeCell ref="C1:AU4"/>
    <mergeCell ref="AV1:AW1"/>
    <mergeCell ref="AV2:AW2"/>
    <mergeCell ref="AV3:AW3"/>
    <mergeCell ref="AV4:AW4"/>
    <mergeCell ref="A5:AW5"/>
    <mergeCell ref="C6:AW6"/>
    <mergeCell ref="C7:AW7"/>
  </mergeCells>
  <conditionalFormatting sqref="N13:Q13">
    <cfRule type="cellIs" priority="16" dxfId="4" operator="equal">
      <formula>"Casi seguro - Se espera que el evento ocurra en la mayoría de las circunstancias  +Catastrófico"</formula>
    </cfRule>
    <cfRule type="cellIs" priority="17" dxfId="4" operator="equal">
      <formula>"Probable- Es viable que el evento ocurra en la mayoría de las circunstancias +Catastrófico"</formula>
    </cfRule>
    <cfRule type="cellIs" priority="18" dxfId="4" operator="equal">
      <formula>"Posible - El evento podrá ocurrir en algún momento +Catastrófico"</formula>
    </cfRule>
    <cfRule type="cellIs" priority="19" dxfId="4" operator="equal">
      <formula>"Improbable - El evento puede ocurrir en algún momento+Catastrófico"</formula>
    </cfRule>
    <cfRule type="cellIs" priority="20" dxfId="4" operator="equal">
      <formula>"Rara vez- El evento puede ocurrir solo en circunstancias excepcionales (poco comunes o anormales)+Catastrófico"</formula>
    </cfRule>
    <cfRule type="cellIs" priority="21" dxfId="73" operator="equal">
      <formula>"Casi seguro - Se espera que el evento ocurra en la mayoría de las circunstancias  +Moderado"</formula>
    </cfRule>
    <cfRule type="cellIs" priority="22" dxfId="73" operator="equal">
      <formula>"Probable- Es viable que el evento ocurra en la mayoría de las circunstancias +Moderado"</formula>
    </cfRule>
    <cfRule type="cellIs" priority="23" dxfId="1" operator="equal">
      <formula>"Posible - El evento podrá ocurrir en algún momento +Moderado"</formula>
    </cfRule>
    <cfRule type="cellIs" priority="24" dxfId="1" operator="equal">
      <formula>"Improbable - El evento puede ocurrir en algún momento+Moderado"</formula>
    </cfRule>
    <cfRule type="cellIs" priority="25" dxfId="1" operator="equal">
      <formula>"Rara vez- El evento puede ocurrir solo en circunstancias excepcionales (poco comunes o anormales)+Moderado"</formula>
    </cfRule>
    <cfRule type="cellIs" priority="26" dxfId="73" operator="equal">
      <formula>"Casi seguro - Se espera que el evento ocurra en la mayoría de las circunstancias  +Mayor"</formula>
    </cfRule>
    <cfRule type="cellIs" priority="27" dxfId="73" operator="equal">
      <formula>"Posible - El evento podrá ocurrir en algún momento +Mayor"</formula>
    </cfRule>
    <cfRule type="cellIs" priority="28" dxfId="73" operator="equal">
      <formula>"Improbable - El evento puede ocurrir en algún momento+Mayor"</formula>
    </cfRule>
    <cfRule type="cellIs" priority="29" dxfId="73" operator="equal">
      <formula>"Rara vez- El evento puede ocurrir solo en circunstancias excepcionales (poco comunes o anormales)+Mayor"</formula>
    </cfRule>
    <cfRule type="cellIs" priority="30" dxfId="73" operator="equal">
      <formula>"Probable- Es viable que el evento ocurra en la mayoría de las circunstancias +Mayor"</formula>
    </cfRule>
  </conditionalFormatting>
  <conditionalFormatting sqref="AT13">
    <cfRule type="cellIs" priority="1" dxfId="4" operator="equal">
      <formula>IF(AND($AT$13="Casi Seguro -5+ Catastrófico-5"),"EXTREMO",FALSE)</formula>
    </cfRule>
    <cfRule type="cellIs" priority="2" dxfId="4" operator="equal">
      <formula>"Probable-4+ Catastrófico-5"</formula>
    </cfRule>
    <cfRule type="cellIs" priority="3" dxfId="4" operator="equal">
      <formula>"Posible-3+ Catastrófico-5"</formula>
    </cfRule>
    <cfRule type="cellIs" priority="4" dxfId="4" operator="equal">
      <formula>"Improbable-2+ Catastrófico-5"</formula>
    </cfRule>
    <cfRule type="cellIs" priority="5" dxfId="4" operator="equal">
      <formula>"Rara Vez-1+ Catastrófico-5"</formula>
    </cfRule>
    <cfRule type="cellIs" priority="6" dxfId="73" operator="equal">
      <formula>"Casi Seguro -5+ Mayor- 4"</formula>
    </cfRule>
    <cfRule type="cellIs" priority="7" dxfId="73" operator="equal">
      <formula>"Probable-4+ Mayor- 4"</formula>
    </cfRule>
    <cfRule type="cellIs" priority="8" dxfId="73" operator="equal">
      <formula>"Posible-3+ Mayor- 4"</formula>
    </cfRule>
    <cfRule type="cellIs" priority="9" dxfId="73" operator="equal">
      <formula>"Improbable-2+ Mayor- 4"</formula>
    </cfRule>
    <cfRule type="cellIs" priority="10" dxfId="73" operator="equal">
      <formula>"Rara Vez-1+Mayor- 4"</formula>
    </cfRule>
    <cfRule type="cellIs" priority="11" dxfId="73" operator="equal">
      <formula>"Casi Seguro -5+Moderado- 3"</formula>
    </cfRule>
    <cfRule type="cellIs" priority="12" dxfId="73" operator="equal">
      <formula>"Probable-4+Moderado- 3"</formula>
    </cfRule>
    <cfRule type="cellIs" priority="13" dxfId="1" operator="equal">
      <formula>"Posible-3+Moderado- 3"</formula>
    </cfRule>
    <cfRule type="cellIs" priority="14" dxfId="1" operator="equal">
      <formula>"Improbable-2+Moderado- 3"</formula>
    </cfRule>
    <cfRule type="cellIs" priority="15" dxfId="1" operator="equal">
      <formula>"Rara Vez-1+Moderado- 3"</formula>
    </cfRule>
  </conditionalFormatting>
  <dataValidations count="1">
    <dataValidation type="list" allowBlank="1" showInputMessage="1" showErrorMessage="1" sqref="B13">
      <formula1>$B$1101:$B$1102</formula1>
    </dataValidation>
  </dataValidations>
  <printOptions/>
  <pageMargins left="0.7" right="0.7" top="0.75" bottom="0.75" header="0.3" footer="0.3"/>
  <pageSetup horizontalDpi="600" verticalDpi="600" orientation="landscape" paperSize="9" scale="22" r:id="rId2"/>
  <rowBreaks count="1" manualBreakCount="1">
    <brk id="55" max="255" man="1"/>
  </rowBreaks>
  <drawing r:id="rId1"/>
</worksheet>
</file>

<file path=xl/worksheets/sheet9.xml><?xml version="1.0" encoding="utf-8"?>
<worksheet xmlns="http://schemas.openxmlformats.org/spreadsheetml/2006/main" xmlns:r="http://schemas.openxmlformats.org/officeDocument/2006/relationships">
  <dimension ref="A1:AW1157"/>
  <sheetViews>
    <sheetView zoomScale="80" zoomScaleNormal="80" zoomScalePageLayoutView="0" workbookViewId="0" topLeftCell="A74">
      <selection activeCell="A89" sqref="A89"/>
    </sheetView>
  </sheetViews>
  <sheetFormatPr defaultColWidth="11.421875" defaultRowHeight="15"/>
  <cols>
    <col min="1" max="1" width="6.7109375" style="28" customWidth="1"/>
    <col min="2" max="4" width="27.57421875" style="28" customWidth="1"/>
    <col min="5" max="5" width="46.8515625" style="28" customWidth="1"/>
    <col min="6" max="8" width="21.140625" style="28" customWidth="1"/>
    <col min="9" max="9" width="26.421875" style="28" hidden="1" customWidth="1"/>
    <col min="10" max="10" width="6.421875" style="28" hidden="1" customWidth="1"/>
    <col min="11" max="11" width="44.421875" style="28" hidden="1" customWidth="1"/>
    <col min="12" max="13" width="0" style="28" hidden="1" customWidth="1"/>
    <col min="14" max="14" width="17.421875" style="56" hidden="1" customWidth="1"/>
    <col min="15" max="15" width="17.140625" style="28" hidden="1" customWidth="1"/>
    <col min="16" max="16" width="8.8515625" style="28" hidden="1" customWidth="1"/>
    <col min="17" max="17" width="15.8515625" style="28" customWidth="1"/>
    <col min="18" max="18" width="29.57421875" style="28" customWidth="1"/>
    <col min="19" max="19" width="12.57421875" style="28" hidden="1" customWidth="1"/>
    <col min="20" max="20" width="0" style="28" hidden="1" customWidth="1"/>
    <col min="21" max="21" width="45.140625" style="1" hidden="1" customWidth="1"/>
    <col min="22" max="22" width="4.00390625" style="1" hidden="1" customWidth="1"/>
    <col min="23" max="23" width="5.140625" style="1" hidden="1" customWidth="1"/>
    <col min="24" max="24" width="11.8515625" style="61" hidden="1" customWidth="1"/>
    <col min="25" max="25" width="15.57421875" style="28" hidden="1" customWidth="1"/>
    <col min="26" max="26" width="16.57421875" style="28" hidden="1" customWidth="1"/>
    <col min="27" max="27" width="36.57421875" style="28" hidden="1" customWidth="1"/>
    <col min="28" max="34" width="29.140625" style="28" hidden="1" customWidth="1"/>
    <col min="35" max="35" width="16.8515625" style="28" hidden="1" customWidth="1"/>
    <col min="36" max="38" width="29.140625" style="28" hidden="1" customWidth="1"/>
    <col min="39" max="39" width="18.140625" style="28" hidden="1" customWidth="1"/>
    <col min="40" max="41" width="29.140625" style="28" hidden="1" customWidth="1"/>
    <col min="42" max="42" width="13.7109375" style="28" hidden="1" customWidth="1"/>
    <col min="43" max="43" width="11.421875" style="28" hidden="1" customWidth="1"/>
    <col min="44" max="44" width="18.8515625" style="28" hidden="1" customWidth="1"/>
    <col min="45" max="45" width="16.00390625" style="28" hidden="1" customWidth="1"/>
    <col min="46" max="46" width="25.00390625" style="28" customWidth="1"/>
    <col min="47" max="47" width="13.140625" style="28" customWidth="1"/>
    <col min="48" max="48" width="76.57421875" style="28" customWidth="1"/>
    <col min="49" max="49" width="80.57421875" style="28" customWidth="1"/>
    <col min="50" max="16384" width="11.421875" style="28" customWidth="1"/>
  </cols>
  <sheetData>
    <row r="1" spans="1:49" s="95" customFormat="1" ht="16.5" customHeight="1">
      <c r="A1" s="243"/>
      <c r="B1" s="243"/>
      <c r="C1" s="160" t="s">
        <v>290</v>
      </c>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244" t="s">
        <v>305</v>
      </c>
      <c r="AW1" s="244"/>
    </row>
    <row r="2" spans="1:49" s="95" customFormat="1" ht="16.5">
      <c r="A2" s="243"/>
      <c r="B2" s="243"/>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245" t="s">
        <v>306</v>
      </c>
      <c r="AW2" s="245"/>
    </row>
    <row r="3" spans="1:49" s="95" customFormat="1" ht="16.5">
      <c r="A3" s="243"/>
      <c r="B3" s="243"/>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245" t="s">
        <v>288</v>
      </c>
      <c r="AW3" s="245"/>
    </row>
    <row r="4" spans="1:49" s="95" customFormat="1" ht="16.5">
      <c r="A4" s="243"/>
      <c r="B4" s="243"/>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246" t="s">
        <v>247</v>
      </c>
      <c r="AW4" s="246"/>
    </row>
    <row r="5" spans="1:49" s="95" customFormat="1" ht="16.5">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3"/>
    </row>
    <row r="6" spans="1:49" s="95" customFormat="1" ht="16.5">
      <c r="A6" s="243" t="s">
        <v>0</v>
      </c>
      <c r="B6" s="243"/>
      <c r="C6" s="160" t="s">
        <v>267</v>
      </c>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s="95" customFormat="1" ht="16.5">
      <c r="A7" s="243" t="s">
        <v>287</v>
      </c>
      <c r="B7" s="243"/>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s="95" customFormat="1" ht="16.5" customHeight="1">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row>
    <row r="9" spans="1:49" ht="15">
      <c r="A9" s="149"/>
      <c r="B9" s="273" t="s">
        <v>137</v>
      </c>
      <c r="C9" s="273"/>
      <c r="D9" s="273"/>
      <c r="E9" s="273"/>
      <c r="F9" s="273"/>
      <c r="G9" s="273"/>
      <c r="H9" s="273"/>
      <c r="I9" s="280" t="s">
        <v>87</v>
      </c>
      <c r="J9" s="280"/>
      <c r="K9" s="280"/>
      <c r="L9" s="280"/>
      <c r="M9" s="280"/>
      <c r="N9" s="280"/>
      <c r="O9" s="280"/>
      <c r="P9" s="150"/>
      <c r="Q9" s="150"/>
      <c r="R9" s="273" t="s">
        <v>88</v>
      </c>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151" t="s">
        <v>379</v>
      </c>
      <c r="AW9" s="151" t="s">
        <v>380</v>
      </c>
    </row>
    <row r="10" spans="1:49" ht="78.75" customHeight="1">
      <c r="A10" s="47"/>
      <c r="B10" s="274" t="s">
        <v>56</v>
      </c>
      <c r="C10" s="274"/>
      <c r="D10" s="274"/>
      <c r="E10" s="274"/>
      <c r="F10" s="274"/>
      <c r="G10" s="274"/>
      <c r="H10" s="274"/>
      <c r="I10" s="183" t="s">
        <v>5</v>
      </c>
      <c r="J10" s="183"/>
      <c r="K10" s="183" t="s">
        <v>7</v>
      </c>
      <c r="L10" s="183" t="s">
        <v>168</v>
      </c>
      <c r="M10" s="183" t="s">
        <v>169</v>
      </c>
      <c r="N10" s="282" t="s">
        <v>170</v>
      </c>
      <c r="O10" s="183" t="s">
        <v>7</v>
      </c>
      <c r="P10" s="183"/>
      <c r="Q10" s="183" t="s">
        <v>241</v>
      </c>
      <c r="R10" s="183" t="s">
        <v>9</v>
      </c>
      <c r="S10" s="274" t="s">
        <v>195</v>
      </c>
      <c r="T10" s="274"/>
      <c r="U10" s="173" t="s">
        <v>190</v>
      </c>
      <c r="V10" s="173"/>
      <c r="W10" s="173"/>
      <c r="X10" s="173" t="s">
        <v>154</v>
      </c>
      <c r="Y10" s="173"/>
      <c r="Z10" s="183" t="s">
        <v>226</v>
      </c>
      <c r="AA10" s="112" t="s">
        <v>224</v>
      </c>
      <c r="AB10" s="183" t="s">
        <v>229</v>
      </c>
      <c r="AC10" s="183" t="s">
        <v>230</v>
      </c>
      <c r="AD10" s="183" t="s">
        <v>212</v>
      </c>
      <c r="AE10" s="183" t="s">
        <v>236</v>
      </c>
      <c r="AF10" s="272" t="s">
        <v>231</v>
      </c>
      <c r="AG10" s="272" t="s">
        <v>232</v>
      </c>
      <c r="AH10" s="272" t="s">
        <v>237</v>
      </c>
      <c r="AI10" s="271" t="s">
        <v>234</v>
      </c>
      <c r="AJ10" s="271" t="s">
        <v>234</v>
      </c>
      <c r="AK10" s="271" t="s">
        <v>234</v>
      </c>
      <c r="AL10" s="272" t="s">
        <v>238</v>
      </c>
      <c r="AM10" s="271" t="s">
        <v>235</v>
      </c>
      <c r="AN10" s="271" t="s">
        <v>235</v>
      </c>
      <c r="AO10" s="271" t="s">
        <v>235</v>
      </c>
      <c r="AP10" s="183" t="s">
        <v>18</v>
      </c>
      <c r="AQ10" s="183" t="s">
        <v>240</v>
      </c>
      <c r="AR10" s="183" t="s">
        <v>18</v>
      </c>
      <c r="AS10" s="183" t="s">
        <v>19</v>
      </c>
      <c r="AT10" s="183" t="s">
        <v>20</v>
      </c>
      <c r="AU10" s="183" t="s">
        <v>21</v>
      </c>
      <c r="AV10" s="165" t="s">
        <v>377</v>
      </c>
      <c r="AW10" s="165" t="s">
        <v>378</v>
      </c>
    </row>
    <row r="11" spans="1:49" ht="15" customHeight="1">
      <c r="A11" s="47"/>
      <c r="B11" s="274"/>
      <c r="C11" s="274"/>
      <c r="D11" s="274"/>
      <c r="E11" s="274"/>
      <c r="F11" s="274"/>
      <c r="G11" s="274"/>
      <c r="H11" s="274"/>
      <c r="I11" s="183"/>
      <c r="J11" s="183"/>
      <c r="K11" s="183"/>
      <c r="L11" s="183"/>
      <c r="M11" s="183"/>
      <c r="N11" s="282"/>
      <c r="O11" s="183"/>
      <c r="P11" s="183"/>
      <c r="Q11" s="183"/>
      <c r="R11" s="183"/>
      <c r="S11" s="274"/>
      <c r="T11" s="274"/>
      <c r="U11" s="281" t="s">
        <v>192</v>
      </c>
      <c r="V11" s="281"/>
      <c r="W11" s="281"/>
      <c r="X11" s="227" t="s">
        <v>23</v>
      </c>
      <c r="Y11" s="183" t="s">
        <v>14</v>
      </c>
      <c r="Z11" s="183"/>
      <c r="AA11" s="279" t="s">
        <v>225</v>
      </c>
      <c r="AB11" s="183"/>
      <c r="AC11" s="183"/>
      <c r="AD11" s="183"/>
      <c r="AE11" s="183"/>
      <c r="AF11" s="272"/>
      <c r="AG11" s="272"/>
      <c r="AH11" s="272"/>
      <c r="AI11" s="271"/>
      <c r="AJ11" s="271"/>
      <c r="AK11" s="271"/>
      <c r="AL11" s="272"/>
      <c r="AM11" s="271" t="s">
        <v>233</v>
      </c>
      <c r="AN11" s="271" t="s">
        <v>233</v>
      </c>
      <c r="AO11" s="271" t="s">
        <v>233</v>
      </c>
      <c r="AP11" s="183"/>
      <c r="AQ11" s="183"/>
      <c r="AR11" s="183"/>
      <c r="AS11" s="183"/>
      <c r="AT11" s="183"/>
      <c r="AU11" s="183"/>
      <c r="AV11" s="165"/>
      <c r="AW11" s="165"/>
    </row>
    <row r="12" spans="1:49" s="81" customFormat="1" ht="61.5" customHeight="1">
      <c r="A12" s="47"/>
      <c r="B12" s="90" t="s">
        <v>82</v>
      </c>
      <c r="C12" s="90" t="s">
        <v>129</v>
      </c>
      <c r="D12" s="90" t="s">
        <v>131</v>
      </c>
      <c r="E12" s="90" t="s">
        <v>2</v>
      </c>
      <c r="F12" s="90" t="s">
        <v>3</v>
      </c>
      <c r="G12" s="90" t="s">
        <v>85</v>
      </c>
      <c r="H12" s="90" t="s">
        <v>86</v>
      </c>
      <c r="I12" s="183"/>
      <c r="J12" s="183"/>
      <c r="K12" s="183"/>
      <c r="L12" s="183"/>
      <c r="M12" s="183"/>
      <c r="N12" s="282"/>
      <c r="O12" s="183"/>
      <c r="P12" s="183"/>
      <c r="Q12" s="183"/>
      <c r="R12" s="183"/>
      <c r="S12" s="112" t="s">
        <v>11</v>
      </c>
      <c r="T12" s="112" t="s">
        <v>1</v>
      </c>
      <c r="U12" s="112" t="s">
        <v>191</v>
      </c>
      <c r="V12" s="112" t="s">
        <v>193</v>
      </c>
      <c r="W12" s="112" t="s">
        <v>169</v>
      </c>
      <c r="X12" s="227"/>
      <c r="Y12" s="183"/>
      <c r="Z12" s="183"/>
      <c r="AA12" s="279"/>
      <c r="AB12" s="183"/>
      <c r="AC12" s="183"/>
      <c r="AD12" s="183"/>
      <c r="AE12" s="183"/>
      <c r="AF12" s="272"/>
      <c r="AG12" s="272"/>
      <c r="AH12" s="272"/>
      <c r="AI12" s="271"/>
      <c r="AJ12" s="271"/>
      <c r="AK12" s="271"/>
      <c r="AL12" s="272"/>
      <c r="AM12" s="271" t="s">
        <v>233</v>
      </c>
      <c r="AN12" s="271" t="s">
        <v>233</v>
      </c>
      <c r="AO12" s="271" t="s">
        <v>233</v>
      </c>
      <c r="AP12" s="183"/>
      <c r="AQ12" s="183"/>
      <c r="AR12" s="183"/>
      <c r="AS12" s="183"/>
      <c r="AT12" s="183"/>
      <c r="AU12" s="183"/>
      <c r="AV12" s="165"/>
      <c r="AW12" s="165"/>
    </row>
    <row r="13" spans="1:49" s="81" customFormat="1" ht="15.75" customHeight="1">
      <c r="A13" s="232">
        <v>1</v>
      </c>
      <c r="B13" s="232" t="s">
        <v>83</v>
      </c>
      <c r="C13" s="341" t="s">
        <v>407</v>
      </c>
      <c r="D13" s="232" t="s">
        <v>314</v>
      </c>
      <c r="E13" s="242" t="s">
        <v>315</v>
      </c>
      <c r="F13" s="232" t="s">
        <v>24</v>
      </c>
      <c r="G13" s="231">
        <v>44593</v>
      </c>
      <c r="H13" s="232" t="s">
        <v>317</v>
      </c>
      <c r="I13" s="232" t="s">
        <v>208</v>
      </c>
      <c r="J13" s="232">
        <f>VLOOKUP(I13,'[10]Variables corrupcion'!$E$5:$F$9,2,FALSE)</f>
        <v>1</v>
      </c>
      <c r="K13" s="59" t="s">
        <v>171</v>
      </c>
      <c r="L13" s="113" t="s">
        <v>189</v>
      </c>
      <c r="M13" s="113"/>
      <c r="N13" s="232">
        <f>COUNTIF(L13:L31,"X")</f>
        <v>8</v>
      </c>
      <c r="O13" s="232" t="str">
        <f>IF(AND(N13&gt;=1,N13&lt;=5),"Moderado",IF(AND(N13&gt;=6,N13&lt;=11),"Mayor",IF(AND(N13&gt;=12,N13&lt;=19),"Catastrófico","-")))</f>
        <v>Mayor</v>
      </c>
      <c r="P13" s="232">
        <f>VLOOKUP(O13,'[10]Variables corrupcion'!$H$5:$I$7,2,FALSE)</f>
        <v>4</v>
      </c>
      <c r="Q13" s="232" t="str">
        <f>CONCATENATE(I13,"+",O13)</f>
        <v>Rara vez- El evento puede ocurrir solo en circunstancias excepcionales (poco comunes o anormales)+Mayor</v>
      </c>
      <c r="R13" s="235" t="s">
        <v>408</v>
      </c>
      <c r="S13" s="235"/>
      <c r="T13" s="235" t="s">
        <v>189</v>
      </c>
      <c r="U13" s="235"/>
      <c r="V13" s="235"/>
      <c r="W13" s="235"/>
      <c r="X13" s="235"/>
      <c r="Y13" s="110"/>
      <c r="Z13" s="82"/>
      <c r="AA13" s="82"/>
      <c r="AB13" s="82"/>
      <c r="AC13" s="82"/>
      <c r="AD13" s="82"/>
      <c r="AE13" s="82"/>
      <c r="AF13" s="82"/>
      <c r="AG13" s="82"/>
      <c r="AH13" s="82"/>
      <c r="AI13" s="82"/>
      <c r="AJ13" s="82"/>
      <c r="AK13" s="82"/>
      <c r="AL13" s="82"/>
      <c r="AM13" s="82"/>
      <c r="AN13" s="82"/>
      <c r="AO13" s="82"/>
      <c r="AP13" s="110"/>
      <c r="AQ13" s="110"/>
      <c r="AR13" s="110"/>
      <c r="AS13" s="110"/>
      <c r="AT13" s="157" t="str">
        <f>CONCATENATE(AR14,"+",AS14)</f>
        <v>Rara Vez-1+Moderado- 3</v>
      </c>
      <c r="AU13" s="157"/>
      <c r="AV13" s="235" t="s">
        <v>409</v>
      </c>
      <c r="AW13" s="334" t="s">
        <v>405</v>
      </c>
    </row>
    <row r="14" spans="1:49" ht="30">
      <c r="A14" s="232"/>
      <c r="B14" s="232"/>
      <c r="C14" s="341"/>
      <c r="D14" s="232"/>
      <c r="E14" s="242"/>
      <c r="F14" s="232"/>
      <c r="G14" s="231"/>
      <c r="H14" s="232"/>
      <c r="I14" s="232"/>
      <c r="J14" s="232"/>
      <c r="K14" s="59" t="s">
        <v>172</v>
      </c>
      <c r="L14" s="113"/>
      <c r="M14" s="55" t="s">
        <v>189</v>
      </c>
      <c r="N14" s="232"/>
      <c r="O14" s="232"/>
      <c r="P14" s="232"/>
      <c r="Q14" s="232"/>
      <c r="R14" s="235"/>
      <c r="S14" s="235"/>
      <c r="T14" s="235"/>
      <c r="U14" s="47" t="s">
        <v>196</v>
      </c>
      <c r="V14" s="110" t="s">
        <v>189</v>
      </c>
      <c r="W14" s="47"/>
      <c r="X14" s="62">
        <f>IF(AND(V14="x"),15,"-")</f>
        <v>15</v>
      </c>
      <c r="Y14" s="235" t="s">
        <v>64</v>
      </c>
      <c r="Z14" s="234" t="str">
        <f>IF(AND(X30&gt;=96,X30&lt;=100),"Fuerte",IF(AND(X30&gt;=86,X30&lt;=95),"Moderado",IF(AND(X30&lt;=85,X30&gt;=0),"Débil","-")))</f>
        <v>Débil</v>
      </c>
      <c r="AA14" s="234" t="s">
        <v>217</v>
      </c>
      <c r="AB14" s="234" t="str">
        <f>CONCATENATE(Z14,AA14)</f>
        <v>DébilFuerte</v>
      </c>
      <c r="AC14" s="234" t="str">
        <f>IF(AB14="FuerteFuerte","NO","SI")</f>
        <v>SI</v>
      </c>
      <c r="AD14" s="189">
        <f>(X30+X49)/2</f>
        <v>40</v>
      </c>
      <c r="AE14" s="189" t="str">
        <f>IF(AND(AD14=100),"Fuerte",IF(AND(AD14&gt;=50,AD14&lt;=99),"Moderado",IF(AND(AD14&lt;=49,AD14&gt;=0),"Débil","-")))</f>
        <v>Débil</v>
      </c>
      <c r="AF14" s="189" t="s">
        <v>219</v>
      </c>
      <c r="AG14" s="189" t="s">
        <v>219</v>
      </c>
      <c r="AH14" s="189" t="str">
        <f>CONCATENATE(AE14,AF14)</f>
        <v>DébilDirectamente</v>
      </c>
      <c r="AI14" s="189" t="b">
        <f>IF(AND(AH14="FuerteDirectamente"),2,IF(AND(AH14="FuerteNo disminuye"),0,IF(AND(AH14="ModeradoDirectamente"),1,IF(AND(AH14="ModeradoNo disminuye"),0,FALSE))))</f>
        <v>0</v>
      </c>
      <c r="AJ14" s="189" t="b">
        <f>IF(AND(AE14="Fuerte"),IF(AND(AF14="Directamente"),2,IF(AND(AE14="Fuerte"),IF(AND(AF14="No disminuye"),0,FALSE))))</f>
        <v>0</v>
      </c>
      <c r="AK14" s="189" t="e">
        <f>#VALUE!</f>
        <v>#VALUE!</v>
      </c>
      <c r="AL14" s="189" t="str">
        <f>CONCATENATE(AE14,AG14)</f>
        <v>DébilDirectamente</v>
      </c>
      <c r="AM14" s="189" t="b">
        <f>IF(AND(AL14="FuerteDirectamente"),2,IF(AND(AL14="FuerteIndirectamente"),1,IF(AND(AL14="FuerteNo Disminuye"),0,IF(AND(AL14="ModeradoDirectamente"),1,IF(AND(AL14="ModeradoIndirectamente"),0,IF(AND(AL14="ModeradoNo disminuye"),0,FALSE))))))</f>
        <v>0</v>
      </c>
      <c r="AN14" s="189" t="b">
        <f>IF(AND(AE14="Fuerte"),IF(AND(AG14="Directamente"),2,IF(AND(AE14="Fuerte"),IF(AND(AG14="Indirectamente"),1,IF(AND(AE14="Fuerte"),IF(AND(AG14="No disminuye"),0,FALSE))))))</f>
        <v>0</v>
      </c>
      <c r="AO14" s="189" t="b">
        <f>IF(AND(AE14="Moderado"),IF(AND(AG14="Directamente"),1,IF(AND(AE14="Moderado"),IF(AND(AG14="Indirectamente"),0,IF(AND(AE14="Moderado"),IF(AND(AG14="No disminuye"),0,FALSE))))))</f>
        <v>0</v>
      </c>
      <c r="AP14" s="189">
        <f>J13-AI14</f>
        <v>1</v>
      </c>
      <c r="AQ14" s="189">
        <f>P13-AM14</f>
        <v>4</v>
      </c>
      <c r="AR14" s="189" t="str">
        <f>IF(AND(AP14=1),"Rara Vez-1",IF(AND(AP14=2),"Improbable-2",IF(AND(AP14=3),"Posible-3",IF(AND(AP14=4),"Probable-4",IF(AND(AP14=5),"Casi Seguro -5",FALSE)))))</f>
        <v>Rara Vez-1</v>
      </c>
      <c r="AS14" s="189" t="str">
        <f>IF(AND(AQ14&gt;=2),"Moderado- 3",IF(AND(AM14=3),"Moderado-3",IF(AND(AM14=4),"Mayor-4",IF(AND(AM14=5),"Catastrófico-5",FALSE))))</f>
        <v>Moderado- 3</v>
      </c>
      <c r="AT14" s="158"/>
      <c r="AU14" s="158"/>
      <c r="AV14" s="235"/>
      <c r="AW14" s="335"/>
    </row>
    <row r="15" spans="1:49" ht="30">
      <c r="A15" s="232"/>
      <c r="B15" s="232"/>
      <c r="C15" s="341"/>
      <c r="D15" s="232"/>
      <c r="E15" s="242"/>
      <c r="F15" s="232"/>
      <c r="G15" s="231"/>
      <c r="H15" s="232"/>
      <c r="I15" s="232"/>
      <c r="J15" s="232"/>
      <c r="K15" s="59" t="s">
        <v>173</v>
      </c>
      <c r="L15" s="113"/>
      <c r="M15" s="55" t="s">
        <v>189</v>
      </c>
      <c r="N15" s="232"/>
      <c r="O15" s="232"/>
      <c r="P15" s="232"/>
      <c r="Q15" s="232"/>
      <c r="R15" s="235"/>
      <c r="S15" s="235"/>
      <c r="T15" s="235"/>
      <c r="U15" s="47" t="s">
        <v>197</v>
      </c>
      <c r="V15" s="110" t="s">
        <v>189</v>
      </c>
      <c r="W15" s="47"/>
      <c r="X15" s="62">
        <f>IF(AND(V15="x"),15,"-")</f>
        <v>15</v>
      </c>
      <c r="Y15" s="235"/>
      <c r="Z15" s="234"/>
      <c r="AA15" s="234"/>
      <c r="AB15" s="234"/>
      <c r="AC15" s="234"/>
      <c r="AD15" s="189"/>
      <c r="AE15" s="189"/>
      <c r="AF15" s="189"/>
      <c r="AG15" s="189"/>
      <c r="AH15" s="189"/>
      <c r="AI15" s="189"/>
      <c r="AJ15" s="189"/>
      <c r="AK15" s="189"/>
      <c r="AL15" s="189"/>
      <c r="AM15" s="189"/>
      <c r="AN15" s="189"/>
      <c r="AO15" s="189"/>
      <c r="AP15" s="189"/>
      <c r="AQ15" s="189"/>
      <c r="AR15" s="189"/>
      <c r="AS15" s="189"/>
      <c r="AT15" s="158"/>
      <c r="AU15" s="158"/>
      <c r="AV15" s="235"/>
      <c r="AW15" s="335"/>
    </row>
    <row r="16" spans="1:49" ht="30">
      <c r="A16" s="232"/>
      <c r="B16" s="232"/>
      <c r="C16" s="341"/>
      <c r="D16" s="232"/>
      <c r="E16" s="242"/>
      <c r="F16" s="232"/>
      <c r="G16" s="231"/>
      <c r="H16" s="232"/>
      <c r="I16" s="232"/>
      <c r="J16" s="232"/>
      <c r="K16" s="59" t="s">
        <v>174</v>
      </c>
      <c r="L16" s="113"/>
      <c r="M16" s="55" t="s">
        <v>189</v>
      </c>
      <c r="N16" s="232"/>
      <c r="O16" s="232"/>
      <c r="P16" s="232"/>
      <c r="Q16" s="232"/>
      <c r="R16" s="235"/>
      <c r="S16" s="235"/>
      <c r="T16" s="235"/>
      <c r="U16" s="47" t="s">
        <v>198</v>
      </c>
      <c r="V16" s="110" t="s">
        <v>189</v>
      </c>
      <c r="W16" s="47"/>
      <c r="X16" s="62">
        <f>IF(AND(V16="x"),15,"-")</f>
        <v>15</v>
      </c>
      <c r="Y16" s="235"/>
      <c r="Z16" s="234"/>
      <c r="AA16" s="234"/>
      <c r="AB16" s="234"/>
      <c r="AC16" s="234"/>
      <c r="AD16" s="189"/>
      <c r="AE16" s="189"/>
      <c r="AF16" s="189"/>
      <c r="AG16" s="189"/>
      <c r="AH16" s="189"/>
      <c r="AI16" s="189"/>
      <c r="AJ16" s="189"/>
      <c r="AK16" s="189"/>
      <c r="AL16" s="189"/>
      <c r="AM16" s="189"/>
      <c r="AN16" s="189"/>
      <c r="AO16" s="189"/>
      <c r="AP16" s="189"/>
      <c r="AQ16" s="189"/>
      <c r="AR16" s="189"/>
      <c r="AS16" s="189"/>
      <c r="AT16" s="158"/>
      <c r="AU16" s="158"/>
      <c r="AV16" s="235"/>
      <c r="AW16" s="335"/>
    </row>
    <row r="17" spans="1:49" ht="30">
      <c r="A17" s="232"/>
      <c r="B17" s="232"/>
      <c r="C17" s="341"/>
      <c r="D17" s="232"/>
      <c r="E17" s="242"/>
      <c r="F17" s="232"/>
      <c r="G17" s="231"/>
      <c r="H17" s="232"/>
      <c r="I17" s="232"/>
      <c r="J17" s="232"/>
      <c r="K17" s="59" t="s">
        <v>178</v>
      </c>
      <c r="L17" s="113" t="s">
        <v>189</v>
      </c>
      <c r="M17" s="55"/>
      <c r="N17" s="232"/>
      <c r="O17" s="232"/>
      <c r="P17" s="232"/>
      <c r="Q17" s="232"/>
      <c r="R17" s="235"/>
      <c r="S17" s="235"/>
      <c r="T17" s="235"/>
      <c r="U17" s="47" t="s">
        <v>199</v>
      </c>
      <c r="V17" s="110" t="s">
        <v>189</v>
      </c>
      <c r="W17" s="47"/>
      <c r="X17" s="62">
        <f>IF(AND(V17="x"),15,"-")</f>
        <v>15</v>
      </c>
      <c r="Y17" s="235"/>
      <c r="Z17" s="234"/>
      <c r="AA17" s="234"/>
      <c r="AB17" s="234"/>
      <c r="AC17" s="234"/>
      <c r="AD17" s="189"/>
      <c r="AE17" s="189"/>
      <c r="AF17" s="189"/>
      <c r="AG17" s="189"/>
      <c r="AH17" s="189"/>
      <c r="AI17" s="189"/>
      <c r="AJ17" s="189"/>
      <c r="AK17" s="189"/>
      <c r="AL17" s="189"/>
      <c r="AM17" s="189"/>
      <c r="AN17" s="189"/>
      <c r="AO17" s="189"/>
      <c r="AP17" s="189"/>
      <c r="AQ17" s="189"/>
      <c r="AR17" s="189"/>
      <c r="AS17" s="189"/>
      <c r="AT17" s="158"/>
      <c r="AU17" s="158"/>
      <c r="AV17" s="235"/>
      <c r="AW17" s="335"/>
    </row>
    <row r="18" spans="1:49" ht="30">
      <c r="A18" s="232"/>
      <c r="B18" s="232"/>
      <c r="C18" s="341"/>
      <c r="D18" s="232"/>
      <c r="E18" s="242"/>
      <c r="F18" s="232"/>
      <c r="G18" s="231"/>
      <c r="H18" s="232"/>
      <c r="I18" s="232"/>
      <c r="J18" s="232"/>
      <c r="K18" s="59" t="s">
        <v>179</v>
      </c>
      <c r="L18" s="113"/>
      <c r="M18" s="55" t="s">
        <v>189</v>
      </c>
      <c r="N18" s="232"/>
      <c r="O18" s="232"/>
      <c r="P18" s="232"/>
      <c r="Q18" s="232"/>
      <c r="R18" s="235"/>
      <c r="S18" s="235"/>
      <c r="T18" s="235"/>
      <c r="U18" s="47" t="s">
        <v>386</v>
      </c>
      <c r="V18" s="110"/>
      <c r="W18" s="47" t="s">
        <v>189</v>
      </c>
      <c r="X18" s="62" t="str">
        <f>IF(AND(V18="x"),15,"-")</f>
        <v>-</v>
      </c>
      <c r="Y18" s="235"/>
      <c r="Z18" s="234"/>
      <c r="AA18" s="234"/>
      <c r="AB18" s="234"/>
      <c r="AC18" s="234"/>
      <c r="AD18" s="189"/>
      <c r="AE18" s="189"/>
      <c r="AF18" s="189"/>
      <c r="AG18" s="189"/>
      <c r="AH18" s="189"/>
      <c r="AI18" s="189"/>
      <c r="AJ18" s="189"/>
      <c r="AK18" s="189"/>
      <c r="AL18" s="189"/>
      <c r="AM18" s="189"/>
      <c r="AN18" s="189"/>
      <c r="AO18" s="189"/>
      <c r="AP18" s="189"/>
      <c r="AQ18" s="189"/>
      <c r="AR18" s="189"/>
      <c r="AS18" s="189"/>
      <c r="AT18" s="158"/>
      <c r="AU18" s="158"/>
      <c r="AV18" s="235"/>
      <c r="AW18" s="335"/>
    </row>
    <row r="19" spans="1:49" ht="30">
      <c r="A19" s="232"/>
      <c r="B19" s="232"/>
      <c r="C19" s="341"/>
      <c r="D19" s="232"/>
      <c r="E19" s="242"/>
      <c r="F19" s="232"/>
      <c r="G19" s="231"/>
      <c r="H19" s="232"/>
      <c r="I19" s="232"/>
      <c r="J19" s="232"/>
      <c r="K19" s="59" t="s">
        <v>175</v>
      </c>
      <c r="L19" s="113"/>
      <c r="M19" s="55" t="s">
        <v>189</v>
      </c>
      <c r="N19" s="232"/>
      <c r="O19" s="232"/>
      <c r="P19" s="232"/>
      <c r="Q19" s="232"/>
      <c r="R19" s="235"/>
      <c r="S19" s="235"/>
      <c r="T19" s="235"/>
      <c r="U19" s="235"/>
      <c r="V19" s="235"/>
      <c r="W19" s="235"/>
      <c r="X19" s="235"/>
      <c r="Y19" s="235"/>
      <c r="Z19" s="234"/>
      <c r="AA19" s="234"/>
      <c r="AB19" s="234"/>
      <c r="AC19" s="234"/>
      <c r="AD19" s="189"/>
      <c r="AE19" s="189"/>
      <c r="AF19" s="189"/>
      <c r="AG19" s="189"/>
      <c r="AH19" s="189"/>
      <c r="AI19" s="189"/>
      <c r="AJ19" s="189"/>
      <c r="AK19" s="189"/>
      <c r="AL19" s="189"/>
      <c r="AM19" s="189"/>
      <c r="AN19" s="189"/>
      <c r="AO19" s="189"/>
      <c r="AP19" s="189"/>
      <c r="AQ19" s="189"/>
      <c r="AR19" s="189"/>
      <c r="AS19" s="189"/>
      <c r="AT19" s="158"/>
      <c r="AU19" s="158"/>
      <c r="AV19" s="235"/>
      <c r="AW19" s="335"/>
    </row>
    <row r="20" spans="1:49" ht="45">
      <c r="A20" s="232"/>
      <c r="B20" s="232"/>
      <c r="C20" s="341"/>
      <c r="D20" s="232"/>
      <c r="E20" s="242"/>
      <c r="F20" s="232"/>
      <c r="G20" s="231"/>
      <c r="H20" s="232"/>
      <c r="I20" s="232"/>
      <c r="J20" s="232"/>
      <c r="K20" s="59" t="s">
        <v>176</v>
      </c>
      <c r="L20" s="113"/>
      <c r="M20" s="55" t="s">
        <v>189</v>
      </c>
      <c r="N20" s="232"/>
      <c r="O20" s="232"/>
      <c r="P20" s="232"/>
      <c r="Q20" s="232"/>
      <c r="R20" s="235"/>
      <c r="S20" s="235"/>
      <c r="T20" s="235"/>
      <c r="U20" s="183" t="s">
        <v>200</v>
      </c>
      <c r="V20" s="183"/>
      <c r="W20" s="183"/>
      <c r="X20" s="183"/>
      <c r="Y20" s="235"/>
      <c r="Z20" s="234"/>
      <c r="AA20" s="234"/>
      <c r="AB20" s="234"/>
      <c r="AC20" s="234"/>
      <c r="AD20" s="189"/>
      <c r="AE20" s="189"/>
      <c r="AF20" s="189"/>
      <c r="AG20" s="189"/>
      <c r="AH20" s="189"/>
      <c r="AI20" s="189"/>
      <c r="AJ20" s="189"/>
      <c r="AK20" s="189"/>
      <c r="AL20" s="189"/>
      <c r="AM20" s="189"/>
      <c r="AN20" s="189"/>
      <c r="AO20" s="189"/>
      <c r="AP20" s="189"/>
      <c r="AQ20" s="189"/>
      <c r="AR20" s="189"/>
      <c r="AS20" s="189"/>
      <c r="AT20" s="158"/>
      <c r="AU20" s="158"/>
      <c r="AV20" s="235"/>
      <c r="AW20" s="335"/>
    </row>
    <row r="21" spans="1:49" ht="15">
      <c r="A21" s="232"/>
      <c r="B21" s="232"/>
      <c r="C21" s="341"/>
      <c r="D21" s="232"/>
      <c r="E21" s="242"/>
      <c r="F21" s="232"/>
      <c r="G21" s="231"/>
      <c r="H21" s="232"/>
      <c r="I21" s="232"/>
      <c r="J21" s="232"/>
      <c r="K21" s="59" t="s">
        <v>177</v>
      </c>
      <c r="L21" s="113"/>
      <c r="M21" s="55" t="s">
        <v>189</v>
      </c>
      <c r="N21" s="232"/>
      <c r="O21" s="232"/>
      <c r="P21" s="232"/>
      <c r="Q21" s="232"/>
      <c r="R21" s="235"/>
      <c r="S21" s="235"/>
      <c r="T21" s="235"/>
      <c r="U21" s="47" t="s">
        <v>201</v>
      </c>
      <c r="V21" s="110"/>
      <c r="W21" s="47" t="s">
        <v>189</v>
      </c>
      <c r="X21" s="63" t="str">
        <f>IF(AND(V21="x"),15,"-")</f>
        <v>-</v>
      </c>
      <c r="Y21" s="235"/>
      <c r="Z21" s="234"/>
      <c r="AA21" s="234"/>
      <c r="AB21" s="234"/>
      <c r="AC21" s="234"/>
      <c r="AD21" s="189"/>
      <c r="AE21" s="189"/>
      <c r="AF21" s="189"/>
      <c r="AG21" s="189"/>
      <c r="AH21" s="189"/>
      <c r="AI21" s="189"/>
      <c r="AJ21" s="189"/>
      <c r="AK21" s="189"/>
      <c r="AL21" s="189"/>
      <c r="AM21" s="189"/>
      <c r="AN21" s="189"/>
      <c r="AO21" s="189"/>
      <c r="AP21" s="189"/>
      <c r="AQ21" s="189"/>
      <c r="AR21" s="189"/>
      <c r="AS21" s="189"/>
      <c r="AT21" s="158"/>
      <c r="AU21" s="158"/>
      <c r="AV21" s="235"/>
      <c r="AW21" s="335"/>
    </row>
    <row r="22" spans="1:49" ht="30">
      <c r="A22" s="232"/>
      <c r="B22" s="232"/>
      <c r="C22" s="341"/>
      <c r="D22" s="232"/>
      <c r="E22" s="242"/>
      <c r="F22" s="232"/>
      <c r="G22" s="231"/>
      <c r="H22" s="232"/>
      <c r="I22" s="232"/>
      <c r="J22" s="232"/>
      <c r="K22" s="59" t="s">
        <v>387</v>
      </c>
      <c r="L22" s="113" t="s">
        <v>189</v>
      </c>
      <c r="M22" s="55"/>
      <c r="N22" s="232"/>
      <c r="O22" s="232"/>
      <c r="P22" s="232"/>
      <c r="Q22" s="232"/>
      <c r="R22" s="235"/>
      <c r="S22" s="235"/>
      <c r="T22" s="235"/>
      <c r="U22" s="233" t="s">
        <v>202</v>
      </c>
      <c r="V22" s="235" t="s">
        <v>189</v>
      </c>
      <c r="W22" s="233"/>
      <c r="X22" s="237">
        <f>IF(AND(V22="x"),10,"-")</f>
        <v>10</v>
      </c>
      <c r="Y22" s="235"/>
      <c r="Z22" s="234"/>
      <c r="AA22" s="234"/>
      <c r="AB22" s="234"/>
      <c r="AC22" s="234"/>
      <c r="AD22" s="189"/>
      <c r="AE22" s="189"/>
      <c r="AF22" s="189"/>
      <c r="AG22" s="189"/>
      <c r="AH22" s="189"/>
      <c r="AI22" s="189"/>
      <c r="AJ22" s="189"/>
      <c r="AK22" s="189"/>
      <c r="AL22" s="189"/>
      <c r="AM22" s="189"/>
      <c r="AN22" s="189"/>
      <c r="AO22" s="189"/>
      <c r="AP22" s="189"/>
      <c r="AQ22" s="189"/>
      <c r="AR22" s="189"/>
      <c r="AS22" s="189"/>
      <c r="AT22" s="158"/>
      <c r="AU22" s="158"/>
      <c r="AV22" s="235"/>
      <c r="AW22" s="335"/>
    </row>
    <row r="23" spans="1:49" ht="15">
      <c r="A23" s="232"/>
      <c r="B23" s="232"/>
      <c r="C23" s="341"/>
      <c r="D23" s="232"/>
      <c r="E23" s="242"/>
      <c r="F23" s="232"/>
      <c r="G23" s="231"/>
      <c r="H23" s="232"/>
      <c r="I23" s="232"/>
      <c r="J23" s="232"/>
      <c r="K23" s="59" t="s">
        <v>180</v>
      </c>
      <c r="L23" s="113" t="s">
        <v>189</v>
      </c>
      <c r="M23" s="55"/>
      <c r="N23" s="232"/>
      <c r="O23" s="232"/>
      <c r="P23" s="232"/>
      <c r="Q23" s="232"/>
      <c r="R23" s="235"/>
      <c r="S23" s="235"/>
      <c r="T23" s="235"/>
      <c r="U23" s="233"/>
      <c r="V23" s="235"/>
      <c r="W23" s="233"/>
      <c r="X23" s="237"/>
      <c r="Y23" s="235"/>
      <c r="Z23" s="234"/>
      <c r="AA23" s="234"/>
      <c r="AB23" s="234"/>
      <c r="AC23" s="234"/>
      <c r="AD23" s="189"/>
      <c r="AE23" s="189"/>
      <c r="AF23" s="189"/>
      <c r="AG23" s="189"/>
      <c r="AH23" s="189"/>
      <c r="AI23" s="189"/>
      <c r="AJ23" s="189"/>
      <c r="AK23" s="189"/>
      <c r="AL23" s="189"/>
      <c r="AM23" s="189"/>
      <c r="AN23" s="189"/>
      <c r="AO23" s="189"/>
      <c r="AP23" s="189"/>
      <c r="AQ23" s="189"/>
      <c r="AR23" s="189"/>
      <c r="AS23" s="189"/>
      <c r="AT23" s="158"/>
      <c r="AU23" s="158"/>
      <c r="AV23" s="235"/>
      <c r="AW23" s="335"/>
    </row>
    <row r="24" spans="1:49" ht="15" customHeight="1">
      <c r="A24" s="232"/>
      <c r="B24" s="232"/>
      <c r="C24" s="341"/>
      <c r="D24" s="232"/>
      <c r="E24" s="242"/>
      <c r="F24" s="232"/>
      <c r="G24" s="231"/>
      <c r="H24" s="232"/>
      <c r="I24" s="232"/>
      <c r="J24" s="232"/>
      <c r="K24" s="59" t="s">
        <v>181</v>
      </c>
      <c r="L24" s="113" t="s">
        <v>189</v>
      </c>
      <c r="M24" s="55"/>
      <c r="N24" s="232"/>
      <c r="O24" s="232"/>
      <c r="P24" s="232"/>
      <c r="Q24" s="232"/>
      <c r="R24" s="235"/>
      <c r="S24" s="235"/>
      <c r="T24" s="235"/>
      <c r="U24" s="235"/>
      <c r="V24" s="235"/>
      <c r="W24" s="235"/>
      <c r="X24" s="235"/>
      <c r="Y24" s="235"/>
      <c r="Z24" s="234"/>
      <c r="AA24" s="234"/>
      <c r="AB24" s="234"/>
      <c r="AC24" s="234"/>
      <c r="AD24" s="189"/>
      <c r="AE24" s="189"/>
      <c r="AF24" s="189"/>
      <c r="AG24" s="189"/>
      <c r="AH24" s="189"/>
      <c r="AI24" s="189"/>
      <c r="AJ24" s="189"/>
      <c r="AK24" s="189"/>
      <c r="AL24" s="189"/>
      <c r="AM24" s="189"/>
      <c r="AN24" s="189"/>
      <c r="AO24" s="189"/>
      <c r="AP24" s="189"/>
      <c r="AQ24" s="189"/>
      <c r="AR24" s="189"/>
      <c r="AS24" s="189"/>
      <c r="AT24" s="158"/>
      <c r="AU24" s="158"/>
      <c r="AV24" s="235"/>
      <c r="AW24" s="335"/>
    </row>
    <row r="25" spans="1:49" ht="29.25" customHeight="1">
      <c r="A25" s="232"/>
      <c r="B25" s="232"/>
      <c r="C25" s="341"/>
      <c r="D25" s="232"/>
      <c r="E25" s="242"/>
      <c r="F25" s="232"/>
      <c r="G25" s="231"/>
      <c r="H25" s="232"/>
      <c r="I25" s="232"/>
      <c r="J25" s="232"/>
      <c r="K25" s="59" t="s">
        <v>182</v>
      </c>
      <c r="L25" s="113"/>
      <c r="M25" s="55" t="s">
        <v>189</v>
      </c>
      <c r="N25" s="232"/>
      <c r="O25" s="232"/>
      <c r="P25" s="232"/>
      <c r="Q25" s="232"/>
      <c r="R25" s="235"/>
      <c r="S25" s="235"/>
      <c r="T25" s="235"/>
      <c r="U25" s="183" t="s">
        <v>203</v>
      </c>
      <c r="V25" s="183"/>
      <c r="W25" s="183"/>
      <c r="X25" s="183"/>
      <c r="Y25" s="235"/>
      <c r="Z25" s="234"/>
      <c r="AA25" s="234"/>
      <c r="AB25" s="234"/>
      <c r="AC25" s="234"/>
      <c r="AD25" s="189"/>
      <c r="AE25" s="189"/>
      <c r="AF25" s="189"/>
      <c r="AG25" s="189"/>
      <c r="AH25" s="189"/>
      <c r="AI25" s="189"/>
      <c r="AJ25" s="189"/>
      <c r="AK25" s="189"/>
      <c r="AL25" s="189"/>
      <c r="AM25" s="189"/>
      <c r="AN25" s="189"/>
      <c r="AO25" s="189"/>
      <c r="AP25" s="189"/>
      <c r="AQ25" s="189"/>
      <c r="AR25" s="189"/>
      <c r="AS25" s="189"/>
      <c r="AT25" s="158"/>
      <c r="AU25" s="158"/>
      <c r="AV25" s="235"/>
      <c r="AW25" s="335"/>
    </row>
    <row r="26" spans="1:49" ht="15" customHeight="1">
      <c r="A26" s="232"/>
      <c r="B26" s="232"/>
      <c r="C26" s="341"/>
      <c r="D26" s="232"/>
      <c r="E26" s="242"/>
      <c r="F26" s="232"/>
      <c r="G26" s="231"/>
      <c r="H26" s="232"/>
      <c r="I26" s="232"/>
      <c r="J26" s="232"/>
      <c r="K26" s="59" t="s">
        <v>183</v>
      </c>
      <c r="L26" s="113"/>
      <c r="M26" s="55" t="s">
        <v>189</v>
      </c>
      <c r="N26" s="232"/>
      <c r="O26" s="232"/>
      <c r="P26" s="232"/>
      <c r="Q26" s="232"/>
      <c r="R26" s="235"/>
      <c r="S26" s="235"/>
      <c r="T26" s="235"/>
      <c r="U26" s="233" t="s">
        <v>204</v>
      </c>
      <c r="V26" s="235" t="s">
        <v>189</v>
      </c>
      <c r="W26" s="235"/>
      <c r="X26" s="237">
        <f>IF(AND(V26="X"),10,"-")</f>
        <v>10</v>
      </c>
      <c r="Y26" s="235"/>
      <c r="Z26" s="234"/>
      <c r="AA26" s="234"/>
      <c r="AB26" s="234"/>
      <c r="AC26" s="234"/>
      <c r="AD26" s="189"/>
      <c r="AE26" s="189"/>
      <c r="AF26" s="189"/>
      <c r="AG26" s="189"/>
      <c r="AH26" s="189"/>
      <c r="AI26" s="189"/>
      <c r="AJ26" s="189"/>
      <c r="AK26" s="189"/>
      <c r="AL26" s="189"/>
      <c r="AM26" s="189"/>
      <c r="AN26" s="189"/>
      <c r="AO26" s="189"/>
      <c r="AP26" s="189"/>
      <c r="AQ26" s="189"/>
      <c r="AR26" s="189"/>
      <c r="AS26" s="189"/>
      <c r="AT26" s="158"/>
      <c r="AU26" s="158"/>
      <c r="AV26" s="235"/>
      <c r="AW26" s="335"/>
    </row>
    <row r="27" spans="1:49" ht="15">
      <c r="A27" s="232"/>
      <c r="B27" s="232"/>
      <c r="C27" s="341"/>
      <c r="D27" s="232"/>
      <c r="E27" s="242"/>
      <c r="F27" s="232"/>
      <c r="G27" s="231"/>
      <c r="H27" s="232"/>
      <c r="I27" s="232"/>
      <c r="J27" s="232"/>
      <c r="K27" s="59" t="s">
        <v>184</v>
      </c>
      <c r="L27" s="113" t="s">
        <v>189</v>
      </c>
      <c r="M27" s="55"/>
      <c r="N27" s="232"/>
      <c r="O27" s="232"/>
      <c r="P27" s="232"/>
      <c r="Q27" s="232"/>
      <c r="R27" s="235"/>
      <c r="S27" s="235"/>
      <c r="T27" s="235"/>
      <c r="U27" s="233"/>
      <c r="V27" s="235"/>
      <c r="W27" s="235"/>
      <c r="X27" s="237"/>
      <c r="Y27" s="235"/>
      <c r="Z27" s="234"/>
      <c r="AA27" s="234"/>
      <c r="AB27" s="234"/>
      <c r="AC27" s="234"/>
      <c r="AD27" s="189"/>
      <c r="AE27" s="189"/>
      <c r="AF27" s="189"/>
      <c r="AG27" s="189"/>
      <c r="AH27" s="189"/>
      <c r="AI27" s="189"/>
      <c r="AJ27" s="189"/>
      <c r="AK27" s="189"/>
      <c r="AL27" s="189"/>
      <c r="AM27" s="189"/>
      <c r="AN27" s="189"/>
      <c r="AO27" s="189"/>
      <c r="AP27" s="189"/>
      <c r="AQ27" s="189"/>
      <c r="AR27" s="189"/>
      <c r="AS27" s="189"/>
      <c r="AT27" s="158"/>
      <c r="AU27" s="158"/>
      <c r="AV27" s="235"/>
      <c r="AW27" s="335"/>
    </row>
    <row r="28" spans="1:49" ht="30">
      <c r="A28" s="232"/>
      <c r="B28" s="232"/>
      <c r="C28" s="341"/>
      <c r="D28" s="232"/>
      <c r="E28" s="242"/>
      <c r="F28" s="232"/>
      <c r="G28" s="231"/>
      <c r="H28" s="232"/>
      <c r="I28" s="232"/>
      <c r="J28" s="232"/>
      <c r="K28" s="59" t="s">
        <v>185</v>
      </c>
      <c r="L28" s="113"/>
      <c r="M28" s="55" t="s">
        <v>189</v>
      </c>
      <c r="N28" s="232"/>
      <c r="O28" s="232"/>
      <c r="P28" s="232"/>
      <c r="Q28" s="232"/>
      <c r="R28" s="235"/>
      <c r="S28" s="235"/>
      <c r="T28" s="235"/>
      <c r="U28" s="233" t="s">
        <v>205</v>
      </c>
      <c r="V28" s="235"/>
      <c r="W28" s="235" t="s">
        <v>189</v>
      </c>
      <c r="X28" s="237" t="str">
        <f>IF(AND(V28="x"),5,"-")</f>
        <v>-</v>
      </c>
      <c r="Y28" s="235"/>
      <c r="Z28" s="234"/>
      <c r="AA28" s="234"/>
      <c r="AB28" s="234"/>
      <c r="AC28" s="234"/>
      <c r="AD28" s="189"/>
      <c r="AE28" s="189"/>
      <c r="AF28" s="189"/>
      <c r="AG28" s="189"/>
      <c r="AH28" s="189"/>
      <c r="AI28" s="189"/>
      <c r="AJ28" s="189"/>
      <c r="AK28" s="189"/>
      <c r="AL28" s="189"/>
      <c r="AM28" s="189"/>
      <c r="AN28" s="189"/>
      <c r="AO28" s="189"/>
      <c r="AP28" s="189"/>
      <c r="AQ28" s="189"/>
      <c r="AR28" s="189"/>
      <c r="AS28" s="189"/>
      <c r="AT28" s="158"/>
      <c r="AU28" s="158"/>
      <c r="AV28" s="235"/>
      <c r="AW28" s="335"/>
    </row>
    <row r="29" spans="1:49" ht="15">
      <c r="A29" s="232"/>
      <c r="B29" s="232"/>
      <c r="C29" s="341"/>
      <c r="D29" s="232"/>
      <c r="E29" s="242"/>
      <c r="F29" s="232"/>
      <c r="G29" s="231"/>
      <c r="H29" s="232"/>
      <c r="I29" s="232"/>
      <c r="J29" s="232"/>
      <c r="K29" s="59" t="s">
        <v>186</v>
      </c>
      <c r="L29" s="113" t="s">
        <v>189</v>
      </c>
      <c r="M29" s="55"/>
      <c r="N29" s="232"/>
      <c r="O29" s="232"/>
      <c r="P29" s="232"/>
      <c r="Q29" s="232"/>
      <c r="R29" s="235"/>
      <c r="S29" s="235"/>
      <c r="T29" s="235"/>
      <c r="U29" s="233"/>
      <c r="V29" s="235"/>
      <c r="W29" s="235"/>
      <c r="X29" s="237"/>
      <c r="Y29" s="235"/>
      <c r="Z29" s="234"/>
      <c r="AA29" s="234"/>
      <c r="AB29" s="234"/>
      <c r="AC29" s="234"/>
      <c r="AD29" s="189"/>
      <c r="AE29" s="189"/>
      <c r="AF29" s="189"/>
      <c r="AG29" s="189"/>
      <c r="AH29" s="189"/>
      <c r="AI29" s="189"/>
      <c r="AJ29" s="189"/>
      <c r="AK29" s="189"/>
      <c r="AL29" s="189"/>
      <c r="AM29" s="189"/>
      <c r="AN29" s="189"/>
      <c r="AO29" s="189"/>
      <c r="AP29" s="189"/>
      <c r="AQ29" s="189"/>
      <c r="AR29" s="189"/>
      <c r="AS29" s="189"/>
      <c r="AT29" s="158"/>
      <c r="AU29" s="158"/>
      <c r="AV29" s="235"/>
      <c r="AW29" s="335"/>
    </row>
    <row r="30" spans="1:49" ht="30" customHeight="1">
      <c r="A30" s="232"/>
      <c r="B30" s="232"/>
      <c r="C30" s="341"/>
      <c r="D30" s="232"/>
      <c r="E30" s="242"/>
      <c r="F30" s="232"/>
      <c r="G30" s="231"/>
      <c r="H30" s="232"/>
      <c r="I30" s="232"/>
      <c r="J30" s="232"/>
      <c r="K30" s="59" t="s">
        <v>187</v>
      </c>
      <c r="L30" s="113" t="s">
        <v>189</v>
      </c>
      <c r="M30" s="55"/>
      <c r="N30" s="232"/>
      <c r="O30" s="232"/>
      <c r="P30" s="232"/>
      <c r="Q30" s="232"/>
      <c r="R30" s="235"/>
      <c r="S30" s="235"/>
      <c r="T30" s="235"/>
      <c r="U30" s="183" t="s">
        <v>194</v>
      </c>
      <c r="V30" s="183"/>
      <c r="W30" s="183"/>
      <c r="X30" s="238">
        <f>SUM(X14:X18)+SUM(X21:X23)+SUM(X26:X29)</f>
        <v>80</v>
      </c>
      <c r="Y30" s="235"/>
      <c r="Z30" s="234"/>
      <c r="AA30" s="234"/>
      <c r="AB30" s="234"/>
      <c r="AC30" s="234"/>
      <c r="AD30" s="189"/>
      <c r="AE30" s="189"/>
      <c r="AF30" s="189"/>
      <c r="AG30" s="189"/>
      <c r="AH30" s="189"/>
      <c r="AI30" s="189"/>
      <c r="AJ30" s="189"/>
      <c r="AK30" s="189"/>
      <c r="AL30" s="189"/>
      <c r="AM30" s="189"/>
      <c r="AN30" s="189"/>
      <c r="AO30" s="189"/>
      <c r="AP30" s="189"/>
      <c r="AQ30" s="189"/>
      <c r="AR30" s="189"/>
      <c r="AS30" s="189"/>
      <c r="AT30" s="158"/>
      <c r="AU30" s="158"/>
      <c r="AV30" s="235"/>
      <c r="AW30" s="335"/>
    </row>
    <row r="31" spans="1:49" ht="15">
      <c r="A31" s="232"/>
      <c r="B31" s="232"/>
      <c r="C31" s="341"/>
      <c r="D31" s="232"/>
      <c r="E31" s="242"/>
      <c r="F31" s="232"/>
      <c r="G31" s="231"/>
      <c r="H31" s="232"/>
      <c r="I31" s="232"/>
      <c r="J31" s="232"/>
      <c r="K31" s="59" t="s">
        <v>188</v>
      </c>
      <c r="L31" s="113"/>
      <c r="M31" s="55" t="s">
        <v>189</v>
      </c>
      <c r="N31" s="232"/>
      <c r="O31" s="232"/>
      <c r="P31" s="232"/>
      <c r="Q31" s="232"/>
      <c r="R31" s="235"/>
      <c r="S31" s="235"/>
      <c r="T31" s="235"/>
      <c r="U31" s="183"/>
      <c r="V31" s="183"/>
      <c r="W31" s="183"/>
      <c r="X31" s="183"/>
      <c r="Y31" s="235"/>
      <c r="Z31" s="234"/>
      <c r="AA31" s="234"/>
      <c r="AB31" s="234"/>
      <c r="AC31" s="234"/>
      <c r="AD31" s="189"/>
      <c r="AE31" s="189"/>
      <c r="AF31" s="189"/>
      <c r="AG31" s="189"/>
      <c r="AH31" s="189"/>
      <c r="AI31" s="189"/>
      <c r="AJ31" s="189"/>
      <c r="AK31" s="189"/>
      <c r="AL31" s="189"/>
      <c r="AM31" s="189"/>
      <c r="AN31" s="189"/>
      <c r="AO31" s="189"/>
      <c r="AP31" s="189"/>
      <c r="AQ31" s="189"/>
      <c r="AR31" s="189"/>
      <c r="AS31" s="189"/>
      <c r="AT31" s="158"/>
      <c r="AU31" s="158"/>
      <c r="AV31" s="235"/>
      <c r="AW31" s="335"/>
    </row>
    <row r="32" spans="1:49" ht="15">
      <c r="A32" s="232"/>
      <c r="B32" s="232"/>
      <c r="C32" s="341"/>
      <c r="D32" s="232"/>
      <c r="E32" s="242"/>
      <c r="F32" s="232"/>
      <c r="G32" s="231"/>
      <c r="H32" s="232"/>
      <c r="I32" s="232"/>
      <c r="J32" s="232"/>
      <c r="K32" s="268"/>
      <c r="L32" s="268"/>
      <c r="M32" s="268"/>
      <c r="N32" s="232"/>
      <c r="O32" s="232"/>
      <c r="P32" s="232"/>
      <c r="Q32" s="232"/>
      <c r="R32" s="342"/>
      <c r="S32" s="235"/>
      <c r="T32" s="235"/>
      <c r="U32" s="235"/>
      <c r="V32" s="235"/>
      <c r="W32" s="235"/>
      <c r="X32" s="235"/>
      <c r="Y32" s="110"/>
      <c r="Z32" s="55"/>
      <c r="AA32" s="55"/>
      <c r="AB32" s="55"/>
      <c r="AC32" s="55"/>
      <c r="AD32" s="189"/>
      <c r="AE32" s="189"/>
      <c r="AF32" s="189"/>
      <c r="AG32" s="189"/>
      <c r="AH32" s="189"/>
      <c r="AI32" s="189"/>
      <c r="AJ32" s="189"/>
      <c r="AK32" s="189"/>
      <c r="AL32" s="189"/>
      <c r="AM32" s="189"/>
      <c r="AN32" s="189"/>
      <c r="AO32" s="189"/>
      <c r="AP32" s="189"/>
      <c r="AQ32" s="189"/>
      <c r="AR32" s="189"/>
      <c r="AS32" s="189"/>
      <c r="AT32" s="158"/>
      <c r="AU32" s="158"/>
      <c r="AV32" s="235"/>
      <c r="AW32" s="335"/>
    </row>
    <row r="33" spans="1:49" ht="15">
      <c r="A33" s="232"/>
      <c r="B33" s="232"/>
      <c r="C33" s="341"/>
      <c r="D33" s="232"/>
      <c r="E33" s="242"/>
      <c r="F33" s="232"/>
      <c r="G33" s="231"/>
      <c r="H33" s="232"/>
      <c r="I33" s="232"/>
      <c r="J33" s="232"/>
      <c r="K33" s="268"/>
      <c r="L33" s="268"/>
      <c r="M33" s="268"/>
      <c r="N33" s="232"/>
      <c r="O33" s="232"/>
      <c r="P33" s="232"/>
      <c r="Q33" s="232"/>
      <c r="R33" s="342"/>
      <c r="S33" s="235"/>
      <c r="T33" s="235"/>
      <c r="U33" s="47" t="s">
        <v>196</v>
      </c>
      <c r="V33" s="110"/>
      <c r="W33" s="47"/>
      <c r="X33" s="62" t="str">
        <f>IF(AND(V33="x"),15,"-")</f>
        <v>-</v>
      </c>
      <c r="Y33" s="235" t="s">
        <v>64</v>
      </c>
      <c r="Z33" s="234" t="str">
        <f>IF(AND(X49&gt;=96,X49&lt;=100),"Fuerte",IF(AND(X49&gt;=86,X49&lt;=95),"Moderado",IF(AND(X49&lt;=85,X49&gt;=0),"Débil","-")))</f>
        <v>Débil</v>
      </c>
      <c r="AA33" s="234" t="s">
        <v>392</v>
      </c>
      <c r="AB33" s="234" t="str">
        <f>CONCATENATE(Z33,AA33)</f>
        <v>DébilDébil</v>
      </c>
      <c r="AC33" s="234" t="str">
        <f>IF(AB33="FuerteFuerte","NO","SI")</f>
        <v>SI</v>
      </c>
      <c r="AD33" s="189"/>
      <c r="AE33" s="189"/>
      <c r="AF33" s="189"/>
      <c r="AG33" s="189"/>
      <c r="AH33" s="189"/>
      <c r="AI33" s="189"/>
      <c r="AJ33" s="189"/>
      <c r="AK33" s="189"/>
      <c r="AL33" s="189"/>
      <c r="AM33" s="189"/>
      <c r="AN33" s="189"/>
      <c r="AO33" s="189"/>
      <c r="AP33" s="189"/>
      <c r="AQ33" s="189"/>
      <c r="AR33" s="189"/>
      <c r="AS33" s="189"/>
      <c r="AT33" s="158"/>
      <c r="AU33" s="158"/>
      <c r="AV33" s="235"/>
      <c r="AW33" s="335"/>
    </row>
    <row r="34" spans="1:49" ht="30">
      <c r="A34" s="232"/>
      <c r="B34" s="232"/>
      <c r="C34" s="341"/>
      <c r="D34" s="232"/>
      <c r="E34" s="242"/>
      <c r="F34" s="232"/>
      <c r="G34" s="231"/>
      <c r="H34" s="232"/>
      <c r="I34" s="232"/>
      <c r="J34" s="232"/>
      <c r="K34" s="268"/>
      <c r="L34" s="268"/>
      <c r="M34" s="268"/>
      <c r="N34" s="232"/>
      <c r="O34" s="232"/>
      <c r="P34" s="232"/>
      <c r="Q34" s="232"/>
      <c r="R34" s="342"/>
      <c r="S34" s="235"/>
      <c r="T34" s="235"/>
      <c r="U34" s="47" t="s">
        <v>197</v>
      </c>
      <c r="V34" s="110"/>
      <c r="W34" s="47"/>
      <c r="X34" s="62" t="str">
        <f>IF(AND(V34="x"),15,"-")</f>
        <v>-</v>
      </c>
      <c r="Y34" s="235"/>
      <c r="Z34" s="234"/>
      <c r="AA34" s="234"/>
      <c r="AB34" s="234"/>
      <c r="AC34" s="234"/>
      <c r="AD34" s="189"/>
      <c r="AE34" s="189"/>
      <c r="AF34" s="189"/>
      <c r="AG34" s="189"/>
      <c r="AH34" s="189"/>
      <c r="AI34" s="189"/>
      <c r="AJ34" s="189"/>
      <c r="AK34" s="189"/>
      <c r="AL34" s="189"/>
      <c r="AM34" s="189"/>
      <c r="AN34" s="189"/>
      <c r="AO34" s="189"/>
      <c r="AP34" s="189"/>
      <c r="AQ34" s="189"/>
      <c r="AR34" s="189"/>
      <c r="AS34" s="189"/>
      <c r="AT34" s="158"/>
      <c r="AU34" s="158"/>
      <c r="AV34" s="235"/>
      <c r="AW34" s="335"/>
    </row>
    <row r="35" spans="1:49" ht="15">
      <c r="A35" s="232"/>
      <c r="B35" s="232"/>
      <c r="C35" s="341"/>
      <c r="D35" s="232"/>
      <c r="E35" s="242"/>
      <c r="F35" s="232"/>
      <c r="G35" s="231"/>
      <c r="H35" s="232"/>
      <c r="I35" s="232"/>
      <c r="J35" s="232"/>
      <c r="K35" s="268"/>
      <c r="L35" s="268"/>
      <c r="M35" s="268"/>
      <c r="N35" s="232"/>
      <c r="O35" s="232"/>
      <c r="P35" s="232"/>
      <c r="Q35" s="232"/>
      <c r="R35" s="342"/>
      <c r="S35" s="235"/>
      <c r="T35" s="235"/>
      <c r="U35" s="47" t="s">
        <v>198</v>
      </c>
      <c r="V35" s="110"/>
      <c r="W35" s="47"/>
      <c r="X35" s="62" t="str">
        <f>IF(AND(V35="x"),15,"-")</f>
        <v>-</v>
      </c>
      <c r="Y35" s="235"/>
      <c r="Z35" s="234"/>
      <c r="AA35" s="234"/>
      <c r="AB35" s="234"/>
      <c r="AC35" s="234"/>
      <c r="AD35" s="189"/>
      <c r="AE35" s="189"/>
      <c r="AF35" s="189"/>
      <c r="AG35" s="189"/>
      <c r="AH35" s="189"/>
      <c r="AI35" s="189"/>
      <c r="AJ35" s="189"/>
      <c r="AK35" s="189"/>
      <c r="AL35" s="189"/>
      <c r="AM35" s="189"/>
      <c r="AN35" s="189"/>
      <c r="AO35" s="189"/>
      <c r="AP35" s="189"/>
      <c r="AQ35" s="189"/>
      <c r="AR35" s="189"/>
      <c r="AS35" s="189"/>
      <c r="AT35" s="158"/>
      <c r="AU35" s="158"/>
      <c r="AV35" s="235"/>
      <c r="AW35" s="335"/>
    </row>
    <row r="36" spans="1:49" ht="15">
      <c r="A36" s="232"/>
      <c r="B36" s="232"/>
      <c r="C36" s="341"/>
      <c r="D36" s="232"/>
      <c r="E36" s="242"/>
      <c r="F36" s="232"/>
      <c r="G36" s="231"/>
      <c r="H36" s="232"/>
      <c r="I36" s="232"/>
      <c r="J36" s="232"/>
      <c r="K36" s="268"/>
      <c r="L36" s="268"/>
      <c r="M36" s="268"/>
      <c r="N36" s="232"/>
      <c r="O36" s="232"/>
      <c r="P36" s="232"/>
      <c r="Q36" s="232"/>
      <c r="R36" s="342"/>
      <c r="S36" s="235"/>
      <c r="T36" s="235"/>
      <c r="U36" s="47" t="s">
        <v>199</v>
      </c>
      <c r="V36" s="110"/>
      <c r="W36" s="47"/>
      <c r="X36" s="62" t="str">
        <f>IF(AND(V36="x"),15,"-")</f>
        <v>-</v>
      </c>
      <c r="Y36" s="235"/>
      <c r="Z36" s="234"/>
      <c r="AA36" s="234"/>
      <c r="AB36" s="234"/>
      <c r="AC36" s="234"/>
      <c r="AD36" s="189"/>
      <c r="AE36" s="189"/>
      <c r="AF36" s="189"/>
      <c r="AG36" s="189"/>
      <c r="AH36" s="189"/>
      <c r="AI36" s="189"/>
      <c r="AJ36" s="189"/>
      <c r="AK36" s="189"/>
      <c r="AL36" s="189"/>
      <c r="AM36" s="189"/>
      <c r="AN36" s="189"/>
      <c r="AO36" s="189"/>
      <c r="AP36" s="189"/>
      <c r="AQ36" s="189"/>
      <c r="AR36" s="189"/>
      <c r="AS36" s="189"/>
      <c r="AT36" s="158"/>
      <c r="AU36" s="158"/>
      <c r="AV36" s="235"/>
      <c r="AW36" s="335"/>
    </row>
    <row r="37" spans="1:49" ht="30">
      <c r="A37" s="232"/>
      <c r="B37" s="232"/>
      <c r="C37" s="341"/>
      <c r="D37" s="232"/>
      <c r="E37" s="242"/>
      <c r="F37" s="232"/>
      <c r="G37" s="231"/>
      <c r="H37" s="232"/>
      <c r="I37" s="232"/>
      <c r="J37" s="232"/>
      <c r="K37" s="268"/>
      <c r="L37" s="268"/>
      <c r="M37" s="268"/>
      <c r="N37" s="232"/>
      <c r="O37" s="232"/>
      <c r="P37" s="232"/>
      <c r="Q37" s="232"/>
      <c r="R37" s="342"/>
      <c r="S37" s="235"/>
      <c r="T37" s="235"/>
      <c r="U37" s="47" t="s">
        <v>386</v>
      </c>
      <c r="V37" s="110"/>
      <c r="W37" s="47"/>
      <c r="X37" s="62" t="str">
        <f>IF(AND(V37="x"),15,"-")</f>
        <v>-</v>
      </c>
      <c r="Y37" s="235"/>
      <c r="Z37" s="234"/>
      <c r="AA37" s="234"/>
      <c r="AB37" s="234"/>
      <c r="AC37" s="234"/>
      <c r="AD37" s="189"/>
      <c r="AE37" s="189"/>
      <c r="AF37" s="189"/>
      <c r="AG37" s="189"/>
      <c r="AH37" s="189"/>
      <c r="AI37" s="189"/>
      <c r="AJ37" s="189"/>
      <c r="AK37" s="189"/>
      <c r="AL37" s="189"/>
      <c r="AM37" s="189"/>
      <c r="AN37" s="189"/>
      <c r="AO37" s="189"/>
      <c r="AP37" s="189"/>
      <c r="AQ37" s="189"/>
      <c r="AR37" s="189"/>
      <c r="AS37" s="189"/>
      <c r="AT37" s="158"/>
      <c r="AU37" s="158"/>
      <c r="AV37" s="235"/>
      <c r="AW37" s="335"/>
    </row>
    <row r="38" spans="1:49" ht="15">
      <c r="A38" s="232"/>
      <c r="B38" s="232"/>
      <c r="C38" s="341"/>
      <c r="D38" s="232"/>
      <c r="E38" s="242"/>
      <c r="F38" s="232"/>
      <c r="G38" s="231"/>
      <c r="H38" s="232"/>
      <c r="I38" s="232"/>
      <c r="J38" s="232"/>
      <c r="K38" s="268"/>
      <c r="L38" s="268"/>
      <c r="M38" s="268"/>
      <c r="N38" s="232"/>
      <c r="O38" s="232"/>
      <c r="P38" s="232"/>
      <c r="Q38" s="232"/>
      <c r="R38" s="342"/>
      <c r="S38" s="235"/>
      <c r="T38" s="235"/>
      <c r="U38" s="235"/>
      <c r="V38" s="235"/>
      <c r="W38" s="235"/>
      <c r="X38" s="235"/>
      <c r="Y38" s="235"/>
      <c r="Z38" s="234"/>
      <c r="AA38" s="234"/>
      <c r="AB38" s="234"/>
      <c r="AC38" s="234"/>
      <c r="AD38" s="189"/>
      <c r="AE38" s="189"/>
      <c r="AF38" s="189"/>
      <c r="AG38" s="189"/>
      <c r="AH38" s="189"/>
      <c r="AI38" s="189"/>
      <c r="AJ38" s="189"/>
      <c r="AK38" s="189"/>
      <c r="AL38" s="189"/>
      <c r="AM38" s="189"/>
      <c r="AN38" s="189"/>
      <c r="AO38" s="189"/>
      <c r="AP38" s="189"/>
      <c r="AQ38" s="189"/>
      <c r="AR38" s="189"/>
      <c r="AS38" s="189"/>
      <c r="AT38" s="158"/>
      <c r="AU38" s="158"/>
      <c r="AV38" s="235"/>
      <c r="AW38" s="335"/>
    </row>
    <row r="39" spans="1:49" ht="15">
      <c r="A39" s="232"/>
      <c r="B39" s="232"/>
      <c r="C39" s="341"/>
      <c r="D39" s="232"/>
      <c r="E39" s="242"/>
      <c r="F39" s="232"/>
      <c r="G39" s="231"/>
      <c r="H39" s="232"/>
      <c r="I39" s="232"/>
      <c r="J39" s="232"/>
      <c r="K39" s="268"/>
      <c r="L39" s="268"/>
      <c r="M39" s="268"/>
      <c r="N39" s="232"/>
      <c r="O39" s="232"/>
      <c r="P39" s="232"/>
      <c r="Q39" s="232"/>
      <c r="R39" s="342"/>
      <c r="S39" s="235"/>
      <c r="T39" s="235"/>
      <c r="U39" s="183" t="s">
        <v>200</v>
      </c>
      <c r="V39" s="183"/>
      <c r="W39" s="183"/>
      <c r="X39" s="183"/>
      <c r="Y39" s="235"/>
      <c r="Z39" s="234"/>
      <c r="AA39" s="234"/>
      <c r="AB39" s="234"/>
      <c r="AC39" s="234"/>
      <c r="AD39" s="189"/>
      <c r="AE39" s="189"/>
      <c r="AF39" s="189"/>
      <c r="AG39" s="189"/>
      <c r="AH39" s="189"/>
      <c r="AI39" s="189"/>
      <c r="AJ39" s="189"/>
      <c r="AK39" s="189"/>
      <c r="AL39" s="189"/>
      <c r="AM39" s="189"/>
      <c r="AN39" s="189"/>
      <c r="AO39" s="189"/>
      <c r="AP39" s="189"/>
      <c r="AQ39" s="189"/>
      <c r="AR39" s="189"/>
      <c r="AS39" s="189"/>
      <c r="AT39" s="158"/>
      <c r="AU39" s="158"/>
      <c r="AV39" s="235"/>
      <c r="AW39" s="335"/>
    </row>
    <row r="40" spans="1:49" ht="15">
      <c r="A40" s="232"/>
      <c r="B40" s="232"/>
      <c r="C40" s="341"/>
      <c r="D40" s="232"/>
      <c r="E40" s="242"/>
      <c r="F40" s="232"/>
      <c r="G40" s="231"/>
      <c r="H40" s="232"/>
      <c r="I40" s="232"/>
      <c r="J40" s="232"/>
      <c r="K40" s="268"/>
      <c r="L40" s="268"/>
      <c r="M40" s="268"/>
      <c r="N40" s="232"/>
      <c r="O40" s="232"/>
      <c r="P40" s="232"/>
      <c r="Q40" s="232"/>
      <c r="R40" s="342"/>
      <c r="S40" s="235"/>
      <c r="T40" s="235"/>
      <c r="U40" s="47" t="s">
        <v>201</v>
      </c>
      <c r="V40" s="110"/>
      <c r="W40" s="47"/>
      <c r="X40" s="63" t="str">
        <f>IF(AND(V40="x"),15,"-")</f>
        <v>-</v>
      </c>
      <c r="Y40" s="235"/>
      <c r="Z40" s="234"/>
      <c r="AA40" s="234"/>
      <c r="AB40" s="234"/>
      <c r="AC40" s="234"/>
      <c r="AD40" s="189"/>
      <c r="AE40" s="189"/>
      <c r="AF40" s="189"/>
      <c r="AG40" s="189"/>
      <c r="AH40" s="189"/>
      <c r="AI40" s="189"/>
      <c r="AJ40" s="189"/>
      <c r="AK40" s="189"/>
      <c r="AL40" s="189"/>
      <c r="AM40" s="189"/>
      <c r="AN40" s="189"/>
      <c r="AO40" s="189"/>
      <c r="AP40" s="189"/>
      <c r="AQ40" s="189"/>
      <c r="AR40" s="189"/>
      <c r="AS40" s="189"/>
      <c r="AT40" s="158"/>
      <c r="AU40" s="158"/>
      <c r="AV40" s="235"/>
      <c r="AW40" s="335"/>
    </row>
    <row r="41" spans="1:49" ht="15">
      <c r="A41" s="232"/>
      <c r="B41" s="232"/>
      <c r="C41" s="341"/>
      <c r="D41" s="232"/>
      <c r="E41" s="242"/>
      <c r="F41" s="232"/>
      <c r="G41" s="231"/>
      <c r="H41" s="232"/>
      <c r="I41" s="232"/>
      <c r="J41" s="232"/>
      <c r="K41" s="268"/>
      <c r="L41" s="268"/>
      <c r="M41" s="268"/>
      <c r="N41" s="232"/>
      <c r="O41" s="232"/>
      <c r="P41" s="232"/>
      <c r="Q41" s="232"/>
      <c r="R41" s="342"/>
      <c r="S41" s="235"/>
      <c r="T41" s="235"/>
      <c r="U41" s="233" t="s">
        <v>202</v>
      </c>
      <c r="V41" s="235"/>
      <c r="W41" s="233"/>
      <c r="X41" s="237" t="str">
        <f>IF(AND(V41="x"),10,"-")</f>
        <v>-</v>
      </c>
      <c r="Y41" s="235"/>
      <c r="Z41" s="234"/>
      <c r="AA41" s="234"/>
      <c r="AB41" s="234"/>
      <c r="AC41" s="234"/>
      <c r="AD41" s="189"/>
      <c r="AE41" s="189"/>
      <c r="AF41" s="189"/>
      <c r="AG41" s="189"/>
      <c r="AH41" s="189"/>
      <c r="AI41" s="189"/>
      <c r="AJ41" s="189"/>
      <c r="AK41" s="189"/>
      <c r="AL41" s="189"/>
      <c r="AM41" s="189"/>
      <c r="AN41" s="189"/>
      <c r="AO41" s="189"/>
      <c r="AP41" s="189"/>
      <c r="AQ41" s="189"/>
      <c r="AR41" s="189"/>
      <c r="AS41" s="189"/>
      <c r="AT41" s="158"/>
      <c r="AU41" s="158"/>
      <c r="AV41" s="235"/>
      <c r="AW41" s="335"/>
    </row>
    <row r="42" spans="1:49" ht="15">
      <c r="A42" s="232"/>
      <c r="B42" s="232"/>
      <c r="C42" s="341"/>
      <c r="D42" s="232"/>
      <c r="E42" s="242"/>
      <c r="F42" s="232"/>
      <c r="G42" s="231"/>
      <c r="H42" s="232"/>
      <c r="I42" s="232"/>
      <c r="J42" s="232"/>
      <c r="K42" s="268"/>
      <c r="L42" s="268"/>
      <c r="M42" s="268"/>
      <c r="N42" s="232"/>
      <c r="O42" s="232"/>
      <c r="P42" s="232"/>
      <c r="Q42" s="232"/>
      <c r="R42" s="342"/>
      <c r="S42" s="235"/>
      <c r="T42" s="235"/>
      <c r="U42" s="233"/>
      <c r="V42" s="235"/>
      <c r="W42" s="233"/>
      <c r="X42" s="237"/>
      <c r="Y42" s="235"/>
      <c r="Z42" s="234"/>
      <c r="AA42" s="234"/>
      <c r="AB42" s="234"/>
      <c r="AC42" s="234"/>
      <c r="AD42" s="189"/>
      <c r="AE42" s="189"/>
      <c r="AF42" s="189"/>
      <c r="AG42" s="189"/>
      <c r="AH42" s="189"/>
      <c r="AI42" s="189"/>
      <c r="AJ42" s="189"/>
      <c r="AK42" s="189"/>
      <c r="AL42" s="189"/>
      <c r="AM42" s="189"/>
      <c r="AN42" s="189"/>
      <c r="AO42" s="189"/>
      <c r="AP42" s="189"/>
      <c r="AQ42" s="189"/>
      <c r="AR42" s="189"/>
      <c r="AS42" s="189"/>
      <c r="AT42" s="158"/>
      <c r="AU42" s="158"/>
      <c r="AV42" s="235"/>
      <c r="AW42" s="335"/>
    </row>
    <row r="43" spans="1:49" ht="15">
      <c r="A43" s="232"/>
      <c r="B43" s="232"/>
      <c r="C43" s="341"/>
      <c r="D43" s="232"/>
      <c r="E43" s="242"/>
      <c r="F43" s="232"/>
      <c r="G43" s="231"/>
      <c r="H43" s="232"/>
      <c r="I43" s="232"/>
      <c r="J43" s="232"/>
      <c r="K43" s="268"/>
      <c r="L43" s="268"/>
      <c r="M43" s="268"/>
      <c r="N43" s="232"/>
      <c r="O43" s="232"/>
      <c r="P43" s="232"/>
      <c r="Q43" s="232"/>
      <c r="R43" s="342"/>
      <c r="S43" s="235"/>
      <c r="T43" s="235"/>
      <c r="U43" s="235"/>
      <c r="V43" s="235"/>
      <c r="W43" s="235"/>
      <c r="X43" s="235"/>
      <c r="Y43" s="235"/>
      <c r="Z43" s="234"/>
      <c r="AA43" s="234"/>
      <c r="AB43" s="234"/>
      <c r="AC43" s="234"/>
      <c r="AD43" s="189"/>
      <c r="AE43" s="189"/>
      <c r="AF43" s="189"/>
      <c r="AG43" s="189"/>
      <c r="AH43" s="189"/>
      <c r="AI43" s="189"/>
      <c r="AJ43" s="189"/>
      <c r="AK43" s="189"/>
      <c r="AL43" s="189"/>
      <c r="AM43" s="189"/>
      <c r="AN43" s="189"/>
      <c r="AO43" s="189"/>
      <c r="AP43" s="189"/>
      <c r="AQ43" s="189"/>
      <c r="AR43" s="189"/>
      <c r="AS43" s="189"/>
      <c r="AT43" s="158"/>
      <c r="AU43" s="158"/>
      <c r="AV43" s="235"/>
      <c r="AW43" s="335"/>
    </row>
    <row r="44" spans="1:49" ht="15">
      <c r="A44" s="232"/>
      <c r="B44" s="232"/>
      <c r="C44" s="341"/>
      <c r="D44" s="232"/>
      <c r="E44" s="242"/>
      <c r="F44" s="232"/>
      <c r="G44" s="231"/>
      <c r="H44" s="232"/>
      <c r="I44" s="232"/>
      <c r="J44" s="232"/>
      <c r="K44" s="268"/>
      <c r="L44" s="268"/>
      <c r="M44" s="268"/>
      <c r="N44" s="232"/>
      <c r="O44" s="232"/>
      <c r="P44" s="232"/>
      <c r="Q44" s="232"/>
      <c r="R44" s="342"/>
      <c r="S44" s="235"/>
      <c r="T44" s="235"/>
      <c r="U44" s="183" t="s">
        <v>203</v>
      </c>
      <c r="V44" s="183"/>
      <c r="W44" s="183"/>
      <c r="X44" s="183"/>
      <c r="Y44" s="235"/>
      <c r="Z44" s="234"/>
      <c r="AA44" s="234"/>
      <c r="AB44" s="234"/>
      <c r="AC44" s="234"/>
      <c r="AD44" s="189"/>
      <c r="AE44" s="189"/>
      <c r="AF44" s="189"/>
      <c r="AG44" s="189"/>
      <c r="AH44" s="189"/>
      <c r="AI44" s="189"/>
      <c r="AJ44" s="189"/>
      <c r="AK44" s="189"/>
      <c r="AL44" s="189"/>
      <c r="AM44" s="189"/>
      <c r="AN44" s="189"/>
      <c r="AO44" s="189"/>
      <c r="AP44" s="189"/>
      <c r="AQ44" s="189"/>
      <c r="AR44" s="189"/>
      <c r="AS44" s="189"/>
      <c r="AT44" s="158"/>
      <c r="AU44" s="158"/>
      <c r="AV44" s="235"/>
      <c r="AW44" s="335"/>
    </row>
    <row r="45" spans="1:49" ht="15">
      <c r="A45" s="232"/>
      <c r="B45" s="232"/>
      <c r="C45" s="341"/>
      <c r="D45" s="232"/>
      <c r="E45" s="242"/>
      <c r="F45" s="232"/>
      <c r="G45" s="231"/>
      <c r="H45" s="232"/>
      <c r="I45" s="232"/>
      <c r="J45" s="232"/>
      <c r="K45" s="268"/>
      <c r="L45" s="268"/>
      <c r="M45" s="268"/>
      <c r="N45" s="232"/>
      <c r="O45" s="232"/>
      <c r="P45" s="232"/>
      <c r="Q45" s="232"/>
      <c r="R45" s="342"/>
      <c r="S45" s="235"/>
      <c r="T45" s="235"/>
      <c r="U45" s="233" t="s">
        <v>204</v>
      </c>
      <c r="V45" s="235"/>
      <c r="W45" s="235"/>
      <c r="X45" s="237" t="str">
        <f>IF(AND(V45="X"),10,"-")</f>
        <v>-</v>
      </c>
      <c r="Y45" s="235"/>
      <c r="Z45" s="234"/>
      <c r="AA45" s="234"/>
      <c r="AB45" s="234"/>
      <c r="AC45" s="234"/>
      <c r="AD45" s="189"/>
      <c r="AE45" s="189"/>
      <c r="AF45" s="189"/>
      <c r="AG45" s="189"/>
      <c r="AH45" s="189"/>
      <c r="AI45" s="189"/>
      <c r="AJ45" s="189"/>
      <c r="AK45" s="189"/>
      <c r="AL45" s="189"/>
      <c r="AM45" s="189"/>
      <c r="AN45" s="189"/>
      <c r="AO45" s="189"/>
      <c r="AP45" s="189"/>
      <c r="AQ45" s="189"/>
      <c r="AR45" s="189"/>
      <c r="AS45" s="189"/>
      <c r="AT45" s="158"/>
      <c r="AU45" s="158"/>
      <c r="AV45" s="235"/>
      <c r="AW45" s="335"/>
    </row>
    <row r="46" spans="1:49" ht="15">
      <c r="A46" s="232"/>
      <c r="B46" s="232"/>
      <c r="C46" s="341"/>
      <c r="D46" s="232"/>
      <c r="E46" s="242"/>
      <c r="F46" s="232"/>
      <c r="G46" s="231"/>
      <c r="H46" s="232"/>
      <c r="I46" s="232"/>
      <c r="J46" s="232"/>
      <c r="K46" s="268"/>
      <c r="L46" s="268"/>
      <c r="M46" s="268"/>
      <c r="N46" s="232"/>
      <c r="O46" s="232"/>
      <c r="P46" s="232"/>
      <c r="Q46" s="232"/>
      <c r="R46" s="342"/>
      <c r="S46" s="235"/>
      <c r="T46" s="235"/>
      <c r="U46" s="233"/>
      <c r="V46" s="235"/>
      <c r="W46" s="235"/>
      <c r="X46" s="237"/>
      <c r="Y46" s="235"/>
      <c r="Z46" s="234"/>
      <c r="AA46" s="234"/>
      <c r="AB46" s="234"/>
      <c r="AC46" s="234"/>
      <c r="AD46" s="189"/>
      <c r="AE46" s="189"/>
      <c r="AF46" s="189"/>
      <c r="AG46" s="189"/>
      <c r="AH46" s="189"/>
      <c r="AI46" s="189"/>
      <c r="AJ46" s="189"/>
      <c r="AK46" s="189"/>
      <c r="AL46" s="189"/>
      <c r="AM46" s="189"/>
      <c r="AN46" s="189"/>
      <c r="AO46" s="189"/>
      <c r="AP46" s="189"/>
      <c r="AQ46" s="189"/>
      <c r="AR46" s="189"/>
      <c r="AS46" s="189"/>
      <c r="AT46" s="158"/>
      <c r="AU46" s="158"/>
      <c r="AV46" s="235"/>
      <c r="AW46" s="335"/>
    </row>
    <row r="47" spans="1:49" ht="15">
      <c r="A47" s="232"/>
      <c r="B47" s="232"/>
      <c r="C47" s="341"/>
      <c r="D47" s="232"/>
      <c r="E47" s="242"/>
      <c r="F47" s="232"/>
      <c r="G47" s="231"/>
      <c r="H47" s="232"/>
      <c r="I47" s="232"/>
      <c r="J47" s="232"/>
      <c r="K47" s="268"/>
      <c r="L47" s="268"/>
      <c r="M47" s="268"/>
      <c r="N47" s="232"/>
      <c r="O47" s="232"/>
      <c r="P47" s="232"/>
      <c r="Q47" s="232"/>
      <c r="R47" s="342"/>
      <c r="S47" s="235"/>
      <c r="T47" s="235"/>
      <c r="U47" s="233" t="s">
        <v>205</v>
      </c>
      <c r="V47" s="235"/>
      <c r="W47" s="235"/>
      <c r="X47" s="237" t="str">
        <f>IF(AND(V47="x"),5,"-")</f>
        <v>-</v>
      </c>
      <c r="Y47" s="235"/>
      <c r="Z47" s="234"/>
      <c r="AA47" s="234"/>
      <c r="AB47" s="234"/>
      <c r="AC47" s="234"/>
      <c r="AD47" s="189"/>
      <c r="AE47" s="189"/>
      <c r="AF47" s="189"/>
      <c r="AG47" s="189"/>
      <c r="AH47" s="189"/>
      <c r="AI47" s="189"/>
      <c r="AJ47" s="189"/>
      <c r="AK47" s="189"/>
      <c r="AL47" s="189"/>
      <c r="AM47" s="189"/>
      <c r="AN47" s="189"/>
      <c r="AO47" s="189"/>
      <c r="AP47" s="189"/>
      <c r="AQ47" s="189"/>
      <c r="AR47" s="189"/>
      <c r="AS47" s="189"/>
      <c r="AT47" s="158"/>
      <c r="AU47" s="158"/>
      <c r="AV47" s="235"/>
      <c r="AW47" s="335"/>
    </row>
    <row r="48" spans="1:49" ht="15">
      <c r="A48" s="232"/>
      <c r="B48" s="232"/>
      <c r="C48" s="341"/>
      <c r="D48" s="232"/>
      <c r="E48" s="242"/>
      <c r="F48" s="232"/>
      <c r="G48" s="231"/>
      <c r="H48" s="232"/>
      <c r="I48" s="232"/>
      <c r="J48" s="232"/>
      <c r="K48" s="268"/>
      <c r="L48" s="268"/>
      <c r="M48" s="268"/>
      <c r="N48" s="232"/>
      <c r="O48" s="232"/>
      <c r="P48" s="232"/>
      <c r="Q48" s="232"/>
      <c r="R48" s="342"/>
      <c r="S48" s="235"/>
      <c r="T48" s="235"/>
      <c r="U48" s="233"/>
      <c r="V48" s="235"/>
      <c r="W48" s="235"/>
      <c r="X48" s="237"/>
      <c r="Y48" s="235"/>
      <c r="Z48" s="234"/>
      <c r="AA48" s="234"/>
      <c r="AB48" s="234"/>
      <c r="AC48" s="234"/>
      <c r="AD48" s="189"/>
      <c r="AE48" s="189"/>
      <c r="AF48" s="189"/>
      <c r="AG48" s="189"/>
      <c r="AH48" s="189"/>
      <c r="AI48" s="189"/>
      <c r="AJ48" s="189"/>
      <c r="AK48" s="189"/>
      <c r="AL48" s="189"/>
      <c r="AM48" s="189"/>
      <c r="AN48" s="189"/>
      <c r="AO48" s="189"/>
      <c r="AP48" s="189"/>
      <c r="AQ48" s="189"/>
      <c r="AR48" s="189"/>
      <c r="AS48" s="189"/>
      <c r="AT48" s="158"/>
      <c r="AU48" s="158"/>
      <c r="AV48" s="235"/>
      <c r="AW48" s="335"/>
    </row>
    <row r="49" spans="1:49" ht="15">
      <c r="A49" s="232"/>
      <c r="B49" s="232"/>
      <c r="C49" s="341"/>
      <c r="D49" s="232"/>
      <c r="E49" s="242"/>
      <c r="F49" s="232"/>
      <c r="G49" s="231"/>
      <c r="H49" s="232"/>
      <c r="I49" s="232"/>
      <c r="J49" s="232"/>
      <c r="K49" s="268"/>
      <c r="L49" s="268"/>
      <c r="M49" s="268"/>
      <c r="N49" s="232"/>
      <c r="O49" s="232"/>
      <c r="P49" s="232"/>
      <c r="Q49" s="232"/>
      <c r="R49" s="342"/>
      <c r="S49" s="235"/>
      <c r="T49" s="235"/>
      <c r="U49" s="183" t="s">
        <v>206</v>
      </c>
      <c r="V49" s="183"/>
      <c r="W49" s="183"/>
      <c r="X49" s="238">
        <f>SUM(X33:X37)+SUM(X40:X42)+SUM(X45:X48)</f>
        <v>0</v>
      </c>
      <c r="Y49" s="235"/>
      <c r="Z49" s="234"/>
      <c r="AA49" s="234"/>
      <c r="AB49" s="234"/>
      <c r="AC49" s="234"/>
      <c r="AD49" s="189"/>
      <c r="AE49" s="189"/>
      <c r="AF49" s="189"/>
      <c r="AG49" s="189"/>
      <c r="AH49" s="189"/>
      <c r="AI49" s="189"/>
      <c r="AJ49" s="189"/>
      <c r="AK49" s="189"/>
      <c r="AL49" s="189"/>
      <c r="AM49" s="189"/>
      <c r="AN49" s="189"/>
      <c r="AO49" s="189"/>
      <c r="AP49" s="189"/>
      <c r="AQ49" s="189"/>
      <c r="AR49" s="189"/>
      <c r="AS49" s="189"/>
      <c r="AT49" s="158"/>
      <c r="AU49" s="158"/>
      <c r="AV49" s="235"/>
      <c r="AW49" s="335"/>
    </row>
    <row r="50" spans="1:49" ht="15">
      <c r="A50" s="232"/>
      <c r="B50" s="232"/>
      <c r="C50" s="341"/>
      <c r="D50" s="232"/>
      <c r="E50" s="242"/>
      <c r="F50" s="232"/>
      <c r="G50" s="231"/>
      <c r="H50" s="232"/>
      <c r="I50" s="232"/>
      <c r="J50" s="232"/>
      <c r="K50" s="268"/>
      <c r="L50" s="268"/>
      <c r="M50" s="268"/>
      <c r="N50" s="232"/>
      <c r="O50" s="232"/>
      <c r="P50" s="232"/>
      <c r="Q50" s="232"/>
      <c r="R50" s="342"/>
      <c r="S50" s="235"/>
      <c r="T50" s="235"/>
      <c r="U50" s="183"/>
      <c r="V50" s="183"/>
      <c r="W50" s="183"/>
      <c r="X50" s="183"/>
      <c r="Y50" s="235"/>
      <c r="Z50" s="234"/>
      <c r="AA50" s="234"/>
      <c r="AB50" s="234"/>
      <c r="AC50" s="234"/>
      <c r="AD50" s="189"/>
      <c r="AE50" s="189"/>
      <c r="AF50" s="189"/>
      <c r="AG50" s="189"/>
      <c r="AH50" s="189"/>
      <c r="AI50" s="189"/>
      <c r="AJ50" s="189"/>
      <c r="AK50" s="189"/>
      <c r="AL50" s="189"/>
      <c r="AM50" s="189"/>
      <c r="AN50" s="189"/>
      <c r="AO50" s="189"/>
      <c r="AP50" s="189"/>
      <c r="AQ50" s="189"/>
      <c r="AR50" s="189"/>
      <c r="AS50" s="189"/>
      <c r="AT50" s="159"/>
      <c r="AU50" s="159"/>
      <c r="AV50" s="235"/>
      <c r="AW50" s="336"/>
    </row>
    <row r="51" spans="1:49" s="81" customFormat="1" ht="15.75" customHeight="1">
      <c r="A51" s="232">
        <v>2</v>
      </c>
      <c r="B51" s="232" t="s">
        <v>83</v>
      </c>
      <c r="C51" s="242" t="s">
        <v>316</v>
      </c>
      <c r="D51" s="232" t="s">
        <v>314</v>
      </c>
      <c r="E51" s="242" t="s">
        <v>410</v>
      </c>
      <c r="F51" s="232" t="s">
        <v>26</v>
      </c>
      <c r="G51" s="231">
        <v>42376</v>
      </c>
      <c r="H51" s="232" t="s">
        <v>317</v>
      </c>
      <c r="I51" s="232" t="s">
        <v>209</v>
      </c>
      <c r="J51" s="232">
        <f>VLOOKUP(I51,'[10]Variables corrupcion'!$E$5:$F$9,2,FALSE)</f>
        <v>3</v>
      </c>
      <c r="K51" s="59" t="s">
        <v>171</v>
      </c>
      <c r="L51" s="113" t="s">
        <v>189</v>
      </c>
      <c r="M51" s="113"/>
      <c r="N51" s="232">
        <f>COUNTIF(L51:L69,"X")</f>
        <v>12</v>
      </c>
      <c r="O51" s="232" t="str">
        <f>IF(AND(N51&gt;=1,N51&lt;=5),"Moderado",IF(AND(N51&gt;=6,N51&lt;=11),"Mayor",IF(AND(N51&gt;=12,N51&lt;=19),"Catastrófico","-")))</f>
        <v>Catastrófico</v>
      </c>
      <c r="P51" s="232">
        <f>VLOOKUP(O51,'[10]Variables corrupcion'!$H$5:$I$7,2,FALSE)</f>
        <v>5</v>
      </c>
      <c r="Q51" s="232" t="str">
        <f>CONCATENATE(I51,"+",O51)</f>
        <v>Posible - El evento podrá ocurrir en algún momento +Catastrófico</v>
      </c>
      <c r="R51" s="235" t="s">
        <v>373</v>
      </c>
      <c r="S51" s="235" t="s">
        <v>243</v>
      </c>
      <c r="T51" s="235"/>
      <c r="U51" s="235"/>
      <c r="V51" s="235"/>
      <c r="W51" s="235"/>
      <c r="X51" s="235"/>
      <c r="Y51" s="110"/>
      <c r="Z51" s="82"/>
      <c r="AA51" s="82"/>
      <c r="AB51" s="82"/>
      <c r="AC51" s="82"/>
      <c r="AD51" s="82"/>
      <c r="AE51" s="82"/>
      <c r="AF51" s="82"/>
      <c r="AG51" s="82"/>
      <c r="AH51" s="82"/>
      <c r="AI51" s="82"/>
      <c r="AJ51" s="82"/>
      <c r="AK51" s="82"/>
      <c r="AL51" s="82"/>
      <c r="AM51" s="82"/>
      <c r="AN51" s="82"/>
      <c r="AO51" s="82"/>
      <c r="AP51" s="110"/>
      <c r="AQ51" s="110"/>
      <c r="AR51" s="110"/>
      <c r="AS51" s="110"/>
      <c r="AT51" s="157" t="str">
        <f>CONCATENATE(AR52,"+",AS52)</f>
        <v>Posible-3+Moderado- 3</v>
      </c>
      <c r="AU51" s="157"/>
      <c r="AV51" s="235" t="s">
        <v>411</v>
      </c>
      <c r="AW51" s="338" t="s">
        <v>406</v>
      </c>
    </row>
    <row r="52" spans="1:49" ht="30">
      <c r="A52" s="232"/>
      <c r="B52" s="232"/>
      <c r="C52" s="242"/>
      <c r="D52" s="232"/>
      <c r="E52" s="242"/>
      <c r="F52" s="232"/>
      <c r="G52" s="231"/>
      <c r="H52" s="232"/>
      <c r="I52" s="232"/>
      <c r="J52" s="232"/>
      <c r="K52" s="59" t="s">
        <v>172</v>
      </c>
      <c r="L52" s="113"/>
      <c r="M52" s="55" t="s">
        <v>189</v>
      </c>
      <c r="N52" s="232"/>
      <c r="O52" s="232"/>
      <c r="P52" s="232"/>
      <c r="Q52" s="232"/>
      <c r="R52" s="235"/>
      <c r="S52" s="235"/>
      <c r="T52" s="235"/>
      <c r="U52" s="47" t="s">
        <v>196</v>
      </c>
      <c r="V52" s="110" t="s">
        <v>243</v>
      </c>
      <c r="W52" s="47"/>
      <c r="X52" s="62">
        <f>IF(AND(V52="x"),15,"-")</f>
        <v>15</v>
      </c>
      <c r="Y52" s="235" t="s">
        <v>64</v>
      </c>
      <c r="Z52" s="234" t="str">
        <f>IF(AND(X68&gt;=96,X68&lt;=100),"Fuerte",IF(AND(X68&gt;=86,X68&lt;=95),"Moderado",IF(AND(X68&lt;=85,X68&gt;=0),"Débil","-")))</f>
        <v>-</v>
      </c>
      <c r="AA52" s="234" t="s">
        <v>392</v>
      </c>
      <c r="AB52" s="234" t="str">
        <f>CONCATENATE(Z52,AA52)</f>
        <v>-Débil</v>
      </c>
      <c r="AC52" s="234" t="str">
        <f>IF(AB52="FuerteFuerte","NO","SI")</f>
        <v>SI</v>
      </c>
      <c r="AD52" s="189">
        <f>(X68+X87)/2</f>
        <v>105</v>
      </c>
      <c r="AE52" s="189" t="str">
        <f>IF(AND(AD52=100),"Fuerte",IF(AND(AD52&gt;=50,AD52&lt;=99),"Moderado",IF(AND(AD52&lt;=49,AD52&gt;=0),"Débil","-")))</f>
        <v>-</v>
      </c>
      <c r="AF52" s="189" t="s">
        <v>219</v>
      </c>
      <c r="AG52" s="189" t="s">
        <v>221</v>
      </c>
      <c r="AH52" s="189" t="str">
        <f>CONCATENATE(AE52,AF52)</f>
        <v>-Directamente</v>
      </c>
      <c r="AI52" s="189" t="b">
        <f>IF(AND(AH52="FuerteDirectamente"),2,IF(AND(AH52="FuerteNo disminuye"),0,IF(AND(AH52="ModeradoDirectamente"),1,IF(AND(AH52="ModeradoNo disminuye"),0,FALSE))))</f>
        <v>0</v>
      </c>
      <c r="AJ52" s="189" t="b">
        <f>IF(AND(AE52="Fuerte"),IF(AND(AF52="Directamente"),2,IF(AND(AE52="Fuerte"),IF(AND(AF52="No disminuye"),0,FALSE))))</f>
        <v>0</v>
      </c>
      <c r="AK52" s="189" t="e">
        <f>#VALUE!</f>
        <v>#VALUE!</v>
      </c>
      <c r="AL52" s="189" t="str">
        <f>CONCATENATE(AE52,AG52)</f>
        <v>-Indirectamente</v>
      </c>
      <c r="AM52" s="189" t="b">
        <f>IF(AND(AL52="FuerteDirectamente"),2,IF(AND(AL52="FuerteIndirectamente"),1,IF(AND(AL52="FuerteNo Disminuye"),0,IF(AND(AL52="ModeradoDirectamente"),1,IF(AND(AL52="ModeradoIndirectamente"),0,IF(AND(AL52="ModeradoNo disminuye"),0,FALSE))))))</f>
        <v>0</v>
      </c>
      <c r="AN52" s="189" t="b">
        <f>IF(AND(AE52="Fuerte"),IF(AND(AG52="Directamente"),2,IF(AND(AE52="Fuerte"),IF(AND(AG52="Indirectamente"),1,IF(AND(AE52="Fuerte"),IF(AND(AG52="No disminuye"),0,FALSE))))))</f>
        <v>0</v>
      </c>
      <c r="AO52" s="189" t="b">
        <f>IF(AND(AE52="Moderado"),IF(AND(AG52="Directamente"),1,IF(AND(AE52="Moderado"),IF(AND(AG52="Indirectamente"),0,IF(AND(AE52="Moderado"),IF(AND(AG52="No disminuye"),0,FALSE))))))</f>
        <v>0</v>
      </c>
      <c r="AP52" s="189">
        <f>J51-AI52</f>
        <v>3</v>
      </c>
      <c r="AQ52" s="189">
        <f>P51-AM52</f>
        <v>5</v>
      </c>
      <c r="AR52" s="189" t="str">
        <f>IF(AND(AP52=1),"Rara Vez-1",IF(AND(AP52=2),"Improbable-2",IF(AND(AP52=3),"Posible-3",IF(AND(AP52=4),"Probable-4",IF(AND(AP52=5),"Casi Seguro -5",FALSE)))))</f>
        <v>Posible-3</v>
      </c>
      <c r="AS52" s="189" t="str">
        <f>IF(AND(AQ52&gt;=2),"Moderado- 3",IF(AND(AM52=3),"Moderado-3",IF(AND(AM52=4),"Mayor-4",IF(AND(AM52=5),"Catastrófico-5",FALSE))))</f>
        <v>Moderado- 3</v>
      </c>
      <c r="AT52" s="158"/>
      <c r="AU52" s="158"/>
      <c r="AV52" s="235"/>
      <c r="AW52" s="339"/>
    </row>
    <row r="53" spans="1:49" ht="30">
      <c r="A53" s="232"/>
      <c r="B53" s="232"/>
      <c r="C53" s="242"/>
      <c r="D53" s="232"/>
      <c r="E53" s="242"/>
      <c r="F53" s="232"/>
      <c r="G53" s="231"/>
      <c r="H53" s="232"/>
      <c r="I53" s="232"/>
      <c r="J53" s="232"/>
      <c r="K53" s="59" t="s">
        <v>173</v>
      </c>
      <c r="L53" s="113" t="s">
        <v>189</v>
      </c>
      <c r="M53" s="55"/>
      <c r="N53" s="232"/>
      <c r="O53" s="232"/>
      <c r="P53" s="232"/>
      <c r="Q53" s="232"/>
      <c r="R53" s="235"/>
      <c r="S53" s="235"/>
      <c r="T53" s="235"/>
      <c r="U53" s="47" t="s">
        <v>197</v>
      </c>
      <c r="V53" s="110" t="s">
        <v>243</v>
      </c>
      <c r="W53" s="47"/>
      <c r="X53" s="62">
        <f>IF(AND(V53="x"),15,"-")</f>
        <v>15</v>
      </c>
      <c r="Y53" s="235"/>
      <c r="Z53" s="234"/>
      <c r="AA53" s="234"/>
      <c r="AB53" s="234"/>
      <c r="AC53" s="234"/>
      <c r="AD53" s="189"/>
      <c r="AE53" s="189"/>
      <c r="AF53" s="189"/>
      <c r="AG53" s="189"/>
      <c r="AH53" s="189"/>
      <c r="AI53" s="189"/>
      <c r="AJ53" s="189"/>
      <c r="AK53" s="189"/>
      <c r="AL53" s="189"/>
      <c r="AM53" s="189"/>
      <c r="AN53" s="189"/>
      <c r="AO53" s="189"/>
      <c r="AP53" s="189"/>
      <c r="AQ53" s="189"/>
      <c r="AR53" s="189"/>
      <c r="AS53" s="189"/>
      <c r="AT53" s="158"/>
      <c r="AU53" s="158"/>
      <c r="AV53" s="235"/>
      <c r="AW53" s="339"/>
    </row>
    <row r="54" spans="1:49" ht="30">
      <c r="A54" s="232"/>
      <c r="B54" s="232"/>
      <c r="C54" s="242"/>
      <c r="D54" s="232"/>
      <c r="E54" s="242"/>
      <c r="F54" s="232"/>
      <c r="G54" s="231"/>
      <c r="H54" s="232"/>
      <c r="I54" s="232"/>
      <c r="J54" s="232"/>
      <c r="K54" s="59" t="s">
        <v>174</v>
      </c>
      <c r="L54" s="113" t="s">
        <v>189</v>
      </c>
      <c r="M54" s="55"/>
      <c r="N54" s="232"/>
      <c r="O54" s="232"/>
      <c r="P54" s="232"/>
      <c r="Q54" s="232"/>
      <c r="R54" s="235"/>
      <c r="S54" s="235"/>
      <c r="T54" s="235"/>
      <c r="U54" s="47" t="s">
        <v>198</v>
      </c>
      <c r="V54" s="110" t="s">
        <v>243</v>
      </c>
      <c r="W54" s="47"/>
      <c r="X54" s="62">
        <f>IF(AND(V54="x"),15,"-")</f>
        <v>15</v>
      </c>
      <c r="Y54" s="235"/>
      <c r="Z54" s="234"/>
      <c r="AA54" s="234"/>
      <c r="AB54" s="234"/>
      <c r="AC54" s="234"/>
      <c r="AD54" s="189"/>
      <c r="AE54" s="189"/>
      <c r="AF54" s="189"/>
      <c r="AG54" s="189"/>
      <c r="AH54" s="189"/>
      <c r="AI54" s="189"/>
      <c r="AJ54" s="189"/>
      <c r="AK54" s="189"/>
      <c r="AL54" s="189"/>
      <c r="AM54" s="189"/>
      <c r="AN54" s="189"/>
      <c r="AO54" s="189"/>
      <c r="AP54" s="189"/>
      <c r="AQ54" s="189"/>
      <c r="AR54" s="189"/>
      <c r="AS54" s="189"/>
      <c r="AT54" s="158"/>
      <c r="AU54" s="158"/>
      <c r="AV54" s="235"/>
      <c r="AW54" s="339"/>
    </row>
    <row r="55" spans="1:49" ht="30">
      <c r="A55" s="232"/>
      <c r="B55" s="232"/>
      <c r="C55" s="242"/>
      <c r="D55" s="232"/>
      <c r="E55" s="242"/>
      <c r="F55" s="232"/>
      <c r="G55" s="231"/>
      <c r="H55" s="232"/>
      <c r="I55" s="232"/>
      <c r="J55" s="232"/>
      <c r="K55" s="59" t="s">
        <v>178</v>
      </c>
      <c r="L55" s="113" t="s">
        <v>189</v>
      </c>
      <c r="M55" s="55"/>
      <c r="N55" s="232"/>
      <c r="O55" s="232"/>
      <c r="P55" s="232"/>
      <c r="Q55" s="232"/>
      <c r="R55" s="235"/>
      <c r="S55" s="235"/>
      <c r="T55" s="235"/>
      <c r="U55" s="47" t="s">
        <v>199</v>
      </c>
      <c r="V55" s="110" t="s">
        <v>243</v>
      </c>
      <c r="W55" s="47"/>
      <c r="X55" s="62">
        <f>IF(AND(V55="x"),15,"-")</f>
        <v>15</v>
      </c>
      <c r="Y55" s="235"/>
      <c r="Z55" s="234"/>
      <c r="AA55" s="234"/>
      <c r="AB55" s="234"/>
      <c r="AC55" s="234"/>
      <c r="AD55" s="189"/>
      <c r="AE55" s="189"/>
      <c r="AF55" s="189"/>
      <c r="AG55" s="189"/>
      <c r="AH55" s="189"/>
      <c r="AI55" s="189"/>
      <c r="AJ55" s="189"/>
      <c r="AK55" s="189"/>
      <c r="AL55" s="189"/>
      <c r="AM55" s="189"/>
      <c r="AN55" s="189"/>
      <c r="AO55" s="189"/>
      <c r="AP55" s="189"/>
      <c r="AQ55" s="189"/>
      <c r="AR55" s="189"/>
      <c r="AS55" s="189"/>
      <c r="AT55" s="158"/>
      <c r="AU55" s="158"/>
      <c r="AV55" s="235"/>
      <c r="AW55" s="339"/>
    </row>
    <row r="56" spans="1:49" ht="30">
      <c r="A56" s="232"/>
      <c r="B56" s="232"/>
      <c r="C56" s="242"/>
      <c r="D56" s="232"/>
      <c r="E56" s="242"/>
      <c r="F56" s="232"/>
      <c r="G56" s="231"/>
      <c r="H56" s="232"/>
      <c r="I56" s="232"/>
      <c r="J56" s="232"/>
      <c r="K56" s="59" t="s">
        <v>179</v>
      </c>
      <c r="L56" s="113"/>
      <c r="M56" s="55" t="s">
        <v>189</v>
      </c>
      <c r="N56" s="232"/>
      <c r="O56" s="232"/>
      <c r="P56" s="232"/>
      <c r="Q56" s="232"/>
      <c r="R56" s="235"/>
      <c r="S56" s="235"/>
      <c r="T56" s="235"/>
      <c r="U56" s="47" t="s">
        <v>386</v>
      </c>
      <c r="V56" s="110" t="s">
        <v>243</v>
      </c>
      <c r="W56" s="47"/>
      <c r="X56" s="62">
        <f>IF(AND(V56="x"),15,"-")</f>
        <v>15</v>
      </c>
      <c r="Y56" s="235"/>
      <c r="Z56" s="234"/>
      <c r="AA56" s="234"/>
      <c r="AB56" s="234"/>
      <c r="AC56" s="234"/>
      <c r="AD56" s="189"/>
      <c r="AE56" s="189"/>
      <c r="AF56" s="189"/>
      <c r="AG56" s="189"/>
      <c r="AH56" s="189"/>
      <c r="AI56" s="189"/>
      <c r="AJ56" s="189"/>
      <c r="AK56" s="189"/>
      <c r="AL56" s="189"/>
      <c r="AM56" s="189"/>
      <c r="AN56" s="189"/>
      <c r="AO56" s="189"/>
      <c r="AP56" s="189"/>
      <c r="AQ56" s="189"/>
      <c r="AR56" s="189"/>
      <c r="AS56" s="189"/>
      <c r="AT56" s="158"/>
      <c r="AU56" s="158"/>
      <c r="AV56" s="235"/>
      <c r="AW56" s="339"/>
    </row>
    <row r="57" spans="1:49" ht="30">
      <c r="A57" s="232"/>
      <c r="B57" s="232"/>
      <c r="C57" s="242"/>
      <c r="D57" s="232"/>
      <c r="E57" s="242"/>
      <c r="F57" s="232"/>
      <c r="G57" s="231"/>
      <c r="H57" s="232"/>
      <c r="I57" s="232"/>
      <c r="J57" s="232"/>
      <c r="K57" s="59" t="s">
        <v>175</v>
      </c>
      <c r="L57" s="113"/>
      <c r="M57" s="55" t="s">
        <v>189</v>
      </c>
      <c r="N57" s="232"/>
      <c r="O57" s="232"/>
      <c r="P57" s="232"/>
      <c r="Q57" s="232"/>
      <c r="R57" s="235"/>
      <c r="S57" s="235"/>
      <c r="T57" s="235"/>
      <c r="U57" s="235"/>
      <c r="V57" s="235"/>
      <c r="W57" s="235"/>
      <c r="X57" s="235"/>
      <c r="Y57" s="235"/>
      <c r="Z57" s="234"/>
      <c r="AA57" s="234"/>
      <c r="AB57" s="234"/>
      <c r="AC57" s="234"/>
      <c r="AD57" s="189"/>
      <c r="AE57" s="189"/>
      <c r="AF57" s="189"/>
      <c r="AG57" s="189"/>
      <c r="AH57" s="189"/>
      <c r="AI57" s="189"/>
      <c r="AJ57" s="189"/>
      <c r="AK57" s="189"/>
      <c r="AL57" s="189"/>
      <c r="AM57" s="189"/>
      <c r="AN57" s="189"/>
      <c r="AO57" s="189"/>
      <c r="AP57" s="189"/>
      <c r="AQ57" s="189"/>
      <c r="AR57" s="189"/>
      <c r="AS57" s="189"/>
      <c r="AT57" s="158"/>
      <c r="AU57" s="158"/>
      <c r="AV57" s="235"/>
      <c r="AW57" s="339"/>
    </row>
    <row r="58" spans="1:49" ht="45">
      <c r="A58" s="232"/>
      <c r="B58" s="232"/>
      <c r="C58" s="242"/>
      <c r="D58" s="232"/>
      <c r="E58" s="242"/>
      <c r="F58" s="232"/>
      <c r="G58" s="231"/>
      <c r="H58" s="232"/>
      <c r="I58" s="232"/>
      <c r="J58" s="232"/>
      <c r="K58" s="59" t="s">
        <v>176</v>
      </c>
      <c r="L58" s="113"/>
      <c r="M58" s="55" t="s">
        <v>189</v>
      </c>
      <c r="N58" s="232"/>
      <c r="O58" s="232"/>
      <c r="P58" s="232"/>
      <c r="Q58" s="232"/>
      <c r="R58" s="235"/>
      <c r="S58" s="235"/>
      <c r="T58" s="235"/>
      <c r="U58" s="183" t="s">
        <v>200</v>
      </c>
      <c r="V58" s="183"/>
      <c r="W58" s="183"/>
      <c r="X58" s="183"/>
      <c r="Y58" s="235"/>
      <c r="Z58" s="234"/>
      <c r="AA58" s="234"/>
      <c r="AB58" s="234"/>
      <c r="AC58" s="234"/>
      <c r="AD58" s="189"/>
      <c r="AE58" s="189"/>
      <c r="AF58" s="189"/>
      <c r="AG58" s="189"/>
      <c r="AH58" s="189"/>
      <c r="AI58" s="189"/>
      <c r="AJ58" s="189"/>
      <c r="AK58" s="189"/>
      <c r="AL58" s="189"/>
      <c r="AM58" s="189"/>
      <c r="AN58" s="189"/>
      <c r="AO58" s="189"/>
      <c r="AP58" s="189"/>
      <c r="AQ58" s="189"/>
      <c r="AR58" s="189"/>
      <c r="AS58" s="189"/>
      <c r="AT58" s="158"/>
      <c r="AU58" s="158"/>
      <c r="AV58" s="235"/>
      <c r="AW58" s="339"/>
    </row>
    <row r="59" spans="1:49" ht="15">
      <c r="A59" s="232"/>
      <c r="B59" s="232"/>
      <c r="C59" s="242"/>
      <c r="D59" s="232"/>
      <c r="E59" s="242"/>
      <c r="F59" s="232"/>
      <c r="G59" s="231"/>
      <c r="H59" s="232"/>
      <c r="I59" s="232"/>
      <c r="J59" s="232"/>
      <c r="K59" s="59" t="s">
        <v>177</v>
      </c>
      <c r="L59" s="113"/>
      <c r="M59" s="55" t="s">
        <v>189</v>
      </c>
      <c r="N59" s="232"/>
      <c r="O59" s="232"/>
      <c r="P59" s="232"/>
      <c r="Q59" s="232"/>
      <c r="R59" s="235"/>
      <c r="S59" s="235"/>
      <c r="T59" s="235"/>
      <c r="U59" s="47" t="s">
        <v>201</v>
      </c>
      <c r="V59" s="110" t="s">
        <v>243</v>
      </c>
      <c r="W59" s="47"/>
      <c r="X59" s="63">
        <f>IF(AND(V59="x"),15,"-")</f>
        <v>15</v>
      </c>
      <c r="Y59" s="235"/>
      <c r="Z59" s="234"/>
      <c r="AA59" s="234"/>
      <c r="AB59" s="234"/>
      <c r="AC59" s="234"/>
      <c r="AD59" s="189"/>
      <c r="AE59" s="189"/>
      <c r="AF59" s="189"/>
      <c r="AG59" s="189"/>
      <c r="AH59" s="189"/>
      <c r="AI59" s="189"/>
      <c r="AJ59" s="189"/>
      <c r="AK59" s="189"/>
      <c r="AL59" s="189"/>
      <c r="AM59" s="189"/>
      <c r="AN59" s="189"/>
      <c r="AO59" s="189"/>
      <c r="AP59" s="189"/>
      <c r="AQ59" s="189"/>
      <c r="AR59" s="189"/>
      <c r="AS59" s="189"/>
      <c r="AT59" s="158"/>
      <c r="AU59" s="158"/>
      <c r="AV59" s="235"/>
      <c r="AW59" s="339"/>
    </row>
    <row r="60" spans="1:49" ht="30">
      <c r="A60" s="232"/>
      <c r="B60" s="232"/>
      <c r="C60" s="242"/>
      <c r="D60" s="232"/>
      <c r="E60" s="242"/>
      <c r="F60" s="232"/>
      <c r="G60" s="231"/>
      <c r="H60" s="232"/>
      <c r="I60" s="232"/>
      <c r="J60" s="232"/>
      <c r="K60" s="59" t="s">
        <v>387</v>
      </c>
      <c r="L60" s="113" t="s">
        <v>189</v>
      </c>
      <c r="M60" s="55"/>
      <c r="N60" s="232"/>
      <c r="O60" s="232"/>
      <c r="P60" s="232"/>
      <c r="Q60" s="232"/>
      <c r="R60" s="235"/>
      <c r="S60" s="235"/>
      <c r="T60" s="235"/>
      <c r="U60" s="233" t="s">
        <v>202</v>
      </c>
      <c r="V60" s="235" t="s">
        <v>243</v>
      </c>
      <c r="W60" s="233"/>
      <c r="X60" s="237">
        <f>IF(AND(V60="x"),10,"-")</f>
        <v>10</v>
      </c>
      <c r="Y60" s="235"/>
      <c r="Z60" s="234"/>
      <c r="AA60" s="234"/>
      <c r="AB60" s="234"/>
      <c r="AC60" s="234"/>
      <c r="AD60" s="189"/>
      <c r="AE60" s="189"/>
      <c r="AF60" s="189"/>
      <c r="AG60" s="189"/>
      <c r="AH60" s="189"/>
      <c r="AI60" s="189"/>
      <c r="AJ60" s="189"/>
      <c r="AK60" s="189"/>
      <c r="AL60" s="189"/>
      <c r="AM60" s="189"/>
      <c r="AN60" s="189"/>
      <c r="AO60" s="189"/>
      <c r="AP60" s="189"/>
      <c r="AQ60" s="189"/>
      <c r="AR60" s="189"/>
      <c r="AS60" s="189"/>
      <c r="AT60" s="158"/>
      <c r="AU60" s="158"/>
      <c r="AV60" s="235"/>
      <c r="AW60" s="339"/>
    </row>
    <row r="61" spans="1:49" ht="15">
      <c r="A61" s="232"/>
      <c r="B61" s="232"/>
      <c r="C61" s="242"/>
      <c r="D61" s="232"/>
      <c r="E61" s="242"/>
      <c r="F61" s="232"/>
      <c r="G61" s="231"/>
      <c r="H61" s="232"/>
      <c r="I61" s="232"/>
      <c r="J61" s="232"/>
      <c r="K61" s="59" t="s">
        <v>180</v>
      </c>
      <c r="L61" s="113" t="s">
        <v>189</v>
      </c>
      <c r="M61" s="55"/>
      <c r="N61" s="232"/>
      <c r="O61" s="232"/>
      <c r="P61" s="232"/>
      <c r="Q61" s="232"/>
      <c r="R61" s="235"/>
      <c r="S61" s="235"/>
      <c r="T61" s="235"/>
      <c r="U61" s="233"/>
      <c r="V61" s="235"/>
      <c r="W61" s="233"/>
      <c r="X61" s="237"/>
      <c r="Y61" s="235"/>
      <c r="Z61" s="234"/>
      <c r="AA61" s="234"/>
      <c r="AB61" s="234"/>
      <c r="AC61" s="234"/>
      <c r="AD61" s="189"/>
      <c r="AE61" s="189"/>
      <c r="AF61" s="189"/>
      <c r="AG61" s="189"/>
      <c r="AH61" s="189"/>
      <c r="AI61" s="189"/>
      <c r="AJ61" s="189"/>
      <c r="AK61" s="189"/>
      <c r="AL61" s="189"/>
      <c r="AM61" s="189"/>
      <c r="AN61" s="189"/>
      <c r="AO61" s="189"/>
      <c r="AP61" s="189"/>
      <c r="AQ61" s="189"/>
      <c r="AR61" s="189"/>
      <c r="AS61" s="189"/>
      <c r="AT61" s="158"/>
      <c r="AU61" s="158"/>
      <c r="AV61" s="235"/>
      <c r="AW61" s="339"/>
    </row>
    <row r="62" spans="1:49" ht="15" customHeight="1">
      <c r="A62" s="232"/>
      <c r="B62" s="232"/>
      <c r="C62" s="242"/>
      <c r="D62" s="232"/>
      <c r="E62" s="242"/>
      <c r="F62" s="232"/>
      <c r="G62" s="231"/>
      <c r="H62" s="232"/>
      <c r="I62" s="232"/>
      <c r="J62" s="232"/>
      <c r="K62" s="59" t="s">
        <v>181</v>
      </c>
      <c r="L62" s="113" t="s">
        <v>189</v>
      </c>
      <c r="M62" s="55"/>
      <c r="N62" s="232"/>
      <c r="O62" s="232"/>
      <c r="P62" s="232"/>
      <c r="Q62" s="232"/>
      <c r="R62" s="235"/>
      <c r="S62" s="235"/>
      <c r="T62" s="235"/>
      <c r="U62" s="235"/>
      <c r="V62" s="235"/>
      <c r="W62" s="235"/>
      <c r="X62" s="235"/>
      <c r="Y62" s="235"/>
      <c r="Z62" s="234"/>
      <c r="AA62" s="234"/>
      <c r="AB62" s="234"/>
      <c r="AC62" s="234"/>
      <c r="AD62" s="189"/>
      <c r="AE62" s="189"/>
      <c r="AF62" s="189"/>
      <c r="AG62" s="189"/>
      <c r="AH62" s="189"/>
      <c r="AI62" s="189"/>
      <c r="AJ62" s="189"/>
      <c r="AK62" s="189"/>
      <c r="AL62" s="189"/>
      <c r="AM62" s="189"/>
      <c r="AN62" s="189"/>
      <c r="AO62" s="189"/>
      <c r="AP62" s="189"/>
      <c r="AQ62" s="189"/>
      <c r="AR62" s="189"/>
      <c r="AS62" s="189"/>
      <c r="AT62" s="158"/>
      <c r="AU62" s="158"/>
      <c r="AV62" s="235"/>
      <c r="AW62" s="339"/>
    </row>
    <row r="63" spans="1:49" ht="29.25" customHeight="1">
      <c r="A63" s="232"/>
      <c r="B63" s="232"/>
      <c r="C63" s="242"/>
      <c r="D63" s="232"/>
      <c r="E63" s="242"/>
      <c r="F63" s="232"/>
      <c r="G63" s="231"/>
      <c r="H63" s="232"/>
      <c r="I63" s="232"/>
      <c r="J63" s="232"/>
      <c r="K63" s="59" t="s">
        <v>182</v>
      </c>
      <c r="L63" s="113" t="s">
        <v>189</v>
      </c>
      <c r="M63" s="55"/>
      <c r="N63" s="232"/>
      <c r="O63" s="232"/>
      <c r="P63" s="232"/>
      <c r="Q63" s="232"/>
      <c r="R63" s="235"/>
      <c r="S63" s="235"/>
      <c r="T63" s="235"/>
      <c r="U63" s="183" t="s">
        <v>203</v>
      </c>
      <c r="V63" s="183"/>
      <c r="W63" s="183"/>
      <c r="X63" s="183"/>
      <c r="Y63" s="235"/>
      <c r="Z63" s="234"/>
      <c r="AA63" s="234"/>
      <c r="AB63" s="234"/>
      <c r="AC63" s="234"/>
      <c r="AD63" s="189"/>
      <c r="AE63" s="189"/>
      <c r="AF63" s="189"/>
      <c r="AG63" s="189"/>
      <c r="AH63" s="189"/>
      <c r="AI63" s="189"/>
      <c r="AJ63" s="189"/>
      <c r="AK63" s="189"/>
      <c r="AL63" s="189"/>
      <c r="AM63" s="189"/>
      <c r="AN63" s="189"/>
      <c r="AO63" s="189"/>
      <c r="AP63" s="189"/>
      <c r="AQ63" s="189"/>
      <c r="AR63" s="189"/>
      <c r="AS63" s="189"/>
      <c r="AT63" s="158"/>
      <c r="AU63" s="158"/>
      <c r="AV63" s="235"/>
      <c r="AW63" s="339"/>
    </row>
    <row r="64" spans="1:49" ht="15" customHeight="1">
      <c r="A64" s="232"/>
      <c r="B64" s="232"/>
      <c r="C64" s="242"/>
      <c r="D64" s="232"/>
      <c r="E64" s="242"/>
      <c r="F64" s="232"/>
      <c r="G64" s="231"/>
      <c r="H64" s="232"/>
      <c r="I64" s="232"/>
      <c r="J64" s="232"/>
      <c r="K64" s="59" t="s">
        <v>183</v>
      </c>
      <c r="L64" s="113" t="s">
        <v>189</v>
      </c>
      <c r="M64" s="55"/>
      <c r="N64" s="232"/>
      <c r="O64" s="232"/>
      <c r="P64" s="232"/>
      <c r="Q64" s="232"/>
      <c r="R64" s="235"/>
      <c r="S64" s="235"/>
      <c r="T64" s="235"/>
      <c r="U64" s="233" t="s">
        <v>204</v>
      </c>
      <c r="V64" s="235" t="s">
        <v>243</v>
      </c>
      <c r="W64" s="235"/>
      <c r="X64" s="237">
        <f>IF(AND(V64="X"),10,"-")</f>
        <v>10</v>
      </c>
      <c r="Y64" s="235"/>
      <c r="Z64" s="234"/>
      <c r="AA64" s="234"/>
      <c r="AB64" s="234"/>
      <c r="AC64" s="234"/>
      <c r="AD64" s="189"/>
      <c r="AE64" s="189"/>
      <c r="AF64" s="189"/>
      <c r="AG64" s="189"/>
      <c r="AH64" s="189"/>
      <c r="AI64" s="189"/>
      <c r="AJ64" s="189"/>
      <c r="AK64" s="189"/>
      <c r="AL64" s="189"/>
      <c r="AM64" s="189"/>
      <c r="AN64" s="189"/>
      <c r="AO64" s="189"/>
      <c r="AP64" s="189"/>
      <c r="AQ64" s="189"/>
      <c r="AR64" s="189"/>
      <c r="AS64" s="189"/>
      <c r="AT64" s="158"/>
      <c r="AU64" s="158"/>
      <c r="AV64" s="235"/>
      <c r="AW64" s="339"/>
    </row>
    <row r="65" spans="1:49" ht="15">
      <c r="A65" s="232"/>
      <c r="B65" s="232"/>
      <c r="C65" s="242"/>
      <c r="D65" s="232"/>
      <c r="E65" s="242"/>
      <c r="F65" s="232"/>
      <c r="G65" s="231"/>
      <c r="H65" s="232"/>
      <c r="I65" s="232"/>
      <c r="J65" s="232"/>
      <c r="K65" s="59" t="s">
        <v>184</v>
      </c>
      <c r="L65" s="113" t="s">
        <v>189</v>
      </c>
      <c r="M65" s="55"/>
      <c r="N65" s="232"/>
      <c r="O65" s="232"/>
      <c r="P65" s="232"/>
      <c r="Q65" s="232"/>
      <c r="R65" s="235"/>
      <c r="S65" s="235"/>
      <c r="T65" s="235"/>
      <c r="U65" s="233"/>
      <c r="V65" s="235"/>
      <c r="W65" s="235"/>
      <c r="X65" s="237"/>
      <c r="Y65" s="235"/>
      <c r="Z65" s="234"/>
      <c r="AA65" s="234"/>
      <c r="AB65" s="234"/>
      <c r="AC65" s="234"/>
      <c r="AD65" s="189"/>
      <c r="AE65" s="189"/>
      <c r="AF65" s="189"/>
      <c r="AG65" s="189"/>
      <c r="AH65" s="189"/>
      <c r="AI65" s="189"/>
      <c r="AJ65" s="189"/>
      <c r="AK65" s="189"/>
      <c r="AL65" s="189"/>
      <c r="AM65" s="189"/>
      <c r="AN65" s="189"/>
      <c r="AO65" s="189"/>
      <c r="AP65" s="189"/>
      <c r="AQ65" s="189"/>
      <c r="AR65" s="189"/>
      <c r="AS65" s="189"/>
      <c r="AT65" s="158"/>
      <c r="AU65" s="158"/>
      <c r="AV65" s="235"/>
      <c r="AW65" s="339"/>
    </row>
    <row r="66" spans="1:49" ht="30">
      <c r="A66" s="232"/>
      <c r="B66" s="232"/>
      <c r="C66" s="242"/>
      <c r="D66" s="232"/>
      <c r="E66" s="242"/>
      <c r="F66" s="232"/>
      <c r="G66" s="231"/>
      <c r="H66" s="232"/>
      <c r="I66" s="232"/>
      <c r="J66" s="232"/>
      <c r="K66" s="59" t="s">
        <v>185</v>
      </c>
      <c r="L66" s="113"/>
      <c r="M66" s="55" t="s">
        <v>189</v>
      </c>
      <c r="N66" s="232"/>
      <c r="O66" s="232"/>
      <c r="P66" s="232"/>
      <c r="Q66" s="232"/>
      <c r="R66" s="235"/>
      <c r="S66" s="235"/>
      <c r="T66" s="235"/>
      <c r="U66" s="233" t="s">
        <v>205</v>
      </c>
      <c r="V66" s="235"/>
      <c r="W66" s="235" t="s">
        <v>243</v>
      </c>
      <c r="X66" s="237" t="str">
        <f>IF(AND(V66="x"),5,"-")</f>
        <v>-</v>
      </c>
      <c r="Y66" s="235"/>
      <c r="Z66" s="234"/>
      <c r="AA66" s="234"/>
      <c r="AB66" s="234"/>
      <c r="AC66" s="234"/>
      <c r="AD66" s="189"/>
      <c r="AE66" s="189"/>
      <c r="AF66" s="189"/>
      <c r="AG66" s="189"/>
      <c r="AH66" s="189"/>
      <c r="AI66" s="189"/>
      <c r="AJ66" s="189"/>
      <c r="AK66" s="189"/>
      <c r="AL66" s="189"/>
      <c r="AM66" s="189"/>
      <c r="AN66" s="189"/>
      <c r="AO66" s="189"/>
      <c r="AP66" s="189"/>
      <c r="AQ66" s="189"/>
      <c r="AR66" s="189"/>
      <c r="AS66" s="189"/>
      <c r="AT66" s="158"/>
      <c r="AU66" s="158"/>
      <c r="AV66" s="235"/>
      <c r="AW66" s="339"/>
    </row>
    <row r="67" spans="1:49" ht="15">
      <c r="A67" s="232"/>
      <c r="B67" s="232"/>
      <c r="C67" s="242"/>
      <c r="D67" s="232"/>
      <c r="E67" s="242"/>
      <c r="F67" s="232"/>
      <c r="G67" s="231"/>
      <c r="H67" s="232"/>
      <c r="I67" s="232"/>
      <c r="J67" s="232"/>
      <c r="K67" s="59" t="s">
        <v>186</v>
      </c>
      <c r="L67" s="113" t="s">
        <v>189</v>
      </c>
      <c r="M67" s="55"/>
      <c r="N67" s="232"/>
      <c r="O67" s="232"/>
      <c r="P67" s="232"/>
      <c r="Q67" s="232"/>
      <c r="R67" s="235"/>
      <c r="S67" s="235"/>
      <c r="T67" s="235"/>
      <c r="U67" s="233"/>
      <c r="V67" s="235"/>
      <c r="W67" s="235"/>
      <c r="X67" s="237"/>
      <c r="Y67" s="235"/>
      <c r="Z67" s="234"/>
      <c r="AA67" s="234"/>
      <c r="AB67" s="234"/>
      <c r="AC67" s="234"/>
      <c r="AD67" s="189"/>
      <c r="AE67" s="189"/>
      <c r="AF67" s="189"/>
      <c r="AG67" s="189"/>
      <c r="AH67" s="189"/>
      <c r="AI67" s="189"/>
      <c r="AJ67" s="189"/>
      <c r="AK67" s="189"/>
      <c r="AL67" s="189"/>
      <c r="AM67" s="189"/>
      <c r="AN67" s="189"/>
      <c r="AO67" s="189"/>
      <c r="AP67" s="189"/>
      <c r="AQ67" s="189"/>
      <c r="AR67" s="189"/>
      <c r="AS67" s="189"/>
      <c r="AT67" s="158"/>
      <c r="AU67" s="158"/>
      <c r="AV67" s="235"/>
      <c r="AW67" s="339"/>
    </row>
    <row r="68" spans="1:49" ht="30" customHeight="1">
      <c r="A68" s="232"/>
      <c r="B68" s="232"/>
      <c r="C68" s="242"/>
      <c r="D68" s="232"/>
      <c r="E68" s="242"/>
      <c r="F68" s="232"/>
      <c r="G68" s="231"/>
      <c r="H68" s="232"/>
      <c r="I68" s="232"/>
      <c r="J68" s="232"/>
      <c r="K68" s="59" t="s">
        <v>187</v>
      </c>
      <c r="L68" s="113" t="s">
        <v>189</v>
      </c>
      <c r="M68" s="55"/>
      <c r="N68" s="232"/>
      <c r="O68" s="232"/>
      <c r="P68" s="232"/>
      <c r="Q68" s="232"/>
      <c r="R68" s="235"/>
      <c r="S68" s="235"/>
      <c r="T68" s="235"/>
      <c r="U68" s="183" t="s">
        <v>194</v>
      </c>
      <c r="V68" s="183"/>
      <c r="W68" s="183"/>
      <c r="X68" s="238">
        <f>SUM(X52:X56)+SUM(X59:X61)+SUM(X64:X67)</f>
        <v>110</v>
      </c>
      <c r="Y68" s="235"/>
      <c r="Z68" s="234"/>
      <c r="AA68" s="234"/>
      <c r="AB68" s="234"/>
      <c r="AC68" s="234"/>
      <c r="AD68" s="189"/>
      <c r="AE68" s="189"/>
      <c r="AF68" s="189"/>
      <c r="AG68" s="189"/>
      <c r="AH68" s="189"/>
      <c r="AI68" s="189"/>
      <c r="AJ68" s="189"/>
      <c r="AK68" s="189"/>
      <c r="AL68" s="189"/>
      <c r="AM68" s="189"/>
      <c r="AN68" s="189"/>
      <c r="AO68" s="189"/>
      <c r="AP68" s="189"/>
      <c r="AQ68" s="189"/>
      <c r="AR68" s="189"/>
      <c r="AS68" s="189"/>
      <c r="AT68" s="158"/>
      <c r="AU68" s="158"/>
      <c r="AV68" s="235"/>
      <c r="AW68" s="339"/>
    </row>
    <row r="69" spans="1:49" ht="15">
      <c r="A69" s="232"/>
      <c r="B69" s="232"/>
      <c r="C69" s="242"/>
      <c r="D69" s="232"/>
      <c r="E69" s="242"/>
      <c r="F69" s="232"/>
      <c r="G69" s="231"/>
      <c r="H69" s="232"/>
      <c r="I69" s="232"/>
      <c r="J69" s="232"/>
      <c r="K69" s="59" t="s">
        <v>188</v>
      </c>
      <c r="L69" s="113"/>
      <c r="M69" s="55" t="s">
        <v>189</v>
      </c>
      <c r="N69" s="232"/>
      <c r="O69" s="232"/>
      <c r="P69" s="232"/>
      <c r="Q69" s="232"/>
      <c r="R69" s="235"/>
      <c r="S69" s="235"/>
      <c r="T69" s="235"/>
      <c r="U69" s="183"/>
      <c r="V69" s="183"/>
      <c r="W69" s="183"/>
      <c r="X69" s="183"/>
      <c r="Y69" s="235"/>
      <c r="Z69" s="234"/>
      <c r="AA69" s="234"/>
      <c r="AB69" s="234"/>
      <c r="AC69" s="234"/>
      <c r="AD69" s="189"/>
      <c r="AE69" s="189"/>
      <c r="AF69" s="189"/>
      <c r="AG69" s="189"/>
      <c r="AH69" s="189"/>
      <c r="AI69" s="189"/>
      <c r="AJ69" s="189"/>
      <c r="AK69" s="189"/>
      <c r="AL69" s="189"/>
      <c r="AM69" s="189"/>
      <c r="AN69" s="189"/>
      <c r="AO69" s="189"/>
      <c r="AP69" s="189"/>
      <c r="AQ69" s="189"/>
      <c r="AR69" s="189"/>
      <c r="AS69" s="189"/>
      <c r="AT69" s="158"/>
      <c r="AU69" s="158"/>
      <c r="AV69" s="235"/>
      <c r="AW69" s="339"/>
    </row>
    <row r="70" spans="1:49" ht="15">
      <c r="A70" s="232"/>
      <c r="B70" s="232"/>
      <c r="C70" s="242"/>
      <c r="D70" s="232"/>
      <c r="E70" s="242"/>
      <c r="F70" s="232"/>
      <c r="G70" s="231"/>
      <c r="H70" s="232"/>
      <c r="I70" s="232"/>
      <c r="J70" s="232"/>
      <c r="K70" s="268"/>
      <c r="L70" s="268"/>
      <c r="M70" s="268"/>
      <c r="N70" s="232"/>
      <c r="O70" s="232"/>
      <c r="P70" s="232"/>
      <c r="Q70" s="232"/>
      <c r="R70" s="235" t="s">
        <v>374</v>
      </c>
      <c r="S70" s="235" t="s">
        <v>243</v>
      </c>
      <c r="T70" s="235"/>
      <c r="U70" s="235"/>
      <c r="V70" s="235"/>
      <c r="W70" s="235"/>
      <c r="X70" s="235"/>
      <c r="Y70" s="110"/>
      <c r="Z70" s="55"/>
      <c r="AA70" s="55"/>
      <c r="AB70" s="55"/>
      <c r="AC70" s="55"/>
      <c r="AD70" s="189"/>
      <c r="AE70" s="189"/>
      <c r="AF70" s="189"/>
      <c r="AG70" s="189"/>
      <c r="AH70" s="189"/>
      <c r="AI70" s="189"/>
      <c r="AJ70" s="189"/>
      <c r="AK70" s="189"/>
      <c r="AL70" s="189"/>
      <c r="AM70" s="189"/>
      <c r="AN70" s="189"/>
      <c r="AO70" s="189"/>
      <c r="AP70" s="189"/>
      <c r="AQ70" s="189"/>
      <c r="AR70" s="189"/>
      <c r="AS70" s="189"/>
      <c r="AT70" s="158"/>
      <c r="AU70" s="158"/>
      <c r="AV70" s="235"/>
      <c r="AW70" s="339"/>
    </row>
    <row r="71" spans="1:49" ht="15">
      <c r="A71" s="232"/>
      <c r="B71" s="232"/>
      <c r="C71" s="242"/>
      <c r="D71" s="232"/>
      <c r="E71" s="242"/>
      <c r="F71" s="232"/>
      <c r="G71" s="231"/>
      <c r="H71" s="232"/>
      <c r="I71" s="232"/>
      <c r="J71" s="232"/>
      <c r="K71" s="268"/>
      <c r="L71" s="268"/>
      <c r="M71" s="268"/>
      <c r="N71" s="232"/>
      <c r="O71" s="232"/>
      <c r="P71" s="232"/>
      <c r="Q71" s="232"/>
      <c r="R71" s="235"/>
      <c r="S71" s="235"/>
      <c r="T71" s="235"/>
      <c r="U71" s="47" t="s">
        <v>196</v>
      </c>
      <c r="V71" s="110" t="s">
        <v>243</v>
      </c>
      <c r="W71" s="47"/>
      <c r="X71" s="62">
        <f>IF(AND(V71="x"),15,"-")</f>
        <v>15</v>
      </c>
      <c r="Y71" s="235" t="s">
        <v>64</v>
      </c>
      <c r="Z71" s="234" t="str">
        <f>IF(AND(X87&gt;=96,X87&lt;=100),"Fuerte",IF(AND(X87&gt;=86,X87&lt;=95),"Moderado",IF(AND(X87&lt;=85,X87&gt;=0),"Débil","-")))</f>
        <v>Fuerte</v>
      </c>
      <c r="AA71" s="234" t="s">
        <v>392</v>
      </c>
      <c r="AB71" s="234" t="str">
        <f>CONCATENATE(Z71,AA71)</f>
        <v>FuerteDébil</v>
      </c>
      <c r="AC71" s="234" t="str">
        <f>IF(AB71="FuerteFuerte","NO","SI")</f>
        <v>SI</v>
      </c>
      <c r="AD71" s="189"/>
      <c r="AE71" s="189"/>
      <c r="AF71" s="189"/>
      <c r="AG71" s="189"/>
      <c r="AH71" s="189"/>
      <c r="AI71" s="189"/>
      <c r="AJ71" s="189"/>
      <c r="AK71" s="189"/>
      <c r="AL71" s="189"/>
      <c r="AM71" s="189"/>
      <c r="AN71" s="189"/>
      <c r="AO71" s="189"/>
      <c r="AP71" s="189"/>
      <c r="AQ71" s="189"/>
      <c r="AR71" s="189"/>
      <c r="AS71" s="189"/>
      <c r="AT71" s="158"/>
      <c r="AU71" s="158"/>
      <c r="AV71" s="235"/>
      <c r="AW71" s="339"/>
    </row>
    <row r="72" spans="1:49" ht="30">
      <c r="A72" s="232"/>
      <c r="B72" s="232"/>
      <c r="C72" s="242"/>
      <c r="D72" s="232"/>
      <c r="E72" s="242"/>
      <c r="F72" s="232"/>
      <c r="G72" s="231"/>
      <c r="H72" s="232"/>
      <c r="I72" s="232"/>
      <c r="J72" s="232"/>
      <c r="K72" s="268"/>
      <c r="L72" s="268"/>
      <c r="M72" s="268"/>
      <c r="N72" s="232"/>
      <c r="O72" s="232"/>
      <c r="P72" s="232"/>
      <c r="Q72" s="232"/>
      <c r="R72" s="235"/>
      <c r="S72" s="235"/>
      <c r="T72" s="235"/>
      <c r="U72" s="47" t="s">
        <v>197</v>
      </c>
      <c r="V72" s="110" t="s">
        <v>243</v>
      </c>
      <c r="W72" s="47"/>
      <c r="X72" s="62">
        <f>IF(AND(V72="x"),15,"-")</f>
        <v>15</v>
      </c>
      <c r="Y72" s="235"/>
      <c r="Z72" s="234"/>
      <c r="AA72" s="234"/>
      <c r="AB72" s="234"/>
      <c r="AC72" s="234"/>
      <c r="AD72" s="189"/>
      <c r="AE72" s="189"/>
      <c r="AF72" s="189"/>
      <c r="AG72" s="189"/>
      <c r="AH72" s="189"/>
      <c r="AI72" s="189"/>
      <c r="AJ72" s="189"/>
      <c r="AK72" s="189"/>
      <c r="AL72" s="189"/>
      <c r="AM72" s="189"/>
      <c r="AN72" s="189"/>
      <c r="AO72" s="189"/>
      <c r="AP72" s="189"/>
      <c r="AQ72" s="189"/>
      <c r="AR72" s="189"/>
      <c r="AS72" s="189"/>
      <c r="AT72" s="158"/>
      <c r="AU72" s="158"/>
      <c r="AV72" s="235"/>
      <c r="AW72" s="339"/>
    </row>
    <row r="73" spans="1:49" ht="15">
      <c r="A73" s="232"/>
      <c r="B73" s="232"/>
      <c r="C73" s="242"/>
      <c r="D73" s="232"/>
      <c r="E73" s="242"/>
      <c r="F73" s="232"/>
      <c r="G73" s="231"/>
      <c r="H73" s="232"/>
      <c r="I73" s="232"/>
      <c r="J73" s="232"/>
      <c r="K73" s="268"/>
      <c r="L73" s="268"/>
      <c r="M73" s="268"/>
      <c r="N73" s="232"/>
      <c r="O73" s="232"/>
      <c r="P73" s="232"/>
      <c r="Q73" s="232"/>
      <c r="R73" s="235"/>
      <c r="S73" s="235"/>
      <c r="T73" s="235"/>
      <c r="U73" s="47" t="s">
        <v>198</v>
      </c>
      <c r="V73" s="110" t="s">
        <v>243</v>
      </c>
      <c r="W73" s="47"/>
      <c r="X73" s="62">
        <f>IF(AND(V73="x"),15,"-")</f>
        <v>15</v>
      </c>
      <c r="Y73" s="235"/>
      <c r="Z73" s="234"/>
      <c r="AA73" s="234"/>
      <c r="AB73" s="234"/>
      <c r="AC73" s="234"/>
      <c r="AD73" s="189"/>
      <c r="AE73" s="189"/>
      <c r="AF73" s="189"/>
      <c r="AG73" s="189"/>
      <c r="AH73" s="189"/>
      <c r="AI73" s="189"/>
      <c r="AJ73" s="189"/>
      <c r="AK73" s="189"/>
      <c r="AL73" s="189"/>
      <c r="AM73" s="189"/>
      <c r="AN73" s="189"/>
      <c r="AO73" s="189"/>
      <c r="AP73" s="189"/>
      <c r="AQ73" s="189"/>
      <c r="AR73" s="189"/>
      <c r="AS73" s="189"/>
      <c r="AT73" s="158"/>
      <c r="AU73" s="158"/>
      <c r="AV73" s="235"/>
      <c r="AW73" s="339"/>
    </row>
    <row r="74" spans="1:49" ht="15">
      <c r="A74" s="232"/>
      <c r="B74" s="232"/>
      <c r="C74" s="242"/>
      <c r="D74" s="232"/>
      <c r="E74" s="242"/>
      <c r="F74" s="232"/>
      <c r="G74" s="231"/>
      <c r="H74" s="232"/>
      <c r="I74" s="232"/>
      <c r="J74" s="232"/>
      <c r="K74" s="268"/>
      <c r="L74" s="268"/>
      <c r="M74" s="268"/>
      <c r="N74" s="232"/>
      <c r="O74" s="232"/>
      <c r="P74" s="232"/>
      <c r="Q74" s="232"/>
      <c r="R74" s="235"/>
      <c r="S74" s="235"/>
      <c r="T74" s="235"/>
      <c r="U74" s="47" t="s">
        <v>199</v>
      </c>
      <c r="V74" s="110" t="s">
        <v>243</v>
      </c>
      <c r="W74" s="47"/>
      <c r="X74" s="62">
        <f>IF(AND(V74="x"),15,"-")</f>
        <v>15</v>
      </c>
      <c r="Y74" s="235"/>
      <c r="Z74" s="234"/>
      <c r="AA74" s="234"/>
      <c r="AB74" s="234"/>
      <c r="AC74" s="234"/>
      <c r="AD74" s="189"/>
      <c r="AE74" s="189"/>
      <c r="AF74" s="189"/>
      <c r="AG74" s="189"/>
      <c r="AH74" s="189"/>
      <c r="AI74" s="189"/>
      <c r="AJ74" s="189"/>
      <c r="AK74" s="189"/>
      <c r="AL74" s="189"/>
      <c r="AM74" s="189"/>
      <c r="AN74" s="189"/>
      <c r="AO74" s="189"/>
      <c r="AP74" s="189"/>
      <c r="AQ74" s="189"/>
      <c r="AR74" s="189"/>
      <c r="AS74" s="189"/>
      <c r="AT74" s="158"/>
      <c r="AU74" s="158"/>
      <c r="AV74" s="235"/>
      <c r="AW74" s="339"/>
    </row>
    <row r="75" spans="1:49" ht="30">
      <c r="A75" s="232"/>
      <c r="B75" s="232"/>
      <c r="C75" s="242"/>
      <c r="D75" s="232"/>
      <c r="E75" s="242"/>
      <c r="F75" s="232"/>
      <c r="G75" s="231"/>
      <c r="H75" s="232"/>
      <c r="I75" s="232"/>
      <c r="J75" s="232"/>
      <c r="K75" s="268"/>
      <c r="L75" s="268"/>
      <c r="M75" s="268"/>
      <c r="N75" s="232"/>
      <c r="O75" s="232"/>
      <c r="P75" s="232"/>
      <c r="Q75" s="232"/>
      <c r="R75" s="235"/>
      <c r="S75" s="235"/>
      <c r="T75" s="235"/>
      <c r="U75" s="47" t="s">
        <v>386</v>
      </c>
      <c r="V75" s="110" t="s">
        <v>243</v>
      </c>
      <c r="W75" s="47"/>
      <c r="X75" s="62">
        <f>IF(AND(V75="x"),15,"-")</f>
        <v>15</v>
      </c>
      <c r="Y75" s="235"/>
      <c r="Z75" s="234"/>
      <c r="AA75" s="234"/>
      <c r="AB75" s="234"/>
      <c r="AC75" s="234"/>
      <c r="AD75" s="189"/>
      <c r="AE75" s="189"/>
      <c r="AF75" s="189"/>
      <c r="AG75" s="189"/>
      <c r="AH75" s="189"/>
      <c r="AI75" s="189"/>
      <c r="AJ75" s="189"/>
      <c r="AK75" s="189"/>
      <c r="AL75" s="189"/>
      <c r="AM75" s="189"/>
      <c r="AN75" s="189"/>
      <c r="AO75" s="189"/>
      <c r="AP75" s="189"/>
      <c r="AQ75" s="189"/>
      <c r="AR75" s="189"/>
      <c r="AS75" s="189"/>
      <c r="AT75" s="158"/>
      <c r="AU75" s="158"/>
      <c r="AV75" s="235"/>
      <c r="AW75" s="339"/>
    </row>
    <row r="76" spans="1:49" ht="15">
      <c r="A76" s="232"/>
      <c r="B76" s="232"/>
      <c r="C76" s="242"/>
      <c r="D76" s="232"/>
      <c r="E76" s="242"/>
      <c r="F76" s="232"/>
      <c r="G76" s="231"/>
      <c r="H76" s="232"/>
      <c r="I76" s="232"/>
      <c r="J76" s="232"/>
      <c r="K76" s="268"/>
      <c r="L76" s="268"/>
      <c r="M76" s="268"/>
      <c r="N76" s="232"/>
      <c r="O76" s="232"/>
      <c r="P76" s="232"/>
      <c r="Q76" s="232"/>
      <c r="R76" s="235"/>
      <c r="S76" s="235"/>
      <c r="T76" s="235"/>
      <c r="U76" s="235"/>
      <c r="V76" s="235"/>
      <c r="W76" s="235"/>
      <c r="X76" s="235"/>
      <c r="Y76" s="235"/>
      <c r="Z76" s="234"/>
      <c r="AA76" s="234"/>
      <c r="AB76" s="234"/>
      <c r="AC76" s="234"/>
      <c r="AD76" s="189"/>
      <c r="AE76" s="189"/>
      <c r="AF76" s="189"/>
      <c r="AG76" s="189"/>
      <c r="AH76" s="189"/>
      <c r="AI76" s="189"/>
      <c r="AJ76" s="189"/>
      <c r="AK76" s="189"/>
      <c r="AL76" s="189"/>
      <c r="AM76" s="189"/>
      <c r="AN76" s="189"/>
      <c r="AO76" s="189"/>
      <c r="AP76" s="189"/>
      <c r="AQ76" s="189"/>
      <c r="AR76" s="189"/>
      <c r="AS76" s="189"/>
      <c r="AT76" s="158"/>
      <c r="AU76" s="158"/>
      <c r="AV76" s="235"/>
      <c r="AW76" s="339"/>
    </row>
    <row r="77" spans="1:49" ht="15">
      <c r="A77" s="232"/>
      <c r="B77" s="232"/>
      <c r="C77" s="242"/>
      <c r="D77" s="232"/>
      <c r="E77" s="242"/>
      <c r="F77" s="232"/>
      <c r="G77" s="231"/>
      <c r="H77" s="232"/>
      <c r="I77" s="232"/>
      <c r="J77" s="232"/>
      <c r="K77" s="268"/>
      <c r="L77" s="268"/>
      <c r="M77" s="268"/>
      <c r="N77" s="232"/>
      <c r="O77" s="232"/>
      <c r="P77" s="232"/>
      <c r="Q77" s="232"/>
      <c r="R77" s="235"/>
      <c r="S77" s="235"/>
      <c r="T77" s="235"/>
      <c r="U77" s="183" t="s">
        <v>200</v>
      </c>
      <c r="V77" s="183"/>
      <c r="W77" s="183"/>
      <c r="X77" s="183"/>
      <c r="Y77" s="235"/>
      <c r="Z77" s="234"/>
      <c r="AA77" s="234"/>
      <c r="AB77" s="234"/>
      <c r="AC77" s="234"/>
      <c r="AD77" s="189"/>
      <c r="AE77" s="189"/>
      <c r="AF77" s="189"/>
      <c r="AG77" s="189"/>
      <c r="AH77" s="189"/>
      <c r="AI77" s="189"/>
      <c r="AJ77" s="189"/>
      <c r="AK77" s="189"/>
      <c r="AL77" s="189"/>
      <c r="AM77" s="189"/>
      <c r="AN77" s="189"/>
      <c r="AO77" s="189"/>
      <c r="AP77" s="189"/>
      <c r="AQ77" s="189"/>
      <c r="AR77" s="189"/>
      <c r="AS77" s="189"/>
      <c r="AT77" s="158"/>
      <c r="AU77" s="158"/>
      <c r="AV77" s="235"/>
      <c r="AW77" s="339"/>
    </row>
    <row r="78" spans="1:49" ht="15">
      <c r="A78" s="232"/>
      <c r="B78" s="232"/>
      <c r="C78" s="242"/>
      <c r="D78" s="232"/>
      <c r="E78" s="242"/>
      <c r="F78" s="232"/>
      <c r="G78" s="231"/>
      <c r="H78" s="232"/>
      <c r="I78" s="232"/>
      <c r="J78" s="232"/>
      <c r="K78" s="268"/>
      <c r="L78" s="268"/>
      <c r="M78" s="268"/>
      <c r="N78" s="232"/>
      <c r="O78" s="232"/>
      <c r="P78" s="232"/>
      <c r="Q78" s="232"/>
      <c r="R78" s="235"/>
      <c r="S78" s="235"/>
      <c r="T78" s="235"/>
      <c r="U78" s="47" t="s">
        <v>201</v>
      </c>
      <c r="V78" s="110" t="s">
        <v>243</v>
      </c>
      <c r="W78" s="47"/>
      <c r="X78" s="63">
        <f>IF(AND(V78="x"),15,"-")</f>
        <v>15</v>
      </c>
      <c r="Y78" s="235"/>
      <c r="Z78" s="234"/>
      <c r="AA78" s="234"/>
      <c r="AB78" s="234"/>
      <c r="AC78" s="234"/>
      <c r="AD78" s="189"/>
      <c r="AE78" s="189"/>
      <c r="AF78" s="189"/>
      <c r="AG78" s="189"/>
      <c r="AH78" s="189"/>
      <c r="AI78" s="189"/>
      <c r="AJ78" s="189"/>
      <c r="AK78" s="189"/>
      <c r="AL78" s="189"/>
      <c r="AM78" s="189"/>
      <c r="AN78" s="189"/>
      <c r="AO78" s="189"/>
      <c r="AP78" s="189"/>
      <c r="AQ78" s="189"/>
      <c r="AR78" s="189"/>
      <c r="AS78" s="189"/>
      <c r="AT78" s="158"/>
      <c r="AU78" s="158"/>
      <c r="AV78" s="235"/>
      <c r="AW78" s="339"/>
    </row>
    <row r="79" spans="1:49" ht="15">
      <c r="A79" s="232"/>
      <c r="B79" s="232"/>
      <c r="C79" s="242"/>
      <c r="D79" s="232"/>
      <c r="E79" s="242"/>
      <c r="F79" s="232"/>
      <c r="G79" s="231"/>
      <c r="H79" s="232"/>
      <c r="I79" s="232"/>
      <c r="J79" s="232"/>
      <c r="K79" s="268"/>
      <c r="L79" s="268"/>
      <c r="M79" s="268"/>
      <c r="N79" s="232"/>
      <c r="O79" s="232"/>
      <c r="P79" s="232"/>
      <c r="Q79" s="232"/>
      <c r="R79" s="235"/>
      <c r="S79" s="235"/>
      <c r="T79" s="235"/>
      <c r="U79" s="233" t="s">
        <v>202</v>
      </c>
      <c r="V79" s="235"/>
      <c r="W79" s="233" t="s">
        <v>243</v>
      </c>
      <c r="X79" s="237" t="str">
        <f>IF(AND(V79="x"),10,"-")</f>
        <v>-</v>
      </c>
      <c r="Y79" s="235"/>
      <c r="Z79" s="234"/>
      <c r="AA79" s="234"/>
      <c r="AB79" s="234"/>
      <c r="AC79" s="234"/>
      <c r="AD79" s="189"/>
      <c r="AE79" s="189"/>
      <c r="AF79" s="189"/>
      <c r="AG79" s="189"/>
      <c r="AH79" s="189"/>
      <c r="AI79" s="189"/>
      <c r="AJ79" s="189"/>
      <c r="AK79" s="189"/>
      <c r="AL79" s="189"/>
      <c r="AM79" s="189"/>
      <c r="AN79" s="189"/>
      <c r="AO79" s="189"/>
      <c r="AP79" s="189"/>
      <c r="AQ79" s="189"/>
      <c r="AR79" s="189"/>
      <c r="AS79" s="189"/>
      <c r="AT79" s="158"/>
      <c r="AU79" s="158"/>
      <c r="AV79" s="235"/>
      <c r="AW79" s="339"/>
    </row>
    <row r="80" spans="1:49" ht="15">
      <c r="A80" s="232"/>
      <c r="B80" s="232"/>
      <c r="C80" s="242"/>
      <c r="D80" s="232"/>
      <c r="E80" s="242"/>
      <c r="F80" s="232"/>
      <c r="G80" s="231"/>
      <c r="H80" s="232"/>
      <c r="I80" s="232"/>
      <c r="J80" s="232"/>
      <c r="K80" s="268"/>
      <c r="L80" s="268"/>
      <c r="M80" s="268"/>
      <c r="N80" s="232"/>
      <c r="O80" s="232"/>
      <c r="P80" s="232"/>
      <c r="Q80" s="232"/>
      <c r="R80" s="235"/>
      <c r="S80" s="235"/>
      <c r="T80" s="235"/>
      <c r="U80" s="233"/>
      <c r="V80" s="235"/>
      <c r="W80" s="233"/>
      <c r="X80" s="237"/>
      <c r="Y80" s="235"/>
      <c r="Z80" s="234"/>
      <c r="AA80" s="234"/>
      <c r="AB80" s="234"/>
      <c r="AC80" s="234"/>
      <c r="AD80" s="189"/>
      <c r="AE80" s="189"/>
      <c r="AF80" s="189"/>
      <c r="AG80" s="189"/>
      <c r="AH80" s="189"/>
      <c r="AI80" s="189"/>
      <c r="AJ80" s="189"/>
      <c r="AK80" s="189"/>
      <c r="AL80" s="189"/>
      <c r="AM80" s="189"/>
      <c r="AN80" s="189"/>
      <c r="AO80" s="189"/>
      <c r="AP80" s="189"/>
      <c r="AQ80" s="189"/>
      <c r="AR80" s="189"/>
      <c r="AS80" s="189"/>
      <c r="AT80" s="158"/>
      <c r="AU80" s="158"/>
      <c r="AV80" s="235"/>
      <c r="AW80" s="339"/>
    </row>
    <row r="81" spans="1:49" ht="15">
      <c r="A81" s="232"/>
      <c r="B81" s="232"/>
      <c r="C81" s="242"/>
      <c r="D81" s="232"/>
      <c r="E81" s="242"/>
      <c r="F81" s="232"/>
      <c r="G81" s="231"/>
      <c r="H81" s="232"/>
      <c r="I81" s="232"/>
      <c r="J81" s="232"/>
      <c r="K81" s="268"/>
      <c r="L81" s="268"/>
      <c r="M81" s="268"/>
      <c r="N81" s="232"/>
      <c r="O81" s="232"/>
      <c r="P81" s="232"/>
      <c r="Q81" s="232"/>
      <c r="R81" s="235"/>
      <c r="S81" s="235"/>
      <c r="T81" s="235"/>
      <c r="U81" s="235"/>
      <c r="V81" s="235"/>
      <c r="W81" s="235"/>
      <c r="X81" s="235"/>
      <c r="Y81" s="235"/>
      <c r="Z81" s="234"/>
      <c r="AA81" s="234"/>
      <c r="AB81" s="234"/>
      <c r="AC81" s="234"/>
      <c r="AD81" s="189"/>
      <c r="AE81" s="189"/>
      <c r="AF81" s="189"/>
      <c r="AG81" s="189"/>
      <c r="AH81" s="189"/>
      <c r="AI81" s="189"/>
      <c r="AJ81" s="189"/>
      <c r="AK81" s="189"/>
      <c r="AL81" s="189"/>
      <c r="AM81" s="189"/>
      <c r="AN81" s="189"/>
      <c r="AO81" s="189"/>
      <c r="AP81" s="189"/>
      <c r="AQ81" s="189"/>
      <c r="AR81" s="189"/>
      <c r="AS81" s="189"/>
      <c r="AT81" s="158"/>
      <c r="AU81" s="158"/>
      <c r="AV81" s="235"/>
      <c r="AW81" s="339"/>
    </row>
    <row r="82" spans="1:49" ht="15">
      <c r="A82" s="232"/>
      <c r="B82" s="232"/>
      <c r="C82" s="242"/>
      <c r="D82" s="232"/>
      <c r="E82" s="242"/>
      <c r="F82" s="232"/>
      <c r="G82" s="231"/>
      <c r="H82" s="232"/>
      <c r="I82" s="232"/>
      <c r="J82" s="232"/>
      <c r="K82" s="268"/>
      <c r="L82" s="268"/>
      <c r="M82" s="268"/>
      <c r="N82" s="232"/>
      <c r="O82" s="232"/>
      <c r="P82" s="232"/>
      <c r="Q82" s="232"/>
      <c r="R82" s="235"/>
      <c r="S82" s="235"/>
      <c r="T82" s="235"/>
      <c r="U82" s="183" t="s">
        <v>203</v>
      </c>
      <c r="V82" s="183"/>
      <c r="W82" s="183"/>
      <c r="X82" s="183"/>
      <c r="Y82" s="235"/>
      <c r="Z82" s="234"/>
      <c r="AA82" s="234"/>
      <c r="AB82" s="234"/>
      <c r="AC82" s="234"/>
      <c r="AD82" s="189"/>
      <c r="AE82" s="189"/>
      <c r="AF82" s="189"/>
      <c r="AG82" s="189"/>
      <c r="AH82" s="189"/>
      <c r="AI82" s="189"/>
      <c r="AJ82" s="189"/>
      <c r="AK82" s="189"/>
      <c r="AL82" s="189"/>
      <c r="AM82" s="189"/>
      <c r="AN82" s="189"/>
      <c r="AO82" s="189"/>
      <c r="AP82" s="189"/>
      <c r="AQ82" s="189"/>
      <c r="AR82" s="189"/>
      <c r="AS82" s="189"/>
      <c r="AT82" s="158"/>
      <c r="AU82" s="158"/>
      <c r="AV82" s="235"/>
      <c r="AW82" s="339"/>
    </row>
    <row r="83" spans="1:49" ht="15">
      <c r="A83" s="232"/>
      <c r="B83" s="232"/>
      <c r="C83" s="242"/>
      <c r="D83" s="232"/>
      <c r="E83" s="242"/>
      <c r="F83" s="232"/>
      <c r="G83" s="231"/>
      <c r="H83" s="232"/>
      <c r="I83" s="232"/>
      <c r="J83" s="232"/>
      <c r="K83" s="268"/>
      <c r="L83" s="268"/>
      <c r="M83" s="268"/>
      <c r="N83" s="232"/>
      <c r="O83" s="232"/>
      <c r="P83" s="232"/>
      <c r="Q83" s="232"/>
      <c r="R83" s="235"/>
      <c r="S83" s="235"/>
      <c r="T83" s="235"/>
      <c r="U83" s="233" t="s">
        <v>204</v>
      </c>
      <c r="V83" s="235" t="s">
        <v>243</v>
      </c>
      <c r="W83" s="235"/>
      <c r="X83" s="237">
        <f>IF(AND(V83="X"),10,"-")</f>
        <v>10</v>
      </c>
      <c r="Y83" s="235"/>
      <c r="Z83" s="234"/>
      <c r="AA83" s="234"/>
      <c r="AB83" s="234"/>
      <c r="AC83" s="234"/>
      <c r="AD83" s="189"/>
      <c r="AE83" s="189"/>
      <c r="AF83" s="189"/>
      <c r="AG83" s="189"/>
      <c r="AH83" s="189"/>
      <c r="AI83" s="189"/>
      <c r="AJ83" s="189"/>
      <c r="AK83" s="189"/>
      <c r="AL83" s="189"/>
      <c r="AM83" s="189"/>
      <c r="AN83" s="189"/>
      <c r="AO83" s="189"/>
      <c r="AP83" s="189"/>
      <c r="AQ83" s="189"/>
      <c r="AR83" s="189"/>
      <c r="AS83" s="189"/>
      <c r="AT83" s="158"/>
      <c r="AU83" s="158"/>
      <c r="AV83" s="235"/>
      <c r="AW83" s="339"/>
    </row>
    <row r="84" spans="1:49" ht="15">
      <c r="A84" s="232"/>
      <c r="B84" s="232"/>
      <c r="C84" s="242"/>
      <c r="D84" s="232"/>
      <c r="E84" s="242"/>
      <c r="F84" s="232"/>
      <c r="G84" s="231"/>
      <c r="H84" s="232"/>
      <c r="I84" s="232"/>
      <c r="J84" s="232"/>
      <c r="K84" s="268"/>
      <c r="L84" s="268"/>
      <c r="M84" s="268"/>
      <c r="N84" s="232"/>
      <c r="O84" s="232"/>
      <c r="P84" s="232"/>
      <c r="Q84" s="232"/>
      <c r="R84" s="235"/>
      <c r="S84" s="235"/>
      <c r="T84" s="235"/>
      <c r="U84" s="233"/>
      <c r="V84" s="235"/>
      <c r="W84" s="235"/>
      <c r="X84" s="237"/>
      <c r="Y84" s="235"/>
      <c r="Z84" s="234"/>
      <c r="AA84" s="234"/>
      <c r="AB84" s="234"/>
      <c r="AC84" s="234"/>
      <c r="AD84" s="189"/>
      <c r="AE84" s="189"/>
      <c r="AF84" s="189"/>
      <c r="AG84" s="189"/>
      <c r="AH84" s="189"/>
      <c r="AI84" s="189"/>
      <c r="AJ84" s="189"/>
      <c r="AK84" s="189"/>
      <c r="AL84" s="189"/>
      <c r="AM84" s="189"/>
      <c r="AN84" s="189"/>
      <c r="AO84" s="189"/>
      <c r="AP84" s="189"/>
      <c r="AQ84" s="189"/>
      <c r="AR84" s="189"/>
      <c r="AS84" s="189"/>
      <c r="AT84" s="158"/>
      <c r="AU84" s="158"/>
      <c r="AV84" s="235"/>
      <c r="AW84" s="339"/>
    </row>
    <row r="85" spans="1:49" ht="15">
      <c r="A85" s="232"/>
      <c r="B85" s="232"/>
      <c r="C85" s="242"/>
      <c r="D85" s="232"/>
      <c r="E85" s="242"/>
      <c r="F85" s="232"/>
      <c r="G85" s="231"/>
      <c r="H85" s="232"/>
      <c r="I85" s="232"/>
      <c r="J85" s="232"/>
      <c r="K85" s="268"/>
      <c r="L85" s="268"/>
      <c r="M85" s="268"/>
      <c r="N85" s="232"/>
      <c r="O85" s="232"/>
      <c r="P85" s="232"/>
      <c r="Q85" s="232"/>
      <c r="R85" s="235"/>
      <c r="S85" s="235"/>
      <c r="T85" s="235"/>
      <c r="U85" s="233" t="s">
        <v>205</v>
      </c>
      <c r="V85" s="235"/>
      <c r="W85" s="235" t="s">
        <v>243</v>
      </c>
      <c r="X85" s="237" t="str">
        <f>IF(AND(V85="x"),5,"-")</f>
        <v>-</v>
      </c>
      <c r="Y85" s="235"/>
      <c r="Z85" s="234"/>
      <c r="AA85" s="234"/>
      <c r="AB85" s="234"/>
      <c r="AC85" s="234"/>
      <c r="AD85" s="189"/>
      <c r="AE85" s="189"/>
      <c r="AF85" s="189"/>
      <c r="AG85" s="189"/>
      <c r="AH85" s="189"/>
      <c r="AI85" s="189"/>
      <c r="AJ85" s="189"/>
      <c r="AK85" s="189"/>
      <c r="AL85" s="189"/>
      <c r="AM85" s="189"/>
      <c r="AN85" s="189"/>
      <c r="AO85" s="189"/>
      <c r="AP85" s="189"/>
      <c r="AQ85" s="189"/>
      <c r="AR85" s="189"/>
      <c r="AS85" s="189"/>
      <c r="AT85" s="158"/>
      <c r="AU85" s="158"/>
      <c r="AV85" s="235"/>
      <c r="AW85" s="339"/>
    </row>
    <row r="86" spans="1:49" ht="15">
      <c r="A86" s="232"/>
      <c r="B86" s="232"/>
      <c r="C86" s="242"/>
      <c r="D86" s="232"/>
      <c r="E86" s="242"/>
      <c r="F86" s="232"/>
      <c r="G86" s="231"/>
      <c r="H86" s="232"/>
      <c r="I86" s="232"/>
      <c r="J86" s="232"/>
      <c r="K86" s="268"/>
      <c r="L86" s="268"/>
      <c r="M86" s="268"/>
      <c r="N86" s="232"/>
      <c r="O86" s="232"/>
      <c r="P86" s="232"/>
      <c r="Q86" s="232"/>
      <c r="R86" s="235"/>
      <c r="S86" s="235"/>
      <c r="T86" s="235"/>
      <c r="U86" s="233"/>
      <c r="V86" s="235"/>
      <c r="W86" s="235"/>
      <c r="X86" s="237"/>
      <c r="Y86" s="235"/>
      <c r="Z86" s="234"/>
      <c r="AA86" s="234"/>
      <c r="AB86" s="234"/>
      <c r="AC86" s="234"/>
      <c r="AD86" s="189"/>
      <c r="AE86" s="189"/>
      <c r="AF86" s="189"/>
      <c r="AG86" s="189"/>
      <c r="AH86" s="189"/>
      <c r="AI86" s="189"/>
      <c r="AJ86" s="189"/>
      <c r="AK86" s="189"/>
      <c r="AL86" s="189"/>
      <c r="AM86" s="189"/>
      <c r="AN86" s="189"/>
      <c r="AO86" s="189"/>
      <c r="AP86" s="189"/>
      <c r="AQ86" s="189"/>
      <c r="AR86" s="189"/>
      <c r="AS86" s="189"/>
      <c r="AT86" s="158"/>
      <c r="AU86" s="158"/>
      <c r="AV86" s="235"/>
      <c r="AW86" s="339"/>
    </row>
    <row r="87" spans="1:49" ht="15">
      <c r="A87" s="232"/>
      <c r="B87" s="232"/>
      <c r="C87" s="242"/>
      <c r="D87" s="232"/>
      <c r="E87" s="242"/>
      <c r="F87" s="232"/>
      <c r="G87" s="231"/>
      <c r="H87" s="232"/>
      <c r="I87" s="232"/>
      <c r="J87" s="232"/>
      <c r="K87" s="268"/>
      <c r="L87" s="268"/>
      <c r="M87" s="268"/>
      <c r="N87" s="232"/>
      <c r="O87" s="232"/>
      <c r="P87" s="232"/>
      <c r="Q87" s="232"/>
      <c r="R87" s="235"/>
      <c r="S87" s="235"/>
      <c r="T87" s="235"/>
      <c r="U87" s="183" t="s">
        <v>206</v>
      </c>
      <c r="V87" s="183"/>
      <c r="W87" s="183"/>
      <c r="X87" s="238">
        <f>SUM(X71:X75)+SUM(X78:X80)+SUM(X83:X86)</f>
        <v>100</v>
      </c>
      <c r="Y87" s="235"/>
      <c r="Z87" s="234"/>
      <c r="AA87" s="234"/>
      <c r="AB87" s="234"/>
      <c r="AC87" s="234"/>
      <c r="AD87" s="189"/>
      <c r="AE87" s="189"/>
      <c r="AF87" s="189"/>
      <c r="AG87" s="189"/>
      <c r="AH87" s="189"/>
      <c r="AI87" s="189"/>
      <c r="AJ87" s="189"/>
      <c r="AK87" s="189"/>
      <c r="AL87" s="189"/>
      <c r="AM87" s="189"/>
      <c r="AN87" s="189"/>
      <c r="AO87" s="189"/>
      <c r="AP87" s="189"/>
      <c r="AQ87" s="189"/>
      <c r="AR87" s="189"/>
      <c r="AS87" s="189"/>
      <c r="AT87" s="158"/>
      <c r="AU87" s="158"/>
      <c r="AV87" s="235"/>
      <c r="AW87" s="339"/>
    </row>
    <row r="88" spans="1:49" ht="15">
      <c r="A88" s="232"/>
      <c r="B88" s="232"/>
      <c r="C88" s="242"/>
      <c r="D88" s="232"/>
      <c r="E88" s="242"/>
      <c r="F88" s="232"/>
      <c r="G88" s="231"/>
      <c r="H88" s="232"/>
      <c r="I88" s="232"/>
      <c r="J88" s="232"/>
      <c r="K88" s="268"/>
      <c r="L88" s="268"/>
      <c r="M88" s="268"/>
      <c r="N88" s="232"/>
      <c r="O88" s="232"/>
      <c r="P88" s="232"/>
      <c r="Q88" s="232"/>
      <c r="R88" s="235"/>
      <c r="S88" s="235"/>
      <c r="T88" s="235"/>
      <c r="U88" s="183"/>
      <c r="V88" s="183"/>
      <c r="W88" s="183"/>
      <c r="X88" s="183"/>
      <c r="Y88" s="235"/>
      <c r="Z88" s="234"/>
      <c r="AA88" s="234"/>
      <c r="AB88" s="234"/>
      <c r="AC88" s="234"/>
      <c r="AD88" s="189"/>
      <c r="AE88" s="189"/>
      <c r="AF88" s="189"/>
      <c r="AG88" s="189"/>
      <c r="AH88" s="189"/>
      <c r="AI88" s="189"/>
      <c r="AJ88" s="189"/>
      <c r="AK88" s="189"/>
      <c r="AL88" s="189"/>
      <c r="AM88" s="189"/>
      <c r="AN88" s="189"/>
      <c r="AO88" s="189"/>
      <c r="AP88" s="189"/>
      <c r="AQ88" s="189"/>
      <c r="AR88" s="189"/>
      <c r="AS88" s="189"/>
      <c r="AT88" s="159"/>
      <c r="AU88" s="159"/>
      <c r="AV88" s="235"/>
      <c r="AW88" s="340"/>
    </row>
    <row r="89" ht="15">
      <c r="A89" s="155" t="s">
        <v>434</v>
      </c>
    </row>
    <row r="1156" ht="15">
      <c r="B1156" s="28" t="s">
        <v>83</v>
      </c>
    </row>
    <row r="1157" ht="15">
      <c r="B1157" s="28" t="s">
        <v>84</v>
      </c>
    </row>
  </sheetData>
  <sheetProtection formatCells="0"/>
  <protectedRanges>
    <protectedRange sqref="A10:H12" name="Redacci?n de riesgo"/>
    <protectedRange sqref="A13:H88" name="Redacci?n de riesgo_1"/>
    <protectedRange sqref="K13:M88" name="preguntas_1"/>
    <protectedRange sqref="R13:T88" name="Rango3_1"/>
    <protectedRange sqref="U14:W18 U21:W23 U26:W29 U33:W37 U40:W42 U45:W48 U52:W56 U59:W61 U64:W67 U71:W75 U78:W80 U83:W86" name="preguntas control_1"/>
    <protectedRange sqref="Y14:Z88" name="Rango5_1"/>
    <protectedRange sqref="AA14:AA88" name="Rango6_1"/>
    <protectedRange sqref="AF14:AG88" name="Rango7_1"/>
    <protectedRange sqref="AV2:AW3 B2:G3 J2:K3" name="Rango8_1"/>
  </protectedRanges>
  <mergeCells count="232">
    <mergeCell ref="U11:W11"/>
    <mergeCell ref="X11:X12"/>
    <mergeCell ref="B10:H11"/>
    <mergeCell ref="I10:J12"/>
    <mergeCell ref="K10:K12"/>
    <mergeCell ref="L10:L12"/>
    <mergeCell ref="AF10:AF12"/>
    <mergeCell ref="AG10:AG12"/>
    <mergeCell ref="AH10:AH12"/>
    <mergeCell ref="AI10:AI12"/>
    <mergeCell ref="S10:T11"/>
    <mergeCell ref="U10:W10"/>
    <mergeCell ref="X10:Y10"/>
    <mergeCell ref="Z10:Z12"/>
    <mergeCell ref="AB10:AB12"/>
    <mergeCell ref="AC10:AC12"/>
    <mergeCell ref="Q13:Q50"/>
    <mergeCell ref="R32:R50"/>
    <mergeCell ref="R13:R31"/>
    <mergeCell ref="A6:B6"/>
    <mergeCell ref="A7:B7"/>
    <mergeCell ref="B9:H9"/>
    <mergeCell ref="I9:O9"/>
    <mergeCell ref="AO14:AO50"/>
    <mergeCell ref="Q10:Q12"/>
    <mergeCell ref="R10:R12"/>
    <mergeCell ref="G13:G50"/>
    <mergeCell ref="H13:H50"/>
    <mergeCell ref="I13:I50"/>
    <mergeCell ref="J13:J50"/>
    <mergeCell ref="N13:N50"/>
    <mergeCell ref="O13:O50"/>
    <mergeCell ref="P13:P50"/>
    <mergeCell ref="AS14:AS50"/>
    <mergeCell ref="X26:X27"/>
    <mergeCell ref="U28:U29"/>
    <mergeCell ref="V28:V29"/>
    <mergeCell ref="W28:W29"/>
    <mergeCell ref="X28:X29"/>
    <mergeCell ref="AQ14:AQ50"/>
    <mergeCell ref="AR14:AR50"/>
    <mergeCell ref="AC14:AC31"/>
    <mergeCell ref="AD14:AD50"/>
    <mergeCell ref="AM14:AM50"/>
    <mergeCell ref="AN14:AN50"/>
    <mergeCell ref="A13:A50"/>
    <mergeCell ref="B13:B50"/>
    <mergeCell ref="C13:C50"/>
    <mergeCell ref="D13:D50"/>
    <mergeCell ref="E13:E50"/>
    <mergeCell ref="F13:F50"/>
    <mergeCell ref="K32:M50"/>
    <mergeCell ref="Y33:Y50"/>
    <mergeCell ref="Y14:Y31"/>
    <mergeCell ref="Z14:Z31"/>
    <mergeCell ref="AA14:AA31"/>
    <mergeCell ref="AB14:AB31"/>
    <mergeCell ref="AK14:AK50"/>
    <mergeCell ref="AL14:AL50"/>
    <mergeCell ref="Z33:Z50"/>
    <mergeCell ref="AA33:AA50"/>
    <mergeCell ref="AB33:AB50"/>
    <mergeCell ref="AC33:AC50"/>
    <mergeCell ref="X41:X42"/>
    <mergeCell ref="U43:X43"/>
    <mergeCell ref="AP14:AP50"/>
    <mergeCell ref="AE14:AE50"/>
    <mergeCell ref="AF14:AF50"/>
    <mergeCell ref="AG14:AG50"/>
    <mergeCell ref="AH14:AH50"/>
    <mergeCell ref="AI14:AI50"/>
    <mergeCell ref="AJ14:AJ50"/>
    <mergeCell ref="W22:W23"/>
    <mergeCell ref="V26:V27"/>
    <mergeCell ref="W26:W27"/>
    <mergeCell ref="U25:X25"/>
    <mergeCell ref="U26:U27"/>
    <mergeCell ref="U30:W31"/>
    <mergeCell ref="X30:X31"/>
    <mergeCell ref="X22:X23"/>
    <mergeCell ref="U24:X24"/>
    <mergeCell ref="U47:U48"/>
    <mergeCell ref="V47:V48"/>
    <mergeCell ref="W47:W48"/>
    <mergeCell ref="X47:X48"/>
    <mergeCell ref="U49:W50"/>
    <mergeCell ref="X49:X50"/>
    <mergeCell ref="W41:W42"/>
    <mergeCell ref="U44:X44"/>
    <mergeCell ref="U45:U46"/>
    <mergeCell ref="S13:S31"/>
    <mergeCell ref="T13:T31"/>
    <mergeCell ref="U13:X13"/>
    <mergeCell ref="U19:X19"/>
    <mergeCell ref="U20:X20"/>
    <mergeCell ref="U22:U23"/>
    <mergeCell ref="V22:V23"/>
    <mergeCell ref="S32:S50"/>
    <mergeCell ref="T32:T50"/>
    <mergeCell ref="U32:X32"/>
    <mergeCell ref="V45:V46"/>
    <mergeCell ref="W45:W46"/>
    <mergeCell ref="X45:X46"/>
    <mergeCell ref="U38:X38"/>
    <mergeCell ref="U39:X39"/>
    <mergeCell ref="U41:U42"/>
    <mergeCell ref="V41:V42"/>
    <mergeCell ref="X60:X61"/>
    <mergeCell ref="U62:X62"/>
    <mergeCell ref="P51:P88"/>
    <mergeCell ref="Q51:Q88"/>
    <mergeCell ref="R51:R69"/>
    <mergeCell ref="S51:S69"/>
    <mergeCell ref="T51:T69"/>
    <mergeCell ref="U51:X51"/>
    <mergeCell ref="W85:W86"/>
    <mergeCell ref="X87:X88"/>
    <mergeCell ref="U76:X76"/>
    <mergeCell ref="U77:X77"/>
    <mergeCell ref="U79:U80"/>
    <mergeCell ref="V79:V80"/>
    <mergeCell ref="W79:W80"/>
    <mergeCell ref="X79:X80"/>
    <mergeCell ref="U81:X81"/>
    <mergeCell ref="G51:G88"/>
    <mergeCell ref="H51:H88"/>
    <mergeCell ref="I51:I88"/>
    <mergeCell ref="J51:J88"/>
    <mergeCell ref="N51:N88"/>
    <mergeCell ref="O51:O88"/>
    <mergeCell ref="X64:X65"/>
    <mergeCell ref="U66:U67"/>
    <mergeCell ref="V66:V67"/>
    <mergeCell ref="W66:W67"/>
    <mergeCell ref="X66:X67"/>
    <mergeCell ref="K70:M88"/>
    <mergeCell ref="R70:R88"/>
    <mergeCell ref="S70:S88"/>
    <mergeCell ref="X85:X86"/>
    <mergeCell ref="U87:W88"/>
    <mergeCell ref="A51:A88"/>
    <mergeCell ref="B51:B88"/>
    <mergeCell ref="C51:C88"/>
    <mergeCell ref="D51:D88"/>
    <mergeCell ref="E51:E88"/>
    <mergeCell ref="F51:F88"/>
    <mergeCell ref="U60:U61"/>
    <mergeCell ref="AJ52:AJ88"/>
    <mergeCell ref="Y52:Y69"/>
    <mergeCell ref="Z52:Z69"/>
    <mergeCell ref="AA52:AA69"/>
    <mergeCell ref="AB52:AB69"/>
    <mergeCell ref="U85:U86"/>
    <mergeCell ref="V85:V86"/>
    <mergeCell ref="V64:V65"/>
    <mergeCell ref="W64:W65"/>
    <mergeCell ref="AQ52:AQ88"/>
    <mergeCell ref="AR52:AR88"/>
    <mergeCell ref="AC52:AC69"/>
    <mergeCell ref="AD52:AD88"/>
    <mergeCell ref="Y71:Y88"/>
    <mergeCell ref="Z71:Z88"/>
    <mergeCell ref="AA71:AA88"/>
    <mergeCell ref="AB71:AB88"/>
    <mergeCell ref="AC71:AC88"/>
    <mergeCell ref="AI52:AI88"/>
    <mergeCell ref="AW13:AW50"/>
    <mergeCell ref="AW51:AW88"/>
    <mergeCell ref="AV10:AV12"/>
    <mergeCell ref="AV13:AV50"/>
    <mergeCell ref="AV51:AV88"/>
    <mergeCell ref="T70:T88"/>
    <mergeCell ref="U70:X70"/>
    <mergeCell ref="V83:V84"/>
    <mergeCell ref="W83:W84"/>
    <mergeCell ref="X83:X84"/>
    <mergeCell ref="AU10:AU12"/>
    <mergeCell ref="AJ10:AJ12"/>
    <mergeCell ref="AK10:AK12"/>
    <mergeCell ref="AL10:AL12"/>
    <mergeCell ref="AM10:AM12"/>
    <mergeCell ref="M10:M12"/>
    <mergeCell ref="N10:N12"/>
    <mergeCell ref="O10:P12"/>
    <mergeCell ref="AD10:AD12"/>
    <mergeCell ref="AE10:AE12"/>
    <mergeCell ref="C7:AW7"/>
    <mergeCell ref="A8:AW8"/>
    <mergeCell ref="AW10:AW12"/>
    <mergeCell ref="Y11:Y12"/>
    <mergeCell ref="AA11:AA12"/>
    <mergeCell ref="AP10:AP12"/>
    <mergeCell ref="AQ10:AQ12"/>
    <mergeCell ref="AR10:AR12"/>
    <mergeCell ref="AS10:AS12"/>
    <mergeCell ref="AT10:AT12"/>
    <mergeCell ref="AV1:AW1"/>
    <mergeCell ref="AV2:AW2"/>
    <mergeCell ref="AV3:AW3"/>
    <mergeCell ref="AV4:AW4"/>
    <mergeCell ref="A5:AW5"/>
    <mergeCell ref="C6:AW6"/>
    <mergeCell ref="A1:B4"/>
    <mergeCell ref="C1:AU4"/>
    <mergeCell ref="AM52:AM88"/>
    <mergeCell ref="AN52:AN88"/>
    <mergeCell ref="AO52:AO88"/>
    <mergeCell ref="AP52:AP88"/>
    <mergeCell ref="AE52:AE88"/>
    <mergeCell ref="AF52:AF88"/>
    <mergeCell ref="AG52:AG88"/>
    <mergeCell ref="AH52:AH88"/>
    <mergeCell ref="U64:U65"/>
    <mergeCell ref="U68:W69"/>
    <mergeCell ref="V60:V61"/>
    <mergeCell ref="W60:W61"/>
    <mergeCell ref="AK52:AK88"/>
    <mergeCell ref="AL52:AL88"/>
    <mergeCell ref="X68:X69"/>
    <mergeCell ref="U82:X82"/>
    <mergeCell ref="U57:X57"/>
    <mergeCell ref="U58:X58"/>
    <mergeCell ref="AN10:AN12"/>
    <mergeCell ref="AO10:AO12"/>
    <mergeCell ref="R9:AU9"/>
    <mergeCell ref="AT13:AT50"/>
    <mergeCell ref="AU13:AU50"/>
    <mergeCell ref="AT51:AT88"/>
    <mergeCell ref="AU51:AU88"/>
    <mergeCell ref="U83:U84"/>
    <mergeCell ref="AS52:AS88"/>
    <mergeCell ref="U63:X63"/>
  </mergeCells>
  <conditionalFormatting sqref="N13:Q13">
    <cfRule type="cellIs" priority="46" dxfId="4" operator="equal">
      <formula>"Casi seguro - Se espera que el evento ocurra en la mayoría de las circunstancias  +Catastrófico"</formula>
    </cfRule>
    <cfRule type="cellIs" priority="47" dxfId="4" operator="equal">
      <formula>"Probable- Es viable que el evento ocurra en la mayoría de las circunstancias +Catastrófico"</formula>
    </cfRule>
    <cfRule type="cellIs" priority="48" dxfId="4" operator="equal">
      <formula>"Posible - El evento podrá ocurrir en algún momento +Catastrófico"</formula>
    </cfRule>
    <cfRule type="cellIs" priority="49" dxfId="4" operator="equal">
      <formula>"Improbable - El evento puede ocurrir en algún momento+Catastrófico"</formula>
    </cfRule>
    <cfRule type="cellIs" priority="50" dxfId="4" operator="equal">
      <formula>"Rara vez- El evento puede ocurrir solo en circunstancias excepcionales (poco comunes o anormales)+Catastrófico"</formula>
    </cfRule>
    <cfRule type="cellIs" priority="51" dxfId="73" operator="equal">
      <formula>"Casi seguro - Se espera que el evento ocurra en la mayoría de las circunstancias  +Moderado"</formula>
    </cfRule>
    <cfRule type="cellIs" priority="52" dxfId="73" operator="equal">
      <formula>"Probable- Es viable que el evento ocurra en la mayoría de las circunstancias +Moderado"</formula>
    </cfRule>
    <cfRule type="cellIs" priority="53" dxfId="1" operator="equal">
      <formula>"Posible - El evento podrá ocurrir en algún momento +Moderado"</formula>
    </cfRule>
    <cfRule type="cellIs" priority="54" dxfId="1" operator="equal">
      <formula>"Improbable - El evento puede ocurrir en algún momento+Moderado"</formula>
    </cfRule>
    <cfRule type="cellIs" priority="55" dxfId="1" operator="equal">
      <formula>"Rara vez- El evento puede ocurrir solo en circunstancias excepcionales (poco comunes o anormales)+Moderado"</formula>
    </cfRule>
    <cfRule type="cellIs" priority="56" dxfId="73" operator="equal">
      <formula>"Casi seguro - Se espera que el evento ocurra en la mayoría de las circunstancias  +Mayor"</formula>
    </cfRule>
    <cfRule type="cellIs" priority="57" dxfId="73" operator="equal">
      <formula>"Posible - El evento podrá ocurrir en algún momento +Mayor"</formula>
    </cfRule>
    <cfRule type="cellIs" priority="58" dxfId="73" operator="equal">
      <formula>"Improbable - El evento puede ocurrir en algún momento+Mayor"</formula>
    </cfRule>
    <cfRule type="cellIs" priority="59" dxfId="73" operator="equal">
      <formula>"Rara vez- El evento puede ocurrir solo en circunstancias excepcionales (poco comunes o anormales)+Mayor"</formula>
    </cfRule>
    <cfRule type="cellIs" priority="60" dxfId="73" operator="equal">
      <formula>"Probable- Es viable que el evento ocurra en la mayoría de las circunstancias +Mayor"</formula>
    </cfRule>
  </conditionalFormatting>
  <conditionalFormatting sqref="AT13">
    <cfRule type="cellIs" priority="31" dxfId="4" operator="equal">
      <formula>IF(AND('Riesgos de Corrupción Acreditac'!#REF!="Casi Seguro -5+ Catastrófico-5"),"EXTREMO",FALSE)</formula>
    </cfRule>
    <cfRule type="cellIs" priority="32" dxfId="4" operator="equal">
      <formula>"Probable-4+ Catastrófico-5"</formula>
    </cfRule>
    <cfRule type="cellIs" priority="33" dxfId="4" operator="equal">
      <formula>"Posible-3+ Catastrófico-5"</formula>
    </cfRule>
    <cfRule type="cellIs" priority="34" dxfId="4" operator="equal">
      <formula>"Improbable-2+ Catastrófico-5"</formula>
    </cfRule>
    <cfRule type="cellIs" priority="35" dxfId="4" operator="equal">
      <formula>"Rara Vez-1+ Catastrófico-5"</formula>
    </cfRule>
    <cfRule type="cellIs" priority="36" dxfId="73" operator="equal">
      <formula>"Casi Seguro -5+ Mayor- 4"</formula>
    </cfRule>
    <cfRule type="cellIs" priority="37" dxfId="73" operator="equal">
      <formula>"Probable-4+ Mayor- 4"</formula>
    </cfRule>
    <cfRule type="cellIs" priority="38" dxfId="73" operator="equal">
      <formula>"Posible-3+ Mayor- 4"</formula>
    </cfRule>
    <cfRule type="cellIs" priority="39" dxfId="73" operator="equal">
      <formula>"Improbable-2+ Mayor- 4"</formula>
    </cfRule>
    <cfRule type="cellIs" priority="40" dxfId="73" operator="equal">
      <formula>"Rara Vez-1+Mayor- 4"</formula>
    </cfRule>
    <cfRule type="cellIs" priority="41" dxfId="73" operator="equal">
      <formula>"Casi Seguro -5+Moderado- 3"</formula>
    </cfRule>
    <cfRule type="cellIs" priority="42" dxfId="73" operator="equal">
      <formula>"Probable-4+Moderado- 3"</formula>
    </cfRule>
    <cfRule type="cellIs" priority="43" dxfId="1" operator="equal">
      <formula>"Posible-3+Moderado- 3"</formula>
    </cfRule>
    <cfRule type="cellIs" priority="44" dxfId="1" operator="equal">
      <formula>"Improbable-2+Moderado- 3"</formula>
    </cfRule>
    <cfRule type="cellIs" priority="45" dxfId="1" operator="equal">
      <formula>"Rara Vez-1+Moderado- 3"</formula>
    </cfRule>
  </conditionalFormatting>
  <conditionalFormatting sqref="N51:Q51">
    <cfRule type="cellIs" priority="16" dxfId="4" operator="equal">
      <formula>"Casi seguro - Se espera que el evento ocurra en la mayoría de las circunstancias  +Catastrófico"</formula>
    </cfRule>
    <cfRule type="cellIs" priority="17" dxfId="4" operator="equal">
      <formula>"Probable- Es viable que el evento ocurra en la mayoría de las circunstancias +Catastrófico"</formula>
    </cfRule>
    <cfRule type="cellIs" priority="18" dxfId="4" operator="equal">
      <formula>"Posible - El evento podrá ocurrir en algún momento +Catastrófico"</formula>
    </cfRule>
    <cfRule type="cellIs" priority="19" dxfId="4" operator="equal">
      <formula>"Improbable - El evento puede ocurrir en algún momento+Catastrófico"</formula>
    </cfRule>
    <cfRule type="cellIs" priority="20" dxfId="4" operator="equal">
      <formula>"Rara vez- El evento puede ocurrir solo en circunstancias excepcionales (poco comunes o anormales)+Catastrófico"</formula>
    </cfRule>
    <cfRule type="cellIs" priority="21" dxfId="73" operator="equal">
      <formula>"Casi seguro - Se espera que el evento ocurra en la mayoría de las circunstancias  +Moderado"</formula>
    </cfRule>
    <cfRule type="cellIs" priority="22" dxfId="73" operator="equal">
      <formula>"Probable- Es viable que el evento ocurra en la mayoría de las circunstancias +Moderado"</formula>
    </cfRule>
    <cfRule type="cellIs" priority="23" dxfId="1" operator="equal">
      <formula>"Posible - El evento podrá ocurrir en algún momento +Moderado"</formula>
    </cfRule>
    <cfRule type="cellIs" priority="24" dxfId="1" operator="equal">
      <formula>"Improbable - El evento puede ocurrir en algún momento+Moderado"</formula>
    </cfRule>
    <cfRule type="cellIs" priority="25" dxfId="1" operator="equal">
      <formula>"Rara vez- El evento puede ocurrir solo en circunstancias excepcionales (poco comunes o anormales)+Moderado"</formula>
    </cfRule>
    <cfRule type="cellIs" priority="26" dxfId="73" operator="equal">
      <formula>"Casi seguro - Se espera que el evento ocurra en la mayoría de las circunstancias  +Mayor"</formula>
    </cfRule>
    <cfRule type="cellIs" priority="27" dxfId="73" operator="equal">
      <formula>"Posible - El evento podrá ocurrir en algún momento +Mayor"</formula>
    </cfRule>
    <cfRule type="cellIs" priority="28" dxfId="73" operator="equal">
      <formula>"Improbable - El evento puede ocurrir en algún momento+Mayor"</formula>
    </cfRule>
    <cfRule type="cellIs" priority="29" dxfId="73" operator="equal">
      <formula>"Rara vez- El evento puede ocurrir solo en circunstancias excepcionales (poco comunes o anormales)+Mayor"</formula>
    </cfRule>
    <cfRule type="cellIs" priority="30" dxfId="73" operator="equal">
      <formula>"Probable- Es viable que el evento ocurra en la mayoría de las circunstancias +Mayor"</formula>
    </cfRule>
  </conditionalFormatting>
  <conditionalFormatting sqref="AT51">
    <cfRule type="cellIs" priority="1" dxfId="4" operator="equal">
      <formula>IF(AND('Riesgos de Corrupción Acreditac'!#REF!="Casi Seguro -5+ Catastrófico-5"),"EXTREMO",FALSE)</formula>
    </cfRule>
    <cfRule type="cellIs" priority="2" dxfId="4" operator="equal">
      <formula>"Probable-4+ Catastrófico-5"</formula>
    </cfRule>
    <cfRule type="cellIs" priority="3" dxfId="4" operator="equal">
      <formula>"Posible-3+ Catastrófico-5"</formula>
    </cfRule>
    <cfRule type="cellIs" priority="4" dxfId="4" operator="equal">
      <formula>"Improbable-2+ Catastrófico-5"</formula>
    </cfRule>
    <cfRule type="cellIs" priority="5" dxfId="4" operator="equal">
      <formula>"Rara Vez-1+ Catastrófico-5"</formula>
    </cfRule>
    <cfRule type="cellIs" priority="6" dxfId="73" operator="equal">
      <formula>"Casi Seguro -5+ Mayor- 4"</formula>
    </cfRule>
    <cfRule type="cellIs" priority="7" dxfId="73" operator="equal">
      <formula>"Probable-4+ Mayor- 4"</formula>
    </cfRule>
    <cfRule type="cellIs" priority="8" dxfId="73" operator="equal">
      <formula>"Posible-3+ Mayor- 4"</formula>
    </cfRule>
    <cfRule type="cellIs" priority="9" dxfId="73" operator="equal">
      <formula>"Improbable-2+ Mayor- 4"</formula>
    </cfRule>
    <cfRule type="cellIs" priority="10" dxfId="73" operator="equal">
      <formula>"Rara Vez-1+Mayor- 4"</formula>
    </cfRule>
    <cfRule type="cellIs" priority="11" dxfId="73" operator="equal">
      <formula>"Casi Seguro -5+Moderado- 3"</formula>
    </cfRule>
    <cfRule type="cellIs" priority="12" dxfId="73" operator="equal">
      <formula>"Probable-4+Moderado- 3"</formula>
    </cfRule>
    <cfRule type="cellIs" priority="13" dxfId="1" operator="equal">
      <formula>"Posible-3+Moderado- 3"</formula>
    </cfRule>
    <cfRule type="cellIs" priority="14" dxfId="1" operator="equal">
      <formula>"Improbable-2+Moderado- 3"</formula>
    </cfRule>
    <cfRule type="cellIs" priority="15" dxfId="1" operator="equal">
      <formula>"Rara Vez-1+Moderado- 3"</formula>
    </cfRule>
  </conditionalFormatting>
  <dataValidations count="1">
    <dataValidation type="list" allowBlank="1" showInputMessage="1" showErrorMessage="1" sqref="B13 B51">
      <formula1>$B$1036:$B$1037</formula1>
    </dataValidation>
  </dataValidations>
  <printOptions/>
  <pageMargins left="0.7" right="0.7" top="0.75" bottom="0.75" header="0.3" footer="0.3"/>
  <pageSetup horizontalDpi="600" verticalDpi="600" orientation="landscape" paperSize="9" scale="36" r:id="rId2"/>
  <rowBreaks count="2" manualBreakCount="2">
    <brk id="50" max="255"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Milena Rey Moreno</dc:creator>
  <cp:keywords/>
  <dc:description/>
  <cp:lastModifiedBy>Julieth Marcela Nieto Moreno</cp:lastModifiedBy>
  <dcterms:created xsi:type="dcterms:W3CDTF">2023-07-31T00:28:20Z</dcterms:created>
  <dcterms:modified xsi:type="dcterms:W3CDTF">2023-09-08T16:23:09Z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2023-07-31T01:58:57Z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0999e69a-5880-45a4-b5a4-6aa72e766654</vt:lpwstr>
  </property>
  <property fmtid="{D5CDD505-2E9C-101B-9397-08002B2CF9AE}" pid="8" name="MSIP_Label_1299739c-ad3d-4908-806e-4d91151a6e13_ContentBits">
    <vt:lpwstr>0</vt:lpwstr>
  </property>
</Properties>
</file>