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68.xml" ContentType="application/vnd.ms-excel.controlproperties+xml"/>
  <Override PartName="/xl/ctrlProps/ctrlProp6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24226"/>
  <mc:AlternateContent xmlns:mc="http://schemas.openxmlformats.org/markup-compatibility/2006">
    <mc:Choice Requires="x15">
      <x15ac:absPath xmlns:x15ac="http://schemas.microsoft.com/office/spreadsheetml/2010/11/ac" url="C:\Users\nfique\Downloads\"/>
    </mc:Choice>
  </mc:AlternateContent>
  <xr:revisionPtr revIDLastSave="0" documentId="13_ncr:1_{79AF6803-0AA6-415F-869F-551BB3628329}" xr6:coauthVersionLast="47" xr6:coauthVersionMax="47" xr10:uidLastSave="{00000000-0000-0000-0000-000000000000}"/>
  <workbookProtection workbookAlgorithmName="SHA-512" workbookHashValue="CnKhUxHMXmHkxYpohNwZYkDe+3YHxTzNQ5qxB5nNKt/OFc8BS4JWLD/Ackr5l7AqZfI4SB2/stM7ZM5fzp8IOg==" workbookSaltValue="Sp4O3hTdOcQ/cBVYTcHOzw==" workbookSpinCount="100000" lockStructure="1"/>
  <bookViews>
    <workbookView xWindow="-120" yWindow="-120" windowWidth="29040" windowHeight="15720" tabRatio="738" firstSheet="1" activeTab="12" xr2:uid="{00000000-000D-0000-FFFF-FFFF00000000}"/>
  </bookViews>
  <sheets>
    <sheet name="COMPROMISOS" sheetId="34" state="hidden" r:id="rId1"/>
    <sheet name="INSTRUCCIONES" sheetId="48" r:id="rId2"/>
    <sheet name="DATOS CONTRATISTA " sheetId="33" r:id="rId3"/>
    <sheet name="383" sheetId="41" state="hidden" r:id="rId4"/>
    <sheet name="Hoja3" sheetId="35" state="hidden" r:id="rId5"/>
    <sheet name="CONVENIOS" sheetId="36" state="hidden" r:id="rId6"/>
    <sheet name="Lista de Chequeo (No Adjuntar)" sheetId="24" state="hidden" r:id="rId7"/>
    <sheet name="Certificado de Supervisión" sheetId="9" r:id="rId8"/>
    <sheet name="Documento Soporte" sheetId="16" r:id="rId9"/>
    <sheet name=" Declaracion Juramentada" sheetId="25" r:id="rId10"/>
    <sheet name="PRESENTACIÓN DE INFORMES " sheetId="45" state="hidden" r:id="rId11"/>
    <sheet name="KEY" sheetId="42" state="hidden" r:id="rId12"/>
    <sheet name="Certificacion AT" sheetId="49" r:id="rId13"/>
    <sheet name="Historial de Cambios" sheetId="47" r:id="rId14"/>
    <sheet name="Infor Apoyo Código CPC" sheetId="32" r:id="rId15"/>
    <sheet name="ica" sheetId="44" state="hidden" r:id="rId16"/>
    <sheet name="CODIGO ÁREAS -IDEAM" sheetId="40" state="hidden" r:id="rId17"/>
    <sheet name="Convertidor de numero en letras" sheetId="30" state="hidden" r:id="rId18"/>
    <sheet name="Criterio" sheetId="10" state="hidden" r:id="rId19"/>
    <sheet name="Criterios" sheetId="26" state="hidden" r:id="rId20"/>
  </sheets>
  <definedNames>
    <definedName name="_xlnm._FilterDatabase" localSheetId="3" hidden="1">'383'!$A$6:$AM$6</definedName>
    <definedName name="_xlnm._FilterDatabase" localSheetId="0" hidden="1">COMPROMISOS!$A$1:$AI$315</definedName>
    <definedName name="_xlnm._FilterDatabase" localSheetId="4" hidden="1">Hoja3!$M$1:$S$569</definedName>
    <definedName name="_xlnm._FilterDatabase" localSheetId="15" hidden="1">ica!$A$2:$Z$2</definedName>
    <definedName name="_xlnm._FilterDatabase" localSheetId="11" hidden="1">KEY!$A:$Y</definedName>
    <definedName name="_xlnm.Print_Area" localSheetId="9">' Declaracion Juramentada'!$B$1:$H$58</definedName>
    <definedName name="_xlnm.Print_Area" localSheetId="7">'Certificado de Supervisión'!$A$1:$H$67</definedName>
    <definedName name="_xlnm.Print_Area" localSheetId="8">'Documento Soporte'!$A$1:$K$40</definedName>
    <definedName name="_xlnm.Print_Area" localSheetId="6">'Lista de Chequeo (No Adjuntar)'!$A$1:$EK$41</definedName>
    <definedName name="BORRAR" localSheetId="9">#REF!,#REF!,#REF!,#REF!</definedName>
    <definedName name="BORRAR" localSheetId="3">#REF!,#REF!,#REF!,#REF!</definedName>
    <definedName name="BORRAR" localSheetId="15">#REF!,#REF!,#REF!,#REF!</definedName>
    <definedName name="BORRAR" localSheetId="6">#REF!,#REF!,#REF!,#REF!</definedName>
    <definedName name="BORRAR">#REF!,#REF!,#REF!,#REF!</definedName>
    <definedName name="BORRAR2" localSheetId="9">#REF!,#REF!,#REF!,#REF!,#REF!</definedName>
    <definedName name="BORRAR2" localSheetId="3">#REF!,#REF!,#REF!,#REF!,#REF!</definedName>
    <definedName name="BORRAR2" localSheetId="15">#REF!,#REF!,#REF!,#REF!,#REF!</definedName>
    <definedName name="BORRAR2" localSheetId="6">#REF!,#REF!,#REF!,#REF!,#REF!</definedName>
    <definedName name="BORRAR2">#REF!,#REF!,#REF!,#REF!,#REF!</definedName>
    <definedName name="BORRAR3" localSheetId="9">#REF!,#REF!,#REF!,#REF!,#REF!,#REF!</definedName>
    <definedName name="BORRAR3" localSheetId="3">#REF!,#REF!,#REF!,#REF!,#REF!,#REF!</definedName>
    <definedName name="BORRAR3" localSheetId="15">#REF!,#REF!,#REF!,#REF!,#REF!,#REF!</definedName>
    <definedName name="BORRAR3" localSheetId="6">#REF!,#REF!,#REF!,#REF!,#REF!,#REF!</definedName>
    <definedName name="BORRAR3">#REF!,#REF!,#REF!,#REF!,#REF!,#REF!</definedName>
    <definedName name="BORRAR4" localSheetId="9">#REF!,#REF!,#REF!,#REF!,#REF!,#REF!,#REF!</definedName>
    <definedName name="BORRAR4" localSheetId="3">#REF!,#REF!,#REF!,#REF!,#REF!,#REF!,#REF!</definedName>
    <definedName name="BORRAR4" localSheetId="15">#REF!,#REF!,#REF!,#REF!,#REF!,#REF!,#REF!</definedName>
    <definedName name="BORRAR4" localSheetId="6">#REF!,#REF!,#REF!,#REF!,#REF!,#REF!,#REF!</definedName>
    <definedName name="BORRAR4">#REF!,#REF!,#REF!,#REF!,#REF!,#REF!,#REF!</definedName>
    <definedName name="BORRARPOA">#REF!,#REF!</definedName>
    <definedName name="DATOS" localSheetId="15">#REF!</definedName>
    <definedName name="DATOS">#REF!</definedName>
    <definedName name="DESCUENTOS" localSheetId="15">#REF!</definedName>
    <definedName name="DESCUENTOS">#REF!</definedName>
    <definedName name="ESPECIALIDAD">#REF!</definedName>
    <definedName name="Estados">#REF!</definedName>
    <definedName name="FechaDeInicio" localSheetId="9">#REF!</definedName>
    <definedName name="FechaDeInicio" localSheetId="3">#REF!</definedName>
    <definedName name="FechaDeInicio" localSheetId="15">#REF!</definedName>
    <definedName name="FechaDeInicio" localSheetId="6">#REF!</definedName>
    <definedName name="FechaDeInicio">#REF!</definedName>
    <definedName name="NOMINA" localSheetId="15">#REF!</definedName>
    <definedName name="NOMINA">#REF!</definedName>
    <definedName name="NUMEROS" localSheetId="15">#REF!</definedName>
    <definedName name="NUMEROS">#REF!</definedName>
    <definedName name="OLE_LINK1" localSheetId="3">'383'!#REF!</definedName>
    <definedName name="Plazos_procesos">#REF!</definedName>
    <definedName name="PRODUCTOS" localSheetId="15">#REF!</definedName>
    <definedName name="PRODUCTOS">#REF!</definedName>
    <definedName name="Productos2" localSheetId="15">#REF!</definedName>
    <definedName name="Productos2">#REF!</definedName>
    <definedName name="PROVEEDORES" localSheetId="15">#REF!</definedName>
    <definedName name="PROVEEDORES">#REF!</definedName>
    <definedName name="SUCURSALES" localSheetId="15">#REF!</definedName>
    <definedName name="SUCURSALES">#REF!</definedName>
    <definedName name="Tipo_de_contrato">#REF!</definedName>
    <definedName name="Tipos_de_proceso_de_seleccion">#REF!</definedName>
    <definedName name="_xlnm.Print_Titles" localSheetId="6">'Lista de Chequeo (No Adjuntar)'!$1:$4</definedName>
    <definedName name="_xlnm.Print_Titles" localSheetId="10">'PRESENTACIÓN DE INFORMES '!$1:$5</definedName>
    <definedName name="VENTAS" localSheetId="15">#REF!</definedName>
    <definedName name="VEN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33" l="1"/>
  <c r="G65" i="33" s="1"/>
  <c r="F61" i="33"/>
  <c r="E62" i="33" s="1"/>
  <c r="A8" i="49"/>
  <c r="E81" i="49" s="1"/>
  <c r="A31" i="35"/>
  <c r="M11" i="35"/>
  <c r="N11" i="35"/>
  <c r="O11" i="35"/>
  <c r="P11" i="35"/>
  <c r="Q11" i="35"/>
  <c r="R11" i="35"/>
  <c r="S11" i="35"/>
  <c r="M12" i="35"/>
  <c r="N12" i="35"/>
  <c r="O12" i="35"/>
  <c r="P12" i="35"/>
  <c r="Q12" i="35"/>
  <c r="R12" i="35"/>
  <c r="S12" i="35"/>
  <c r="M13" i="35"/>
  <c r="N13" i="35"/>
  <c r="O13" i="35"/>
  <c r="P13" i="35"/>
  <c r="Q13" i="35"/>
  <c r="R13" i="35"/>
  <c r="S13" i="35"/>
  <c r="M14" i="35"/>
  <c r="N14" i="35"/>
  <c r="O14" i="35"/>
  <c r="P14" i="35"/>
  <c r="Q14" i="35"/>
  <c r="R14" i="35"/>
  <c r="S14" i="35"/>
  <c r="M15" i="35"/>
  <c r="N15" i="35"/>
  <c r="O15" i="35"/>
  <c r="P15" i="35"/>
  <c r="Q15" i="35"/>
  <c r="R15" i="35"/>
  <c r="S15" i="35"/>
  <c r="M16" i="35"/>
  <c r="N16" i="35"/>
  <c r="O16" i="35"/>
  <c r="P16" i="35"/>
  <c r="Q16" i="35"/>
  <c r="R16" i="35"/>
  <c r="S16" i="35"/>
  <c r="M17" i="35"/>
  <c r="N17" i="35"/>
  <c r="O17" i="35"/>
  <c r="P17" i="35"/>
  <c r="Q17" i="35"/>
  <c r="R17" i="35"/>
  <c r="S17" i="35"/>
  <c r="M18" i="35"/>
  <c r="N18" i="35"/>
  <c r="O18" i="35"/>
  <c r="P18" i="35"/>
  <c r="Q18" i="35"/>
  <c r="R18" i="35"/>
  <c r="S18" i="35"/>
  <c r="M19" i="35"/>
  <c r="N19" i="35"/>
  <c r="O19" i="35"/>
  <c r="P19" i="35"/>
  <c r="Q19" i="35"/>
  <c r="R19" i="35"/>
  <c r="S19" i="35"/>
  <c r="M20" i="35"/>
  <c r="N20" i="35"/>
  <c r="O20" i="35"/>
  <c r="P20" i="35"/>
  <c r="Q20" i="35"/>
  <c r="R20" i="35"/>
  <c r="S20" i="35"/>
  <c r="M21" i="35"/>
  <c r="N21" i="35"/>
  <c r="O21" i="35"/>
  <c r="P21" i="35"/>
  <c r="Q21" i="35"/>
  <c r="R21" i="35"/>
  <c r="S21" i="35"/>
  <c r="M22" i="35"/>
  <c r="N22" i="35"/>
  <c r="O22" i="35"/>
  <c r="P22" i="35"/>
  <c r="Q22" i="35"/>
  <c r="R22" i="35"/>
  <c r="S22" i="35"/>
  <c r="M23" i="35"/>
  <c r="N23" i="35"/>
  <c r="O23" i="35"/>
  <c r="P23" i="35"/>
  <c r="Q23" i="35"/>
  <c r="R23" i="35"/>
  <c r="S23" i="35"/>
  <c r="M24" i="35"/>
  <c r="N24" i="35"/>
  <c r="O24" i="35"/>
  <c r="P24" i="35"/>
  <c r="Q24" i="35"/>
  <c r="R24" i="35"/>
  <c r="S24" i="35"/>
  <c r="M25" i="35"/>
  <c r="N25" i="35"/>
  <c r="O25" i="35"/>
  <c r="P25" i="35"/>
  <c r="Q25" i="35"/>
  <c r="R25" i="35"/>
  <c r="S25" i="35"/>
  <c r="M26" i="35"/>
  <c r="N26" i="35"/>
  <c r="O26" i="35"/>
  <c r="P26" i="35"/>
  <c r="Q26" i="35"/>
  <c r="R26" i="35"/>
  <c r="S26" i="35"/>
  <c r="M27" i="35"/>
  <c r="N27" i="35"/>
  <c r="O27" i="35"/>
  <c r="P27" i="35"/>
  <c r="Q27" i="35"/>
  <c r="R27" i="35"/>
  <c r="S27" i="35"/>
  <c r="M28" i="35"/>
  <c r="N28" i="35"/>
  <c r="O28" i="35"/>
  <c r="P28" i="35"/>
  <c r="Q28" i="35"/>
  <c r="R28" i="35"/>
  <c r="S28" i="35"/>
  <c r="M29" i="35"/>
  <c r="N29" i="35"/>
  <c r="O29" i="35"/>
  <c r="P29" i="35"/>
  <c r="Q29" i="35"/>
  <c r="R29" i="35"/>
  <c r="S29" i="35"/>
  <c r="M30" i="35"/>
  <c r="N30" i="35"/>
  <c r="O30" i="35"/>
  <c r="P30" i="35"/>
  <c r="Q30" i="35"/>
  <c r="R30" i="35"/>
  <c r="S30" i="35"/>
  <c r="M31" i="35"/>
  <c r="N31" i="35"/>
  <c r="O31" i="35"/>
  <c r="P31" i="35"/>
  <c r="Q31" i="35"/>
  <c r="R31" i="35"/>
  <c r="S31" i="35"/>
  <c r="M32" i="35"/>
  <c r="N32" i="35"/>
  <c r="O32" i="35"/>
  <c r="P32" i="35"/>
  <c r="Q32" i="35"/>
  <c r="R32" i="35"/>
  <c r="S32" i="35"/>
  <c r="M33" i="35"/>
  <c r="N33" i="35"/>
  <c r="O33" i="35"/>
  <c r="P33" i="35"/>
  <c r="Q33" i="35"/>
  <c r="R33" i="35"/>
  <c r="S33" i="35"/>
  <c r="M34" i="35"/>
  <c r="N34" i="35"/>
  <c r="O34" i="35"/>
  <c r="P34" i="35"/>
  <c r="Q34" i="35"/>
  <c r="R34" i="35"/>
  <c r="S34" i="35"/>
  <c r="M35" i="35"/>
  <c r="N35" i="35"/>
  <c r="O35" i="35"/>
  <c r="P35" i="35"/>
  <c r="Q35" i="35"/>
  <c r="R35" i="35"/>
  <c r="S35" i="35"/>
  <c r="M36" i="35"/>
  <c r="N36" i="35"/>
  <c r="O36" i="35"/>
  <c r="P36" i="35"/>
  <c r="Q36" i="35"/>
  <c r="R36" i="35"/>
  <c r="S36" i="35"/>
  <c r="M37" i="35"/>
  <c r="N37" i="35"/>
  <c r="O37" i="35"/>
  <c r="P37" i="35"/>
  <c r="Q37" i="35"/>
  <c r="R37" i="35"/>
  <c r="S37" i="35"/>
  <c r="M38" i="35"/>
  <c r="N38" i="35"/>
  <c r="O38" i="35"/>
  <c r="P38" i="35"/>
  <c r="Q38" i="35"/>
  <c r="R38" i="35"/>
  <c r="S38" i="35"/>
  <c r="M39" i="35"/>
  <c r="N39" i="35"/>
  <c r="O39" i="35"/>
  <c r="P39" i="35"/>
  <c r="Q39" i="35"/>
  <c r="R39" i="35"/>
  <c r="S39" i="35"/>
  <c r="M40" i="35"/>
  <c r="N40" i="35"/>
  <c r="O40" i="35"/>
  <c r="P40" i="35"/>
  <c r="Q40" i="35"/>
  <c r="R40" i="35"/>
  <c r="S40" i="35"/>
  <c r="M41" i="35"/>
  <c r="N41" i="35"/>
  <c r="O41" i="35"/>
  <c r="P41" i="35"/>
  <c r="Q41" i="35"/>
  <c r="R41" i="35"/>
  <c r="S41" i="35"/>
  <c r="M42" i="35"/>
  <c r="N42" i="35"/>
  <c r="O42" i="35"/>
  <c r="P42" i="35"/>
  <c r="Q42" i="35"/>
  <c r="R42" i="35"/>
  <c r="S42" i="35"/>
  <c r="M43" i="35"/>
  <c r="N43" i="35"/>
  <c r="O43" i="35"/>
  <c r="P43" i="35"/>
  <c r="Q43" i="35"/>
  <c r="R43" i="35"/>
  <c r="S43" i="35"/>
  <c r="M44" i="35"/>
  <c r="N44" i="35"/>
  <c r="O44" i="35"/>
  <c r="P44" i="35"/>
  <c r="Q44" i="35"/>
  <c r="R44" i="35"/>
  <c r="S44" i="35"/>
  <c r="M45" i="35"/>
  <c r="N45" i="35"/>
  <c r="O45" i="35"/>
  <c r="P45" i="35"/>
  <c r="Q45" i="35"/>
  <c r="R45" i="35"/>
  <c r="S45" i="35"/>
  <c r="M46" i="35"/>
  <c r="N46" i="35"/>
  <c r="O46" i="35"/>
  <c r="P46" i="35"/>
  <c r="Q46" i="35"/>
  <c r="R46" i="35"/>
  <c r="S46" i="35"/>
  <c r="M47" i="35"/>
  <c r="N47" i="35"/>
  <c r="O47" i="35"/>
  <c r="P47" i="35"/>
  <c r="Q47" i="35"/>
  <c r="R47" i="35"/>
  <c r="S47" i="35"/>
  <c r="M48" i="35"/>
  <c r="N48" i="35"/>
  <c r="O48" i="35"/>
  <c r="P48" i="35"/>
  <c r="Q48" i="35"/>
  <c r="R48" i="35"/>
  <c r="S48" i="35"/>
  <c r="M49" i="35"/>
  <c r="N49" i="35"/>
  <c r="O49" i="35"/>
  <c r="P49" i="35"/>
  <c r="Q49" i="35"/>
  <c r="R49" i="35"/>
  <c r="S49" i="35"/>
  <c r="M50" i="35"/>
  <c r="N50" i="35"/>
  <c r="O50" i="35"/>
  <c r="P50" i="35"/>
  <c r="Q50" i="35"/>
  <c r="R50" i="35"/>
  <c r="S50" i="35"/>
  <c r="M51" i="35"/>
  <c r="N51" i="35"/>
  <c r="O51" i="35"/>
  <c r="P51" i="35"/>
  <c r="Q51" i="35"/>
  <c r="R51" i="35"/>
  <c r="S51" i="35"/>
  <c r="M52" i="35"/>
  <c r="N52" i="35"/>
  <c r="O52" i="35"/>
  <c r="P52" i="35"/>
  <c r="Q52" i="35"/>
  <c r="R52" i="35"/>
  <c r="S52" i="35"/>
  <c r="M53" i="35"/>
  <c r="N53" i="35"/>
  <c r="O53" i="35"/>
  <c r="P53" i="35"/>
  <c r="Q53" i="35"/>
  <c r="R53" i="35"/>
  <c r="S53" i="35"/>
  <c r="M54" i="35"/>
  <c r="N54" i="35"/>
  <c r="O54" i="35"/>
  <c r="P54" i="35"/>
  <c r="Q54" i="35"/>
  <c r="R54" i="35"/>
  <c r="S54" i="35"/>
  <c r="M55" i="35"/>
  <c r="N55" i="35"/>
  <c r="O55" i="35"/>
  <c r="P55" i="35"/>
  <c r="Q55" i="35"/>
  <c r="R55" i="35"/>
  <c r="S55" i="35"/>
  <c r="M56" i="35"/>
  <c r="N56" i="35"/>
  <c r="O56" i="35"/>
  <c r="P56" i="35"/>
  <c r="Q56" i="35"/>
  <c r="R56" i="35"/>
  <c r="S56" i="35"/>
  <c r="M57" i="35"/>
  <c r="N57" i="35"/>
  <c r="O57" i="35"/>
  <c r="P57" i="35"/>
  <c r="Q57" i="35"/>
  <c r="R57" i="35"/>
  <c r="S57" i="35"/>
  <c r="M58" i="35"/>
  <c r="N58" i="35"/>
  <c r="O58" i="35"/>
  <c r="P58" i="35"/>
  <c r="Q58" i="35"/>
  <c r="R58" i="35"/>
  <c r="S58" i="35"/>
  <c r="M59" i="35"/>
  <c r="N59" i="35"/>
  <c r="O59" i="35"/>
  <c r="P59" i="35"/>
  <c r="Q59" i="35"/>
  <c r="R59" i="35"/>
  <c r="S59" i="35"/>
  <c r="M60" i="35"/>
  <c r="N60" i="35"/>
  <c r="O60" i="35"/>
  <c r="P60" i="35"/>
  <c r="Q60" i="35"/>
  <c r="R60" i="35"/>
  <c r="S60" i="35"/>
  <c r="M61" i="35"/>
  <c r="N61" i="35"/>
  <c r="O61" i="35"/>
  <c r="P61" i="35"/>
  <c r="Q61" i="35"/>
  <c r="R61" i="35"/>
  <c r="S61" i="35"/>
  <c r="M62" i="35"/>
  <c r="N62" i="35"/>
  <c r="O62" i="35"/>
  <c r="P62" i="35"/>
  <c r="Q62" i="35"/>
  <c r="R62" i="35"/>
  <c r="S62" i="35"/>
  <c r="M63" i="35"/>
  <c r="N63" i="35"/>
  <c r="O63" i="35"/>
  <c r="P63" i="35"/>
  <c r="Q63" i="35"/>
  <c r="R63" i="35"/>
  <c r="S63" i="35"/>
  <c r="M64" i="35"/>
  <c r="N64" i="35"/>
  <c r="O64" i="35"/>
  <c r="P64" i="35"/>
  <c r="Q64" i="35"/>
  <c r="R64" i="35"/>
  <c r="S64" i="35"/>
  <c r="M65" i="35"/>
  <c r="N65" i="35"/>
  <c r="O65" i="35"/>
  <c r="P65" i="35"/>
  <c r="Q65" i="35"/>
  <c r="R65" i="35"/>
  <c r="S65" i="35"/>
  <c r="M66" i="35"/>
  <c r="N66" i="35"/>
  <c r="O66" i="35"/>
  <c r="P66" i="35"/>
  <c r="Q66" i="35"/>
  <c r="R66" i="35"/>
  <c r="S66" i="35"/>
  <c r="M67" i="35"/>
  <c r="N67" i="35"/>
  <c r="O67" i="35"/>
  <c r="P67" i="35"/>
  <c r="Q67" i="35"/>
  <c r="R67" i="35"/>
  <c r="S67" i="35"/>
  <c r="M68" i="35"/>
  <c r="N68" i="35"/>
  <c r="O68" i="35"/>
  <c r="P68" i="35"/>
  <c r="Q68" i="35"/>
  <c r="R68" i="35"/>
  <c r="S68" i="35"/>
  <c r="M69" i="35"/>
  <c r="N69" i="35"/>
  <c r="O69" i="35"/>
  <c r="P69" i="35"/>
  <c r="Q69" i="35"/>
  <c r="R69" i="35"/>
  <c r="S69" i="35"/>
  <c r="M70" i="35"/>
  <c r="N70" i="35"/>
  <c r="O70" i="35"/>
  <c r="P70" i="35"/>
  <c r="Q70" i="35"/>
  <c r="R70" i="35"/>
  <c r="S70" i="35"/>
  <c r="M71" i="35"/>
  <c r="N71" i="35"/>
  <c r="O71" i="35"/>
  <c r="P71" i="35"/>
  <c r="Q71" i="35"/>
  <c r="R71" i="35"/>
  <c r="S71" i="35"/>
  <c r="M72" i="35"/>
  <c r="N72" i="35"/>
  <c r="O72" i="35"/>
  <c r="P72" i="35"/>
  <c r="Q72" i="35"/>
  <c r="R72" i="35"/>
  <c r="S72" i="35"/>
  <c r="M73" i="35"/>
  <c r="N73" i="35"/>
  <c r="O73" i="35"/>
  <c r="P73" i="35"/>
  <c r="Q73" i="35"/>
  <c r="R73" i="35"/>
  <c r="S73" i="35"/>
  <c r="M74" i="35"/>
  <c r="N74" i="35"/>
  <c r="O74" i="35"/>
  <c r="P74" i="35"/>
  <c r="Q74" i="35"/>
  <c r="R74" i="35"/>
  <c r="S74" i="35"/>
  <c r="M75" i="35"/>
  <c r="N75" i="35"/>
  <c r="O75" i="35"/>
  <c r="P75" i="35"/>
  <c r="Q75" i="35"/>
  <c r="R75" i="35"/>
  <c r="S75" i="35"/>
  <c r="M76" i="35"/>
  <c r="N76" i="35"/>
  <c r="O76" i="35"/>
  <c r="P76" i="35"/>
  <c r="Q76" i="35"/>
  <c r="R76" i="35"/>
  <c r="S76" i="35"/>
  <c r="M77" i="35"/>
  <c r="N77" i="35"/>
  <c r="O77" i="35"/>
  <c r="P77" i="35"/>
  <c r="Q77" i="35"/>
  <c r="R77" i="35"/>
  <c r="S77" i="35"/>
  <c r="M78" i="35"/>
  <c r="N78" i="35"/>
  <c r="O78" i="35"/>
  <c r="P78" i="35"/>
  <c r="Q78" i="35"/>
  <c r="R78" i="35"/>
  <c r="S78" i="35"/>
  <c r="M79" i="35"/>
  <c r="N79" i="35"/>
  <c r="O79" i="35"/>
  <c r="P79" i="35"/>
  <c r="Q79" i="35"/>
  <c r="R79" i="35"/>
  <c r="S79" i="35"/>
  <c r="M80" i="35"/>
  <c r="N80" i="35"/>
  <c r="O80" i="35"/>
  <c r="P80" i="35"/>
  <c r="Q80" i="35"/>
  <c r="R80" i="35"/>
  <c r="S80" i="35"/>
  <c r="M81" i="35"/>
  <c r="N81" i="35"/>
  <c r="O81" i="35"/>
  <c r="P81" i="35"/>
  <c r="Q81" i="35"/>
  <c r="R81" i="35"/>
  <c r="S81" i="35"/>
  <c r="M82" i="35"/>
  <c r="N82" i="35"/>
  <c r="O82" i="35"/>
  <c r="P82" i="35"/>
  <c r="Q82" i="35"/>
  <c r="R82" i="35"/>
  <c r="S82" i="35"/>
  <c r="M83" i="35"/>
  <c r="N83" i="35"/>
  <c r="O83" i="35"/>
  <c r="P83" i="35"/>
  <c r="Q83" i="35"/>
  <c r="R83" i="35"/>
  <c r="S83" i="35"/>
  <c r="M84" i="35"/>
  <c r="N84" i="35"/>
  <c r="O84" i="35"/>
  <c r="P84" i="35"/>
  <c r="Q84" i="35"/>
  <c r="R84" i="35"/>
  <c r="S84" i="35"/>
  <c r="M85" i="35"/>
  <c r="N85" i="35"/>
  <c r="O85" i="35"/>
  <c r="P85" i="35"/>
  <c r="Q85" i="35"/>
  <c r="R85" i="35"/>
  <c r="S85" i="35"/>
  <c r="M86" i="35"/>
  <c r="N86" i="35"/>
  <c r="O86" i="35"/>
  <c r="P86" i="35"/>
  <c r="Q86" i="35"/>
  <c r="R86" i="35"/>
  <c r="S86" i="35"/>
  <c r="M87" i="35"/>
  <c r="N87" i="35"/>
  <c r="O87" i="35"/>
  <c r="P87" i="35"/>
  <c r="Q87" i="35"/>
  <c r="R87" i="35"/>
  <c r="S87" i="35"/>
  <c r="M88" i="35"/>
  <c r="N88" i="35"/>
  <c r="O88" i="35"/>
  <c r="P88" i="35"/>
  <c r="Q88" i="35"/>
  <c r="R88" i="35"/>
  <c r="S88" i="35"/>
  <c r="M89" i="35"/>
  <c r="N89" i="35"/>
  <c r="O89" i="35"/>
  <c r="P89" i="35"/>
  <c r="Q89" i="35"/>
  <c r="R89" i="35"/>
  <c r="S89" i="35"/>
  <c r="M90" i="35"/>
  <c r="N90" i="35"/>
  <c r="O90" i="35"/>
  <c r="P90" i="35"/>
  <c r="Q90" i="35"/>
  <c r="R90" i="35"/>
  <c r="S90" i="35"/>
  <c r="M91" i="35"/>
  <c r="N91" i="35"/>
  <c r="O91" i="35"/>
  <c r="P91" i="35"/>
  <c r="Q91" i="35"/>
  <c r="R91" i="35"/>
  <c r="S91" i="35"/>
  <c r="M92" i="35"/>
  <c r="N92" i="35"/>
  <c r="O92" i="35"/>
  <c r="P92" i="35"/>
  <c r="Q92" i="35"/>
  <c r="R92" i="35"/>
  <c r="S92" i="35"/>
  <c r="M93" i="35"/>
  <c r="N93" i="35"/>
  <c r="O93" i="35"/>
  <c r="P93" i="35"/>
  <c r="Q93" i="35"/>
  <c r="R93" i="35"/>
  <c r="S93" i="35"/>
  <c r="M94" i="35"/>
  <c r="N94" i="35"/>
  <c r="O94" i="35"/>
  <c r="P94" i="35"/>
  <c r="Q94" i="35"/>
  <c r="R94" i="35"/>
  <c r="S94" i="35"/>
  <c r="M95" i="35"/>
  <c r="N95" i="35"/>
  <c r="O95" i="35"/>
  <c r="P95" i="35"/>
  <c r="Q95" i="35"/>
  <c r="R95" i="35"/>
  <c r="S95" i="35"/>
  <c r="M96" i="35"/>
  <c r="N96" i="35"/>
  <c r="O96" i="35"/>
  <c r="P96" i="35"/>
  <c r="Q96" i="35"/>
  <c r="R96" i="35"/>
  <c r="S96" i="35"/>
  <c r="M97" i="35"/>
  <c r="N97" i="35"/>
  <c r="O97" i="35"/>
  <c r="P97" i="35"/>
  <c r="Q97" i="35"/>
  <c r="R97" i="35"/>
  <c r="S97" i="35"/>
  <c r="M98" i="35"/>
  <c r="N98" i="35"/>
  <c r="O98" i="35"/>
  <c r="P98" i="35"/>
  <c r="Q98" i="35"/>
  <c r="R98" i="35"/>
  <c r="S98" i="35"/>
  <c r="M99" i="35"/>
  <c r="N99" i="35"/>
  <c r="O99" i="35"/>
  <c r="P99" i="35"/>
  <c r="Q99" i="35"/>
  <c r="R99" i="35"/>
  <c r="S99" i="35"/>
  <c r="M100" i="35"/>
  <c r="N100" i="35"/>
  <c r="O100" i="35"/>
  <c r="P100" i="35"/>
  <c r="Q100" i="35"/>
  <c r="R100" i="35"/>
  <c r="S100" i="35"/>
  <c r="M101" i="35"/>
  <c r="N101" i="35"/>
  <c r="O101" i="35"/>
  <c r="P101" i="35"/>
  <c r="Q101" i="35"/>
  <c r="R101" i="35"/>
  <c r="S101" i="35"/>
  <c r="M102" i="35"/>
  <c r="N102" i="35"/>
  <c r="O102" i="35"/>
  <c r="P102" i="35"/>
  <c r="Q102" i="35"/>
  <c r="R102" i="35"/>
  <c r="S102" i="35"/>
  <c r="M103" i="35"/>
  <c r="N103" i="35"/>
  <c r="O103" i="35"/>
  <c r="P103" i="35"/>
  <c r="Q103" i="35"/>
  <c r="R103" i="35"/>
  <c r="S103" i="35"/>
  <c r="M104" i="35"/>
  <c r="N104" i="35"/>
  <c r="O104" i="35"/>
  <c r="P104" i="35"/>
  <c r="Q104" i="35"/>
  <c r="R104" i="35"/>
  <c r="S104" i="35"/>
  <c r="M105" i="35"/>
  <c r="N105" i="35"/>
  <c r="O105" i="35"/>
  <c r="P105" i="35"/>
  <c r="Q105" i="35"/>
  <c r="R105" i="35"/>
  <c r="S105" i="35"/>
  <c r="M106" i="35"/>
  <c r="N106" i="35"/>
  <c r="O106" i="35"/>
  <c r="P106" i="35"/>
  <c r="Q106" i="35"/>
  <c r="R106" i="35"/>
  <c r="S106" i="35"/>
  <c r="M107" i="35"/>
  <c r="N107" i="35"/>
  <c r="O107" i="35"/>
  <c r="P107" i="35"/>
  <c r="Q107" i="35"/>
  <c r="R107" i="35"/>
  <c r="S107" i="35"/>
  <c r="M108" i="35"/>
  <c r="N108" i="35"/>
  <c r="O108" i="35"/>
  <c r="P108" i="35"/>
  <c r="Q108" i="35"/>
  <c r="R108" i="35"/>
  <c r="S108" i="35"/>
  <c r="M109" i="35"/>
  <c r="N109" i="35"/>
  <c r="O109" i="35"/>
  <c r="P109" i="35"/>
  <c r="Q109" i="35"/>
  <c r="R109" i="35"/>
  <c r="S109" i="35"/>
  <c r="M110" i="35"/>
  <c r="N110" i="35"/>
  <c r="O110" i="35"/>
  <c r="P110" i="35"/>
  <c r="Q110" i="35"/>
  <c r="R110" i="35"/>
  <c r="S110" i="35"/>
  <c r="M111" i="35"/>
  <c r="N111" i="35"/>
  <c r="O111" i="35"/>
  <c r="P111" i="35"/>
  <c r="Q111" i="35"/>
  <c r="R111" i="35"/>
  <c r="S111" i="35"/>
  <c r="M112" i="35"/>
  <c r="N112" i="35"/>
  <c r="O112" i="35"/>
  <c r="P112" i="35"/>
  <c r="Q112" i="35"/>
  <c r="R112" i="35"/>
  <c r="S112" i="35"/>
  <c r="M113" i="35"/>
  <c r="N113" i="35"/>
  <c r="O113" i="35"/>
  <c r="P113" i="35"/>
  <c r="Q113" i="35"/>
  <c r="R113" i="35"/>
  <c r="S113" i="35"/>
  <c r="M114" i="35"/>
  <c r="N114" i="35"/>
  <c r="O114" i="35"/>
  <c r="P114" i="35"/>
  <c r="Q114" i="35"/>
  <c r="R114" i="35"/>
  <c r="S114" i="35"/>
  <c r="M115" i="35"/>
  <c r="N115" i="35"/>
  <c r="O115" i="35"/>
  <c r="P115" i="35"/>
  <c r="Q115" i="35"/>
  <c r="R115" i="35"/>
  <c r="S115" i="35"/>
  <c r="M116" i="35"/>
  <c r="N116" i="35"/>
  <c r="O116" i="35"/>
  <c r="P116" i="35"/>
  <c r="Q116" i="35"/>
  <c r="R116" i="35"/>
  <c r="S116" i="35"/>
  <c r="M117" i="35"/>
  <c r="N117" i="35"/>
  <c r="O117" i="35"/>
  <c r="P117" i="35"/>
  <c r="Q117" i="35"/>
  <c r="R117" i="35"/>
  <c r="S117" i="35"/>
  <c r="M118" i="35"/>
  <c r="N118" i="35"/>
  <c r="O118" i="35"/>
  <c r="P118" i="35"/>
  <c r="Q118" i="35"/>
  <c r="R118" i="35"/>
  <c r="S118" i="35"/>
  <c r="M119" i="35"/>
  <c r="N119" i="35"/>
  <c r="O119" i="35"/>
  <c r="P119" i="35"/>
  <c r="Q119" i="35"/>
  <c r="R119" i="35"/>
  <c r="S119" i="35"/>
  <c r="M120" i="35"/>
  <c r="N120" i="35"/>
  <c r="O120" i="35"/>
  <c r="P120" i="35"/>
  <c r="Q120" i="35"/>
  <c r="R120" i="35"/>
  <c r="S120" i="35"/>
  <c r="M121" i="35"/>
  <c r="N121" i="35"/>
  <c r="O121" i="35"/>
  <c r="P121" i="35"/>
  <c r="Q121" i="35"/>
  <c r="R121" i="35"/>
  <c r="S121" i="35"/>
  <c r="M122" i="35"/>
  <c r="N122" i="35"/>
  <c r="O122" i="35"/>
  <c r="P122" i="35"/>
  <c r="Q122" i="35"/>
  <c r="R122" i="35"/>
  <c r="S122" i="35"/>
  <c r="M123" i="35"/>
  <c r="N123" i="35"/>
  <c r="O123" i="35"/>
  <c r="P123" i="35"/>
  <c r="Q123" i="35"/>
  <c r="R123" i="35"/>
  <c r="S123" i="35"/>
  <c r="M124" i="35"/>
  <c r="N124" i="35"/>
  <c r="O124" i="35"/>
  <c r="P124" i="35"/>
  <c r="Q124" i="35"/>
  <c r="R124" i="35"/>
  <c r="S124" i="35"/>
  <c r="M125" i="35"/>
  <c r="N125" i="35"/>
  <c r="O125" i="35"/>
  <c r="P125" i="35"/>
  <c r="Q125" i="35"/>
  <c r="R125" i="35"/>
  <c r="S125" i="35"/>
  <c r="M126" i="35"/>
  <c r="N126" i="35"/>
  <c r="O126" i="35"/>
  <c r="P126" i="35"/>
  <c r="Q126" i="35"/>
  <c r="R126" i="35"/>
  <c r="S126" i="35"/>
  <c r="M127" i="35"/>
  <c r="N127" i="35"/>
  <c r="O127" i="35"/>
  <c r="P127" i="35"/>
  <c r="Q127" i="35"/>
  <c r="R127" i="35"/>
  <c r="S127" i="35"/>
  <c r="M128" i="35"/>
  <c r="N128" i="35"/>
  <c r="O128" i="35"/>
  <c r="P128" i="35"/>
  <c r="Q128" i="35"/>
  <c r="R128" i="35"/>
  <c r="S128" i="35"/>
  <c r="M129" i="35"/>
  <c r="N129" i="35"/>
  <c r="O129" i="35"/>
  <c r="P129" i="35"/>
  <c r="Q129" i="35"/>
  <c r="R129" i="35"/>
  <c r="S129" i="35"/>
  <c r="M130" i="35"/>
  <c r="N130" i="35"/>
  <c r="O130" i="35"/>
  <c r="P130" i="35"/>
  <c r="Q130" i="35"/>
  <c r="R130" i="35"/>
  <c r="S130" i="35"/>
  <c r="M131" i="35"/>
  <c r="N131" i="35"/>
  <c r="O131" i="35"/>
  <c r="P131" i="35"/>
  <c r="Q131" i="35"/>
  <c r="R131" i="35"/>
  <c r="S131" i="35"/>
  <c r="M132" i="35"/>
  <c r="N132" i="35"/>
  <c r="O132" i="35"/>
  <c r="P132" i="35"/>
  <c r="Q132" i="35"/>
  <c r="R132" i="35"/>
  <c r="S132" i="35"/>
  <c r="M133" i="35"/>
  <c r="N133" i="35"/>
  <c r="O133" i="35"/>
  <c r="P133" i="35"/>
  <c r="Q133" i="35"/>
  <c r="R133" i="35"/>
  <c r="S133" i="35"/>
  <c r="M134" i="35"/>
  <c r="N134" i="35"/>
  <c r="O134" i="35"/>
  <c r="P134" i="35"/>
  <c r="Q134" i="35"/>
  <c r="R134" i="35"/>
  <c r="S134" i="35"/>
  <c r="M135" i="35"/>
  <c r="N135" i="35"/>
  <c r="O135" i="35"/>
  <c r="P135" i="35"/>
  <c r="Q135" i="35"/>
  <c r="R135" i="35"/>
  <c r="S135" i="35"/>
  <c r="M136" i="35"/>
  <c r="N136" i="35"/>
  <c r="O136" i="35"/>
  <c r="P136" i="35"/>
  <c r="Q136" i="35"/>
  <c r="R136" i="35"/>
  <c r="S136" i="35"/>
  <c r="M137" i="35"/>
  <c r="N137" i="35"/>
  <c r="O137" i="35"/>
  <c r="P137" i="35"/>
  <c r="Q137" i="35"/>
  <c r="R137" i="35"/>
  <c r="S137" i="35"/>
  <c r="M138" i="35"/>
  <c r="N138" i="35"/>
  <c r="O138" i="35"/>
  <c r="P138" i="35"/>
  <c r="Q138" i="35"/>
  <c r="R138" i="35"/>
  <c r="S138" i="35"/>
  <c r="M139" i="35"/>
  <c r="N139" i="35"/>
  <c r="O139" i="35"/>
  <c r="P139" i="35"/>
  <c r="Q139" i="35"/>
  <c r="R139" i="35"/>
  <c r="S139" i="35"/>
  <c r="M140" i="35"/>
  <c r="N140" i="35"/>
  <c r="O140" i="35"/>
  <c r="P140" i="35"/>
  <c r="Q140" i="35"/>
  <c r="R140" i="35"/>
  <c r="S140" i="35"/>
  <c r="M141" i="35"/>
  <c r="N141" i="35"/>
  <c r="O141" i="35"/>
  <c r="P141" i="35"/>
  <c r="Q141" i="35"/>
  <c r="R141" i="35"/>
  <c r="S141" i="35"/>
  <c r="M142" i="35"/>
  <c r="N142" i="35"/>
  <c r="O142" i="35"/>
  <c r="P142" i="35"/>
  <c r="Q142" i="35"/>
  <c r="R142" i="35"/>
  <c r="S142" i="35"/>
  <c r="M143" i="35"/>
  <c r="N143" i="35"/>
  <c r="O143" i="35"/>
  <c r="P143" i="35"/>
  <c r="Q143" i="35"/>
  <c r="R143" i="35"/>
  <c r="S143" i="35"/>
  <c r="M144" i="35"/>
  <c r="N144" i="35"/>
  <c r="O144" i="35"/>
  <c r="P144" i="35"/>
  <c r="Q144" i="35"/>
  <c r="R144" i="35"/>
  <c r="S144" i="35"/>
  <c r="M145" i="35"/>
  <c r="N145" i="35"/>
  <c r="O145" i="35"/>
  <c r="P145" i="35"/>
  <c r="Q145" i="35"/>
  <c r="R145" i="35"/>
  <c r="S145" i="35"/>
  <c r="M146" i="35"/>
  <c r="N146" i="35"/>
  <c r="O146" i="35"/>
  <c r="P146" i="35"/>
  <c r="Q146" i="35"/>
  <c r="R146" i="35"/>
  <c r="S146" i="35"/>
  <c r="M147" i="35"/>
  <c r="N147" i="35"/>
  <c r="O147" i="35"/>
  <c r="P147" i="35"/>
  <c r="Q147" i="35"/>
  <c r="R147" i="35"/>
  <c r="S147" i="35"/>
  <c r="M148" i="35"/>
  <c r="N148" i="35"/>
  <c r="O148" i="35"/>
  <c r="P148" i="35"/>
  <c r="Q148" i="35"/>
  <c r="R148" i="35"/>
  <c r="S148" i="35"/>
  <c r="M149" i="35"/>
  <c r="N149" i="35"/>
  <c r="O149" i="35"/>
  <c r="P149" i="35"/>
  <c r="Q149" i="35"/>
  <c r="R149" i="35"/>
  <c r="S149" i="35"/>
  <c r="M150" i="35"/>
  <c r="N150" i="35"/>
  <c r="O150" i="35"/>
  <c r="P150" i="35"/>
  <c r="Q150" i="35"/>
  <c r="R150" i="35"/>
  <c r="S150" i="35"/>
  <c r="M151" i="35"/>
  <c r="N151" i="35"/>
  <c r="O151" i="35"/>
  <c r="P151" i="35"/>
  <c r="Q151" i="35"/>
  <c r="R151" i="35"/>
  <c r="S151" i="35"/>
  <c r="M152" i="35"/>
  <c r="N152" i="35"/>
  <c r="O152" i="35"/>
  <c r="P152" i="35"/>
  <c r="Q152" i="35"/>
  <c r="R152" i="35"/>
  <c r="S152" i="35"/>
  <c r="M153" i="35"/>
  <c r="N153" i="35"/>
  <c r="O153" i="35"/>
  <c r="P153" i="35"/>
  <c r="Q153" i="35"/>
  <c r="R153" i="35"/>
  <c r="S153" i="35"/>
  <c r="M154" i="35"/>
  <c r="N154" i="35"/>
  <c r="O154" i="35"/>
  <c r="P154" i="35"/>
  <c r="Q154" i="35"/>
  <c r="R154" i="35"/>
  <c r="S154" i="35"/>
  <c r="M155" i="35"/>
  <c r="N155" i="35"/>
  <c r="O155" i="35"/>
  <c r="P155" i="35"/>
  <c r="Q155" i="35"/>
  <c r="R155" i="35"/>
  <c r="S155" i="35"/>
  <c r="M156" i="35"/>
  <c r="N156" i="35"/>
  <c r="O156" i="35"/>
  <c r="P156" i="35"/>
  <c r="Q156" i="35"/>
  <c r="R156" i="35"/>
  <c r="S156" i="35"/>
  <c r="M157" i="35"/>
  <c r="N157" i="35"/>
  <c r="O157" i="35"/>
  <c r="P157" i="35"/>
  <c r="Q157" i="35"/>
  <c r="R157" i="35"/>
  <c r="S157" i="35"/>
  <c r="M158" i="35"/>
  <c r="N158" i="35"/>
  <c r="O158" i="35"/>
  <c r="P158" i="35"/>
  <c r="Q158" i="35"/>
  <c r="R158" i="35"/>
  <c r="S158" i="35"/>
  <c r="M159" i="35"/>
  <c r="N159" i="35"/>
  <c r="O159" i="35"/>
  <c r="P159" i="35"/>
  <c r="Q159" i="35"/>
  <c r="R159" i="35"/>
  <c r="S159" i="35"/>
  <c r="M160" i="35"/>
  <c r="N160" i="35"/>
  <c r="O160" i="35"/>
  <c r="P160" i="35"/>
  <c r="Q160" i="35"/>
  <c r="R160" i="35"/>
  <c r="S160" i="35"/>
  <c r="M161" i="35"/>
  <c r="N161" i="35"/>
  <c r="O161" i="35"/>
  <c r="P161" i="35"/>
  <c r="Q161" i="35"/>
  <c r="R161" i="35"/>
  <c r="S161" i="35"/>
  <c r="M162" i="35"/>
  <c r="N162" i="35"/>
  <c r="O162" i="35"/>
  <c r="P162" i="35"/>
  <c r="Q162" i="35"/>
  <c r="R162" i="35"/>
  <c r="S162" i="35"/>
  <c r="M163" i="35"/>
  <c r="N163" i="35"/>
  <c r="O163" i="35"/>
  <c r="P163" i="35"/>
  <c r="Q163" i="35"/>
  <c r="R163" i="35"/>
  <c r="S163" i="35"/>
  <c r="M164" i="35"/>
  <c r="N164" i="35"/>
  <c r="O164" i="35"/>
  <c r="P164" i="35"/>
  <c r="Q164" i="35"/>
  <c r="R164" i="35"/>
  <c r="S164" i="35"/>
  <c r="M165" i="35"/>
  <c r="N165" i="35"/>
  <c r="O165" i="35"/>
  <c r="P165" i="35"/>
  <c r="Q165" i="35"/>
  <c r="R165" i="35"/>
  <c r="S165" i="35"/>
  <c r="M166" i="35"/>
  <c r="N166" i="35"/>
  <c r="O166" i="35"/>
  <c r="P166" i="35"/>
  <c r="Q166" i="35"/>
  <c r="R166" i="35"/>
  <c r="S166" i="35"/>
  <c r="M167" i="35"/>
  <c r="N167" i="35"/>
  <c r="O167" i="35"/>
  <c r="P167" i="35"/>
  <c r="Q167" i="35"/>
  <c r="R167" i="35"/>
  <c r="S167" i="35"/>
  <c r="M168" i="35"/>
  <c r="N168" i="35"/>
  <c r="O168" i="35"/>
  <c r="P168" i="35"/>
  <c r="Q168" i="35"/>
  <c r="R168" i="35"/>
  <c r="S168" i="35"/>
  <c r="M169" i="35"/>
  <c r="N169" i="35"/>
  <c r="O169" i="35"/>
  <c r="P169" i="35"/>
  <c r="Q169" i="35"/>
  <c r="R169" i="35"/>
  <c r="S169" i="35"/>
  <c r="M170" i="35"/>
  <c r="N170" i="35"/>
  <c r="O170" i="35"/>
  <c r="P170" i="35"/>
  <c r="Q170" i="35"/>
  <c r="R170" i="35"/>
  <c r="S170" i="35"/>
  <c r="M171" i="35"/>
  <c r="N171" i="35"/>
  <c r="O171" i="35"/>
  <c r="P171" i="35"/>
  <c r="Q171" i="35"/>
  <c r="R171" i="35"/>
  <c r="S171" i="35"/>
  <c r="M172" i="35"/>
  <c r="N172" i="35"/>
  <c r="O172" i="35"/>
  <c r="P172" i="35"/>
  <c r="Q172" i="35"/>
  <c r="R172" i="35"/>
  <c r="S172" i="35"/>
  <c r="M173" i="35"/>
  <c r="N173" i="35"/>
  <c r="O173" i="35"/>
  <c r="P173" i="35"/>
  <c r="Q173" i="35"/>
  <c r="R173" i="35"/>
  <c r="S173" i="35"/>
  <c r="M174" i="35"/>
  <c r="N174" i="35"/>
  <c r="O174" i="35"/>
  <c r="P174" i="35"/>
  <c r="Q174" i="35"/>
  <c r="R174" i="35"/>
  <c r="S174" i="35"/>
  <c r="M175" i="35"/>
  <c r="N175" i="35"/>
  <c r="O175" i="35"/>
  <c r="P175" i="35"/>
  <c r="Q175" i="35"/>
  <c r="R175" i="35"/>
  <c r="S175" i="35"/>
  <c r="M176" i="35"/>
  <c r="N176" i="35"/>
  <c r="O176" i="35"/>
  <c r="P176" i="35"/>
  <c r="Q176" i="35"/>
  <c r="R176" i="35"/>
  <c r="S176" i="35"/>
  <c r="M177" i="35"/>
  <c r="N177" i="35"/>
  <c r="O177" i="35"/>
  <c r="P177" i="35"/>
  <c r="Q177" i="35"/>
  <c r="R177" i="35"/>
  <c r="S177" i="35"/>
  <c r="M178" i="35"/>
  <c r="N178" i="35"/>
  <c r="O178" i="35"/>
  <c r="P178" i="35"/>
  <c r="Q178" i="35"/>
  <c r="R178" i="35"/>
  <c r="S178" i="35"/>
  <c r="M179" i="35"/>
  <c r="N179" i="35"/>
  <c r="O179" i="35"/>
  <c r="P179" i="35"/>
  <c r="Q179" i="35"/>
  <c r="R179" i="35"/>
  <c r="S179" i="35"/>
  <c r="M180" i="35"/>
  <c r="N180" i="35"/>
  <c r="O180" i="35"/>
  <c r="P180" i="35"/>
  <c r="Q180" i="35"/>
  <c r="R180" i="35"/>
  <c r="S180" i="35"/>
  <c r="M181" i="35"/>
  <c r="N181" i="35"/>
  <c r="O181" i="35"/>
  <c r="P181" i="35"/>
  <c r="Q181" i="35"/>
  <c r="R181" i="35"/>
  <c r="S181" i="35"/>
  <c r="M182" i="35"/>
  <c r="N182" i="35"/>
  <c r="O182" i="35"/>
  <c r="P182" i="35"/>
  <c r="Q182" i="35"/>
  <c r="R182" i="35"/>
  <c r="S182" i="35"/>
  <c r="M183" i="35"/>
  <c r="N183" i="35"/>
  <c r="O183" i="35"/>
  <c r="P183" i="35"/>
  <c r="Q183" i="35"/>
  <c r="R183" i="35"/>
  <c r="S183" i="35"/>
  <c r="M184" i="35"/>
  <c r="N184" i="35"/>
  <c r="O184" i="35"/>
  <c r="P184" i="35"/>
  <c r="Q184" i="35"/>
  <c r="R184" i="35"/>
  <c r="S184" i="35"/>
  <c r="M185" i="35"/>
  <c r="N185" i="35"/>
  <c r="O185" i="35"/>
  <c r="P185" i="35"/>
  <c r="Q185" i="35"/>
  <c r="R185" i="35"/>
  <c r="S185" i="35"/>
  <c r="M186" i="35"/>
  <c r="N186" i="35"/>
  <c r="O186" i="35"/>
  <c r="P186" i="35"/>
  <c r="Q186" i="35"/>
  <c r="R186" i="35"/>
  <c r="S186" i="35"/>
  <c r="M187" i="35"/>
  <c r="N187" i="35"/>
  <c r="O187" i="35"/>
  <c r="P187" i="35"/>
  <c r="Q187" i="35"/>
  <c r="R187" i="35"/>
  <c r="S187" i="35"/>
  <c r="M188" i="35"/>
  <c r="N188" i="35"/>
  <c r="O188" i="35"/>
  <c r="P188" i="35"/>
  <c r="Q188" i="35"/>
  <c r="R188" i="35"/>
  <c r="S188" i="35"/>
  <c r="M189" i="35"/>
  <c r="N189" i="35"/>
  <c r="O189" i="35"/>
  <c r="P189" i="35"/>
  <c r="Q189" i="35"/>
  <c r="R189" i="35"/>
  <c r="S189" i="35"/>
  <c r="M190" i="35"/>
  <c r="N190" i="35"/>
  <c r="O190" i="35"/>
  <c r="P190" i="35"/>
  <c r="Q190" i="35"/>
  <c r="R190" i="35"/>
  <c r="S190" i="35"/>
  <c r="M191" i="35"/>
  <c r="N191" i="35"/>
  <c r="O191" i="35"/>
  <c r="P191" i="35"/>
  <c r="Q191" i="35"/>
  <c r="R191" i="35"/>
  <c r="S191" i="35"/>
  <c r="M192" i="35"/>
  <c r="N192" i="35"/>
  <c r="O192" i="35"/>
  <c r="P192" i="35"/>
  <c r="Q192" i="35"/>
  <c r="R192" i="35"/>
  <c r="S192" i="35"/>
  <c r="M193" i="35"/>
  <c r="N193" i="35"/>
  <c r="O193" i="35"/>
  <c r="P193" i="35"/>
  <c r="Q193" i="35"/>
  <c r="R193" i="35"/>
  <c r="S193" i="35"/>
  <c r="M194" i="35"/>
  <c r="N194" i="35"/>
  <c r="O194" i="35"/>
  <c r="P194" i="35"/>
  <c r="Q194" i="35"/>
  <c r="R194" i="35"/>
  <c r="S194" i="35"/>
  <c r="M195" i="35"/>
  <c r="N195" i="35"/>
  <c r="O195" i="35"/>
  <c r="P195" i="35"/>
  <c r="Q195" i="35"/>
  <c r="R195" i="35"/>
  <c r="S195" i="35"/>
  <c r="M196" i="35"/>
  <c r="N196" i="35"/>
  <c r="O196" i="35"/>
  <c r="P196" i="35"/>
  <c r="Q196" i="35"/>
  <c r="R196" i="35"/>
  <c r="S196" i="35"/>
  <c r="M197" i="35"/>
  <c r="N197" i="35"/>
  <c r="O197" i="35"/>
  <c r="P197" i="35"/>
  <c r="Q197" i="35"/>
  <c r="R197" i="35"/>
  <c r="S197" i="35"/>
  <c r="M198" i="35"/>
  <c r="N198" i="35"/>
  <c r="O198" i="35"/>
  <c r="P198" i="35"/>
  <c r="Q198" i="35"/>
  <c r="R198" i="35"/>
  <c r="S198" i="35"/>
  <c r="M199" i="35"/>
  <c r="N199" i="35"/>
  <c r="O199" i="35"/>
  <c r="P199" i="35"/>
  <c r="Q199" i="35"/>
  <c r="R199" i="35"/>
  <c r="S199" i="35"/>
  <c r="M200" i="35"/>
  <c r="N200" i="35"/>
  <c r="O200" i="35"/>
  <c r="P200" i="35"/>
  <c r="Q200" i="35"/>
  <c r="R200" i="35"/>
  <c r="S200" i="35"/>
  <c r="M201" i="35"/>
  <c r="N201" i="35"/>
  <c r="O201" i="35"/>
  <c r="P201" i="35"/>
  <c r="Q201" i="35"/>
  <c r="R201" i="35"/>
  <c r="S201" i="35"/>
  <c r="M202" i="35"/>
  <c r="N202" i="35"/>
  <c r="O202" i="35"/>
  <c r="P202" i="35"/>
  <c r="Q202" i="35"/>
  <c r="R202" i="35"/>
  <c r="S202" i="35"/>
  <c r="M203" i="35"/>
  <c r="N203" i="35"/>
  <c r="O203" i="35"/>
  <c r="P203" i="35"/>
  <c r="Q203" i="35"/>
  <c r="R203" i="35"/>
  <c r="S203" i="35"/>
  <c r="M204" i="35"/>
  <c r="N204" i="35"/>
  <c r="O204" i="35"/>
  <c r="P204" i="35"/>
  <c r="Q204" i="35"/>
  <c r="R204" i="35"/>
  <c r="S204" i="35"/>
  <c r="M205" i="35"/>
  <c r="N205" i="35"/>
  <c r="O205" i="35"/>
  <c r="P205" i="35"/>
  <c r="Q205" i="35"/>
  <c r="R205" i="35"/>
  <c r="S205" i="35"/>
  <c r="M206" i="35"/>
  <c r="N206" i="35"/>
  <c r="O206" i="35"/>
  <c r="P206" i="35"/>
  <c r="Q206" i="35"/>
  <c r="R206" i="35"/>
  <c r="S206" i="35"/>
  <c r="M207" i="35"/>
  <c r="N207" i="35"/>
  <c r="O207" i="35"/>
  <c r="P207" i="35"/>
  <c r="Q207" i="35"/>
  <c r="R207" i="35"/>
  <c r="S207" i="35"/>
  <c r="M208" i="35"/>
  <c r="N208" i="35"/>
  <c r="O208" i="35"/>
  <c r="P208" i="35"/>
  <c r="Q208" i="35"/>
  <c r="R208" i="35"/>
  <c r="S208" i="35"/>
  <c r="M209" i="35"/>
  <c r="N209" i="35"/>
  <c r="O209" i="35"/>
  <c r="P209" i="35"/>
  <c r="Q209" i="35"/>
  <c r="R209" i="35"/>
  <c r="S209" i="35"/>
  <c r="M210" i="35"/>
  <c r="N210" i="35"/>
  <c r="O210" i="35"/>
  <c r="P210" i="35"/>
  <c r="Q210" i="35"/>
  <c r="R210" i="35"/>
  <c r="S210" i="35"/>
  <c r="M211" i="35"/>
  <c r="N211" i="35"/>
  <c r="O211" i="35"/>
  <c r="P211" i="35"/>
  <c r="Q211" i="35"/>
  <c r="R211" i="35"/>
  <c r="S211" i="35"/>
  <c r="M212" i="35"/>
  <c r="N212" i="35"/>
  <c r="O212" i="35"/>
  <c r="P212" i="35"/>
  <c r="Q212" i="35"/>
  <c r="R212" i="35"/>
  <c r="S212" i="35"/>
  <c r="M213" i="35"/>
  <c r="N213" i="35"/>
  <c r="O213" i="35"/>
  <c r="P213" i="35"/>
  <c r="Q213" i="35"/>
  <c r="R213" i="35"/>
  <c r="S213" i="35"/>
  <c r="M214" i="35"/>
  <c r="N214" i="35"/>
  <c r="O214" i="35"/>
  <c r="P214" i="35"/>
  <c r="Q214" i="35"/>
  <c r="R214" i="35"/>
  <c r="S214" i="35"/>
  <c r="M215" i="35"/>
  <c r="N215" i="35"/>
  <c r="O215" i="35"/>
  <c r="P215" i="35"/>
  <c r="Q215" i="35"/>
  <c r="R215" i="35"/>
  <c r="S215" i="35"/>
  <c r="M216" i="35"/>
  <c r="N216" i="35"/>
  <c r="O216" i="35"/>
  <c r="P216" i="35"/>
  <c r="Q216" i="35"/>
  <c r="R216" i="35"/>
  <c r="S216" i="35"/>
  <c r="M217" i="35"/>
  <c r="N217" i="35"/>
  <c r="O217" i="35"/>
  <c r="P217" i="35"/>
  <c r="Q217" i="35"/>
  <c r="R217" i="35"/>
  <c r="S217" i="35"/>
  <c r="M218" i="35"/>
  <c r="N218" i="35"/>
  <c r="O218" i="35"/>
  <c r="P218" i="35"/>
  <c r="Q218" i="35"/>
  <c r="R218" i="35"/>
  <c r="S218" i="35"/>
  <c r="M219" i="35"/>
  <c r="N219" i="35"/>
  <c r="O219" i="35"/>
  <c r="P219" i="35"/>
  <c r="Q219" i="35"/>
  <c r="R219" i="35"/>
  <c r="S219" i="35"/>
  <c r="M220" i="35"/>
  <c r="N220" i="35"/>
  <c r="O220" i="35"/>
  <c r="P220" i="35"/>
  <c r="Q220" i="35"/>
  <c r="R220" i="35"/>
  <c r="S220" i="35"/>
  <c r="M221" i="35"/>
  <c r="N221" i="35"/>
  <c r="O221" i="35"/>
  <c r="P221" i="35"/>
  <c r="Q221" i="35"/>
  <c r="R221" i="35"/>
  <c r="S221" i="35"/>
  <c r="M222" i="35"/>
  <c r="N222" i="35"/>
  <c r="O222" i="35"/>
  <c r="P222" i="35"/>
  <c r="Q222" i="35"/>
  <c r="R222" i="35"/>
  <c r="S222" i="35"/>
  <c r="M223" i="35"/>
  <c r="N223" i="35"/>
  <c r="O223" i="35"/>
  <c r="P223" i="35"/>
  <c r="Q223" i="35"/>
  <c r="R223" i="35"/>
  <c r="S223" i="35"/>
  <c r="M224" i="35"/>
  <c r="N224" i="35"/>
  <c r="O224" i="35"/>
  <c r="P224" i="35"/>
  <c r="Q224" i="35"/>
  <c r="R224" i="35"/>
  <c r="S224" i="35"/>
  <c r="M225" i="35"/>
  <c r="N225" i="35"/>
  <c r="O225" i="35"/>
  <c r="P225" i="35"/>
  <c r="Q225" i="35"/>
  <c r="R225" i="35"/>
  <c r="S225" i="35"/>
  <c r="M226" i="35"/>
  <c r="N226" i="35"/>
  <c r="O226" i="35"/>
  <c r="P226" i="35"/>
  <c r="Q226" i="35"/>
  <c r="R226" i="35"/>
  <c r="S226" i="35"/>
  <c r="M227" i="35"/>
  <c r="N227" i="35"/>
  <c r="O227" i="35"/>
  <c r="P227" i="35"/>
  <c r="Q227" i="35"/>
  <c r="R227" i="35"/>
  <c r="S227" i="35"/>
  <c r="M228" i="35"/>
  <c r="N228" i="35"/>
  <c r="O228" i="35"/>
  <c r="P228" i="35"/>
  <c r="Q228" i="35"/>
  <c r="R228" i="35"/>
  <c r="S228" i="35"/>
  <c r="M229" i="35"/>
  <c r="N229" i="35"/>
  <c r="O229" i="35"/>
  <c r="P229" i="35"/>
  <c r="Q229" i="35"/>
  <c r="R229" i="35"/>
  <c r="S229" i="35"/>
  <c r="M230" i="35"/>
  <c r="N230" i="35"/>
  <c r="O230" i="35"/>
  <c r="P230" i="35"/>
  <c r="Q230" i="35"/>
  <c r="R230" i="35"/>
  <c r="S230" i="35"/>
  <c r="M231" i="35"/>
  <c r="N231" i="35"/>
  <c r="O231" i="35"/>
  <c r="P231" i="35"/>
  <c r="Q231" i="35"/>
  <c r="R231" i="35"/>
  <c r="S231" i="35"/>
  <c r="M232" i="35"/>
  <c r="N232" i="35"/>
  <c r="O232" i="35"/>
  <c r="P232" i="35"/>
  <c r="Q232" i="35"/>
  <c r="R232" i="35"/>
  <c r="S232" i="35"/>
  <c r="M233" i="35"/>
  <c r="N233" i="35"/>
  <c r="O233" i="35"/>
  <c r="P233" i="35"/>
  <c r="Q233" i="35"/>
  <c r="R233" i="35"/>
  <c r="S233" i="35"/>
  <c r="M234" i="35"/>
  <c r="N234" i="35"/>
  <c r="O234" i="35"/>
  <c r="P234" i="35"/>
  <c r="Q234" i="35"/>
  <c r="R234" i="35"/>
  <c r="S234" i="35"/>
  <c r="M235" i="35"/>
  <c r="N235" i="35"/>
  <c r="O235" i="35"/>
  <c r="P235" i="35"/>
  <c r="Q235" i="35"/>
  <c r="R235" i="35"/>
  <c r="S235" i="35"/>
  <c r="M236" i="35"/>
  <c r="N236" i="35"/>
  <c r="O236" i="35"/>
  <c r="P236" i="35"/>
  <c r="Q236" i="35"/>
  <c r="R236" i="35"/>
  <c r="S236" i="35"/>
  <c r="M237" i="35"/>
  <c r="N237" i="35"/>
  <c r="O237" i="35"/>
  <c r="P237" i="35"/>
  <c r="Q237" i="35"/>
  <c r="R237" i="35"/>
  <c r="S237" i="35"/>
  <c r="M238" i="35"/>
  <c r="N238" i="35"/>
  <c r="O238" i="35"/>
  <c r="P238" i="35"/>
  <c r="Q238" i="35"/>
  <c r="R238" i="35"/>
  <c r="S238" i="35"/>
  <c r="M239" i="35"/>
  <c r="N239" i="35"/>
  <c r="O239" i="35"/>
  <c r="P239" i="35"/>
  <c r="Q239" i="35"/>
  <c r="R239" i="35"/>
  <c r="S239" i="35"/>
  <c r="M240" i="35"/>
  <c r="N240" i="35"/>
  <c r="O240" i="35"/>
  <c r="P240" i="35"/>
  <c r="Q240" i="35"/>
  <c r="R240" i="35"/>
  <c r="S240" i="35"/>
  <c r="M241" i="35"/>
  <c r="N241" i="35"/>
  <c r="O241" i="35"/>
  <c r="P241" i="35"/>
  <c r="Q241" i="35"/>
  <c r="R241" i="35"/>
  <c r="S241" i="35"/>
  <c r="M242" i="35"/>
  <c r="N242" i="35"/>
  <c r="O242" i="35"/>
  <c r="P242" i="35"/>
  <c r="Q242" i="35"/>
  <c r="R242" i="35"/>
  <c r="S242" i="35"/>
  <c r="M243" i="35"/>
  <c r="N243" i="35"/>
  <c r="O243" i="35"/>
  <c r="P243" i="35"/>
  <c r="Q243" i="35"/>
  <c r="R243" i="35"/>
  <c r="S243" i="35"/>
  <c r="M244" i="35"/>
  <c r="N244" i="35"/>
  <c r="O244" i="35"/>
  <c r="P244" i="35"/>
  <c r="Q244" i="35"/>
  <c r="R244" i="35"/>
  <c r="S244" i="35"/>
  <c r="M245" i="35"/>
  <c r="N245" i="35"/>
  <c r="O245" i="35"/>
  <c r="P245" i="35"/>
  <c r="Q245" i="35"/>
  <c r="R245" i="35"/>
  <c r="S245" i="35"/>
  <c r="M246" i="35"/>
  <c r="N246" i="35"/>
  <c r="O246" i="35"/>
  <c r="P246" i="35"/>
  <c r="Q246" i="35"/>
  <c r="R246" i="35"/>
  <c r="S246" i="35"/>
  <c r="M247" i="35"/>
  <c r="N247" i="35"/>
  <c r="O247" i="35"/>
  <c r="P247" i="35"/>
  <c r="Q247" i="35"/>
  <c r="R247" i="35"/>
  <c r="S247" i="35"/>
  <c r="M248" i="35"/>
  <c r="N248" i="35"/>
  <c r="O248" i="35"/>
  <c r="P248" i="35"/>
  <c r="Q248" i="35"/>
  <c r="R248" i="35"/>
  <c r="S248" i="35"/>
  <c r="M249" i="35"/>
  <c r="N249" i="35"/>
  <c r="O249" i="35"/>
  <c r="P249" i="35"/>
  <c r="Q249" i="35"/>
  <c r="R249" i="35"/>
  <c r="S249" i="35"/>
  <c r="M250" i="35"/>
  <c r="N250" i="35"/>
  <c r="O250" i="35"/>
  <c r="P250" i="35"/>
  <c r="Q250" i="35"/>
  <c r="R250" i="35"/>
  <c r="S250" i="35"/>
  <c r="M251" i="35"/>
  <c r="N251" i="35"/>
  <c r="O251" i="35"/>
  <c r="P251" i="35"/>
  <c r="Q251" i="35"/>
  <c r="R251" i="35"/>
  <c r="S251" i="35"/>
  <c r="M252" i="35"/>
  <c r="N252" i="35"/>
  <c r="O252" i="35"/>
  <c r="P252" i="35"/>
  <c r="Q252" i="35"/>
  <c r="R252" i="35"/>
  <c r="S252" i="35"/>
  <c r="M253" i="35"/>
  <c r="N253" i="35"/>
  <c r="O253" i="35"/>
  <c r="P253" i="35"/>
  <c r="Q253" i="35"/>
  <c r="R253" i="35"/>
  <c r="S253" i="35"/>
  <c r="M254" i="35"/>
  <c r="N254" i="35"/>
  <c r="O254" i="35"/>
  <c r="P254" i="35"/>
  <c r="Q254" i="35"/>
  <c r="R254" i="35"/>
  <c r="S254" i="35"/>
  <c r="M255" i="35"/>
  <c r="N255" i="35"/>
  <c r="O255" i="35"/>
  <c r="P255" i="35"/>
  <c r="Q255" i="35"/>
  <c r="R255" i="35"/>
  <c r="S255" i="35"/>
  <c r="M256" i="35"/>
  <c r="N256" i="35"/>
  <c r="O256" i="35"/>
  <c r="P256" i="35"/>
  <c r="Q256" i="35"/>
  <c r="R256" i="35"/>
  <c r="S256" i="35"/>
  <c r="M257" i="35"/>
  <c r="N257" i="35"/>
  <c r="O257" i="35"/>
  <c r="P257" i="35"/>
  <c r="Q257" i="35"/>
  <c r="R257" i="35"/>
  <c r="S257" i="35"/>
  <c r="M258" i="35"/>
  <c r="N258" i="35"/>
  <c r="O258" i="35"/>
  <c r="P258" i="35"/>
  <c r="Q258" i="35"/>
  <c r="R258" i="35"/>
  <c r="S258" i="35"/>
  <c r="M259" i="35"/>
  <c r="N259" i="35"/>
  <c r="O259" i="35"/>
  <c r="P259" i="35"/>
  <c r="Q259" i="35"/>
  <c r="R259" i="35"/>
  <c r="S259" i="35"/>
  <c r="M260" i="35"/>
  <c r="N260" i="35"/>
  <c r="O260" i="35"/>
  <c r="P260" i="35"/>
  <c r="Q260" i="35"/>
  <c r="R260" i="35"/>
  <c r="S260" i="35"/>
  <c r="M261" i="35"/>
  <c r="N261" i="35"/>
  <c r="O261" i="35"/>
  <c r="P261" i="35"/>
  <c r="Q261" i="35"/>
  <c r="R261" i="35"/>
  <c r="S261" i="35"/>
  <c r="M262" i="35"/>
  <c r="N262" i="35"/>
  <c r="O262" i="35"/>
  <c r="P262" i="35"/>
  <c r="Q262" i="35"/>
  <c r="R262" i="35"/>
  <c r="S262" i="35"/>
  <c r="M263" i="35"/>
  <c r="N263" i="35"/>
  <c r="O263" i="35"/>
  <c r="P263" i="35"/>
  <c r="Q263" i="35"/>
  <c r="R263" i="35"/>
  <c r="S263" i="35"/>
  <c r="M264" i="35"/>
  <c r="N264" i="35"/>
  <c r="O264" i="35"/>
  <c r="P264" i="35"/>
  <c r="Q264" i="35"/>
  <c r="R264" i="35"/>
  <c r="S264" i="35"/>
  <c r="M265" i="35"/>
  <c r="N265" i="35"/>
  <c r="O265" i="35"/>
  <c r="P265" i="35"/>
  <c r="Q265" i="35"/>
  <c r="R265" i="35"/>
  <c r="S265" i="35"/>
  <c r="M266" i="35"/>
  <c r="N266" i="35"/>
  <c r="O266" i="35"/>
  <c r="P266" i="35"/>
  <c r="Q266" i="35"/>
  <c r="R266" i="35"/>
  <c r="S266" i="35"/>
  <c r="M267" i="35"/>
  <c r="N267" i="35"/>
  <c r="O267" i="35"/>
  <c r="P267" i="35"/>
  <c r="Q267" i="35"/>
  <c r="R267" i="35"/>
  <c r="S267" i="35"/>
  <c r="M268" i="35"/>
  <c r="N268" i="35"/>
  <c r="O268" i="35"/>
  <c r="P268" i="35"/>
  <c r="Q268" i="35"/>
  <c r="R268" i="35"/>
  <c r="S268" i="35"/>
  <c r="M269" i="35"/>
  <c r="N269" i="35"/>
  <c r="O269" i="35"/>
  <c r="P269" i="35"/>
  <c r="Q269" i="35"/>
  <c r="R269" i="35"/>
  <c r="S269" i="35"/>
  <c r="M270" i="35"/>
  <c r="N270" i="35"/>
  <c r="O270" i="35"/>
  <c r="P270" i="35"/>
  <c r="Q270" i="35"/>
  <c r="R270" i="35"/>
  <c r="S270" i="35"/>
  <c r="M271" i="35"/>
  <c r="N271" i="35"/>
  <c r="O271" i="35"/>
  <c r="P271" i="35"/>
  <c r="Q271" i="35"/>
  <c r="R271" i="35"/>
  <c r="S271" i="35"/>
  <c r="M272" i="35"/>
  <c r="N272" i="35"/>
  <c r="O272" i="35"/>
  <c r="P272" i="35"/>
  <c r="Q272" i="35"/>
  <c r="R272" i="35"/>
  <c r="S272" i="35"/>
  <c r="M273" i="35"/>
  <c r="N273" i="35"/>
  <c r="O273" i="35"/>
  <c r="P273" i="35"/>
  <c r="Q273" i="35"/>
  <c r="R273" i="35"/>
  <c r="S273" i="35"/>
  <c r="M274" i="35"/>
  <c r="N274" i="35"/>
  <c r="O274" i="35"/>
  <c r="P274" i="35"/>
  <c r="Q274" i="35"/>
  <c r="R274" i="35"/>
  <c r="S274" i="35"/>
  <c r="M275" i="35"/>
  <c r="N275" i="35"/>
  <c r="O275" i="35"/>
  <c r="P275" i="35"/>
  <c r="Q275" i="35"/>
  <c r="R275" i="35"/>
  <c r="S275" i="35"/>
  <c r="M276" i="35"/>
  <c r="N276" i="35"/>
  <c r="O276" i="35"/>
  <c r="P276" i="35"/>
  <c r="Q276" i="35"/>
  <c r="R276" i="35"/>
  <c r="S276" i="35"/>
  <c r="M277" i="35"/>
  <c r="N277" i="35"/>
  <c r="O277" i="35"/>
  <c r="P277" i="35"/>
  <c r="Q277" i="35"/>
  <c r="R277" i="35"/>
  <c r="S277" i="35"/>
  <c r="M278" i="35"/>
  <c r="N278" i="35"/>
  <c r="O278" i="35"/>
  <c r="P278" i="35"/>
  <c r="Q278" i="35"/>
  <c r="R278" i="35"/>
  <c r="S278" i="35"/>
  <c r="M279" i="35"/>
  <c r="N279" i="35"/>
  <c r="O279" i="35"/>
  <c r="P279" i="35"/>
  <c r="Q279" i="35"/>
  <c r="R279" i="35"/>
  <c r="S279" i="35"/>
  <c r="M280" i="35"/>
  <c r="N280" i="35"/>
  <c r="O280" i="35"/>
  <c r="P280" i="35"/>
  <c r="Q280" i="35"/>
  <c r="R280" i="35"/>
  <c r="S280" i="35"/>
  <c r="M281" i="35"/>
  <c r="N281" i="35"/>
  <c r="O281" i="35"/>
  <c r="P281" i="35"/>
  <c r="Q281" i="35"/>
  <c r="R281" i="35"/>
  <c r="S281" i="35"/>
  <c r="M282" i="35"/>
  <c r="N282" i="35"/>
  <c r="O282" i="35"/>
  <c r="P282" i="35"/>
  <c r="Q282" i="35"/>
  <c r="R282" i="35"/>
  <c r="S282" i="35"/>
  <c r="M283" i="35"/>
  <c r="N283" i="35"/>
  <c r="O283" i="35"/>
  <c r="P283" i="35"/>
  <c r="Q283" i="35"/>
  <c r="R283" i="35"/>
  <c r="S283" i="35"/>
  <c r="M284" i="35"/>
  <c r="N284" i="35"/>
  <c r="O284" i="35"/>
  <c r="P284" i="35"/>
  <c r="Q284" i="35"/>
  <c r="R284" i="35"/>
  <c r="S284" i="35"/>
  <c r="M285" i="35"/>
  <c r="N285" i="35"/>
  <c r="O285" i="35"/>
  <c r="P285" i="35"/>
  <c r="Q285" i="35"/>
  <c r="R285" i="35"/>
  <c r="S285" i="35"/>
  <c r="M286" i="35"/>
  <c r="N286" i="35"/>
  <c r="O286" i="35"/>
  <c r="P286" i="35"/>
  <c r="Q286" i="35"/>
  <c r="R286" i="35"/>
  <c r="S286" i="35"/>
  <c r="M287" i="35"/>
  <c r="N287" i="35"/>
  <c r="O287" i="35"/>
  <c r="P287" i="35"/>
  <c r="Q287" i="35"/>
  <c r="R287" i="35"/>
  <c r="S287" i="35"/>
  <c r="M288" i="35"/>
  <c r="N288" i="35"/>
  <c r="O288" i="35"/>
  <c r="P288" i="35"/>
  <c r="Q288" i="35"/>
  <c r="R288" i="35"/>
  <c r="S288" i="35"/>
  <c r="M289" i="35"/>
  <c r="N289" i="35"/>
  <c r="O289" i="35"/>
  <c r="P289" i="35"/>
  <c r="Q289" i="35"/>
  <c r="R289" i="35"/>
  <c r="S289" i="35"/>
  <c r="M290" i="35"/>
  <c r="N290" i="35"/>
  <c r="O290" i="35"/>
  <c r="P290" i="35"/>
  <c r="Q290" i="35"/>
  <c r="R290" i="35"/>
  <c r="S290" i="35"/>
  <c r="M291" i="35"/>
  <c r="N291" i="35"/>
  <c r="O291" i="35"/>
  <c r="P291" i="35"/>
  <c r="Q291" i="35"/>
  <c r="R291" i="35"/>
  <c r="S291" i="35"/>
  <c r="M292" i="35"/>
  <c r="N292" i="35"/>
  <c r="O292" i="35"/>
  <c r="P292" i="35"/>
  <c r="Q292" i="35"/>
  <c r="R292" i="35"/>
  <c r="S292" i="35"/>
  <c r="M293" i="35"/>
  <c r="N293" i="35"/>
  <c r="O293" i="35"/>
  <c r="P293" i="35"/>
  <c r="Q293" i="35"/>
  <c r="R293" i="35"/>
  <c r="S293" i="35"/>
  <c r="M294" i="35"/>
  <c r="N294" i="35"/>
  <c r="O294" i="35"/>
  <c r="P294" i="35"/>
  <c r="Q294" i="35"/>
  <c r="R294" i="35"/>
  <c r="S294" i="35"/>
  <c r="M295" i="35"/>
  <c r="N295" i="35"/>
  <c r="O295" i="35"/>
  <c r="P295" i="35"/>
  <c r="Q295" i="35"/>
  <c r="R295" i="35"/>
  <c r="S295" i="35"/>
  <c r="M296" i="35"/>
  <c r="N296" i="35"/>
  <c r="O296" i="35"/>
  <c r="P296" i="35"/>
  <c r="Q296" i="35"/>
  <c r="R296" i="35"/>
  <c r="S296" i="35"/>
  <c r="M297" i="35"/>
  <c r="N297" i="35"/>
  <c r="O297" i="35"/>
  <c r="P297" i="35"/>
  <c r="Q297" i="35"/>
  <c r="R297" i="35"/>
  <c r="S297" i="35"/>
  <c r="M298" i="35"/>
  <c r="N298" i="35"/>
  <c r="O298" i="35"/>
  <c r="P298" i="35"/>
  <c r="Q298" i="35"/>
  <c r="R298" i="35"/>
  <c r="S298" i="35"/>
  <c r="M299" i="35"/>
  <c r="N299" i="35"/>
  <c r="O299" i="35"/>
  <c r="P299" i="35"/>
  <c r="Q299" i="35"/>
  <c r="R299" i="35"/>
  <c r="S299" i="35"/>
  <c r="M300" i="35"/>
  <c r="N300" i="35"/>
  <c r="O300" i="35"/>
  <c r="P300" i="35"/>
  <c r="Q300" i="35"/>
  <c r="R300" i="35"/>
  <c r="S300" i="35"/>
  <c r="M301" i="35"/>
  <c r="N301" i="35"/>
  <c r="O301" i="35"/>
  <c r="P301" i="35"/>
  <c r="Q301" i="35"/>
  <c r="R301" i="35"/>
  <c r="S301" i="35"/>
  <c r="M302" i="35"/>
  <c r="N302" i="35"/>
  <c r="O302" i="35"/>
  <c r="P302" i="35"/>
  <c r="Q302" i="35"/>
  <c r="R302" i="35"/>
  <c r="S302" i="35"/>
  <c r="M303" i="35"/>
  <c r="N303" i="35"/>
  <c r="O303" i="35"/>
  <c r="P303" i="35"/>
  <c r="Q303" i="35"/>
  <c r="R303" i="35"/>
  <c r="S303" i="35"/>
  <c r="M304" i="35"/>
  <c r="N304" i="35"/>
  <c r="O304" i="35"/>
  <c r="P304" i="35"/>
  <c r="Q304" i="35"/>
  <c r="R304" i="35"/>
  <c r="S304" i="35"/>
  <c r="M305" i="35"/>
  <c r="N305" i="35"/>
  <c r="O305" i="35"/>
  <c r="P305" i="35"/>
  <c r="Q305" i="35"/>
  <c r="R305" i="35"/>
  <c r="S305" i="35"/>
  <c r="M306" i="35"/>
  <c r="N306" i="35"/>
  <c r="O306" i="35"/>
  <c r="P306" i="35"/>
  <c r="Q306" i="35"/>
  <c r="R306" i="35"/>
  <c r="S306" i="35"/>
  <c r="M307" i="35"/>
  <c r="N307" i="35"/>
  <c r="O307" i="35"/>
  <c r="P307" i="35"/>
  <c r="Q307" i="35"/>
  <c r="R307" i="35"/>
  <c r="S307" i="35"/>
  <c r="M308" i="35"/>
  <c r="N308" i="35"/>
  <c r="O308" i="35"/>
  <c r="P308" i="35"/>
  <c r="Q308" i="35"/>
  <c r="R308" i="35"/>
  <c r="S308" i="35"/>
  <c r="M309" i="35"/>
  <c r="N309" i="35"/>
  <c r="O309" i="35"/>
  <c r="P309" i="35"/>
  <c r="Q309" i="35"/>
  <c r="R309" i="35"/>
  <c r="S309" i="35"/>
  <c r="M310" i="35"/>
  <c r="N310" i="35"/>
  <c r="O310" i="35"/>
  <c r="P310" i="35"/>
  <c r="Q310" i="35"/>
  <c r="R310" i="35"/>
  <c r="S310" i="35"/>
  <c r="M311" i="35"/>
  <c r="N311" i="35"/>
  <c r="O311" i="35"/>
  <c r="P311" i="35"/>
  <c r="Q311" i="35"/>
  <c r="R311" i="35"/>
  <c r="S311" i="35"/>
  <c r="M312" i="35"/>
  <c r="N312" i="35"/>
  <c r="O312" i="35"/>
  <c r="P312" i="35"/>
  <c r="Q312" i="35"/>
  <c r="R312" i="35"/>
  <c r="S312" i="35"/>
  <c r="M313" i="35"/>
  <c r="N313" i="35"/>
  <c r="O313" i="35"/>
  <c r="P313" i="35"/>
  <c r="Q313" i="35"/>
  <c r="R313" i="35"/>
  <c r="S313" i="35"/>
  <c r="M314" i="35"/>
  <c r="N314" i="35"/>
  <c r="O314" i="35"/>
  <c r="P314" i="35"/>
  <c r="Q314" i="35"/>
  <c r="R314" i="35"/>
  <c r="S314" i="35"/>
  <c r="M315" i="35"/>
  <c r="N315" i="35"/>
  <c r="O315" i="35"/>
  <c r="P315" i="35"/>
  <c r="Q315" i="35"/>
  <c r="R315" i="35"/>
  <c r="S315" i="35"/>
  <c r="M316" i="35"/>
  <c r="N316" i="35"/>
  <c r="O316" i="35"/>
  <c r="P316" i="35"/>
  <c r="Q316" i="35"/>
  <c r="R316" i="35"/>
  <c r="S316" i="35"/>
  <c r="M317" i="35"/>
  <c r="N317" i="35"/>
  <c r="O317" i="35"/>
  <c r="P317" i="35"/>
  <c r="Q317" i="35"/>
  <c r="R317" i="35"/>
  <c r="S317" i="35"/>
  <c r="M318" i="35"/>
  <c r="N318" i="35"/>
  <c r="O318" i="35"/>
  <c r="P318" i="35"/>
  <c r="Q318" i="35"/>
  <c r="R318" i="35"/>
  <c r="S318" i="35"/>
  <c r="M319" i="35"/>
  <c r="N319" i="35"/>
  <c r="O319" i="35"/>
  <c r="P319" i="35"/>
  <c r="Q319" i="35"/>
  <c r="R319" i="35"/>
  <c r="S319" i="35"/>
  <c r="M320" i="35"/>
  <c r="N320" i="35"/>
  <c r="O320" i="35"/>
  <c r="P320" i="35"/>
  <c r="Q320" i="35"/>
  <c r="R320" i="35"/>
  <c r="S320" i="35"/>
  <c r="M321" i="35"/>
  <c r="N321" i="35"/>
  <c r="O321" i="35"/>
  <c r="P321" i="35"/>
  <c r="Q321" i="35"/>
  <c r="R321" i="35"/>
  <c r="S321" i="35"/>
  <c r="M322" i="35"/>
  <c r="N322" i="35"/>
  <c r="O322" i="35"/>
  <c r="P322" i="35"/>
  <c r="Q322" i="35"/>
  <c r="R322" i="35"/>
  <c r="S322" i="35"/>
  <c r="M323" i="35"/>
  <c r="N323" i="35"/>
  <c r="O323" i="35"/>
  <c r="P323" i="35"/>
  <c r="Q323" i="35"/>
  <c r="R323" i="35"/>
  <c r="S323" i="35"/>
  <c r="M324" i="35"/>
  <c r="N324" i="35"/>
  <c r="O324" i="35"/>
  <c r="P324" i="35"/>
  <c r="Q324" i="35"/>
  <c r="R324" i="35"/>
  <c r="S324" i="35"/>
  <c r="M325" i="35"/>
  <c r="N325" i="35"/>
  <c r="O325" i="35"/>
  <c r="P325" i="35"/>
  <c r="Q325" i="35"/>
  <c r="R325" i="35"/>
  <c r="S325" i="35"/>
  <c r="M326" i="35"/>
  <c r="N326" i="35"/>
  <c r="O326" i="35"/>
  <c r="P326" i="35"/>
  <c r="Q326" i="35"/>
  <c r="R326" i="35"/>
  <c r="S326" i="35"/>
  <c r="M327" i="35"/>
  <c r="N327" i="35"/>
  <c r="O327" i="35"/>
  <c r="P327" i="35"/>
  <c r="Q327" i="35"/>
  <c r="R327" i="35"/>
  <c r="S327" i="35"/>
  <c r="M328" i="35"/>
  <c r="N328" i="35"/>
  <c r="O328" i="35"/>
  <c r="P328" i="35"/>
  <c r="Q328" i="35"/>
  <c r="R328" i="35"/>
  <c r="S328" i="35"/>
  <c r="M329" i="35"/>
  <c r="N329" i="35"/>
  <c r="O329" i="35"/>
  <c r="P329" i="35"/>
  <c r="Q329" i="35"/>
  <c r="R329" i="35"/>
  <c r="S329" i="35"/>
  <c r="M330" i="35"/>
  <c r="N330" i="35"/>
  <c r="O330" i="35"/>
  <c r="P330" i="35"/>
  <c r="Q330" i="35"/>
  <c r="R330" i="35"/>
  <c r="S330" i="35"/>
  <c r="M331" i="35"/>
  <c r="N331" i="35"/>
  <c r="O331" i="35"/>
  <c r="P331" i="35"/>
  <c r="Q331" i="35"/>
  <c r="R331" i="35"/>
  <c r="S331" i="35"/>
  <c r="M332" i="35"/>
  <c r="N332" i="35"/>
  <c r="O332" i="35"/>
  <c r="P332" i="35"/>
  <c r="Q332" i="35"/>
  <c r="R332" i="35"/>
  <c r="S332" i="35"/>
  <c r="M333" i="35"/>
  <c r="N333" i="35"/>
  <c r="O333" i="35"/>
  <c r="P333" i="35"/>
  <c r="Q333" i="35"/>
  <c r="R333" i="35"/>
  <c r="S333" i="35"/>
  <c r="M334" i="35"/>
  <c r="N334" i="35"/>
  <c r="O334" i="35"/>
  <c r="P334" i="35"/>
  <c r="Q334" i="35"/>
  <c r="R334" i="35"/>
  <c r="S334" i="35"/>
  <c r="M335" i="35"/>
  <c r="N335" i="35"/>
  <c r="O335" i="35"/>
  <c r="P335" i="35"/>
  <c r="Q335" i="35"/>
  <c r="R335" i="35"/>
  <c r="S335" i="35"/>
  <c r="M336" i="35"/>
  <c r="N336" i="35"/>
  <c r="O336" i="35"/>
  <c r="P336" i="35"/>
  <c r="Q336" i="35"/>
  <c r="R336" i="35"/>
  <c r="S336" i="35"/>
  <c r="M337" i="35"/>
  <c r="N337" i="35"/>
  <c r="O337" i="35"/>
  <c r="P337" i="35"/>
  <c r="Q337" i="35"/>
  <c r="R337" i="35"/>
  <c r="S337" i="35"/>
  <c r="M338" i="35"/>
  <c r="N338" i="35"/>
  <c r="O338" i="35"/>
  <c r="P338" i="35"/>
  <c r="Q338" i="35"/>
  <c r="R338" i="35"/>
  <c r="S338" i="35"/>
  <c r="M339" i="35"/>
  <c r="N339" i="35"/>
  <c r="O339" i="35"/>
  <c r="P339" i="35"/>
  <c r="Q339" i="35"/>
  <c r="R339" i="35"/>
  <c r="S339" i="35"/>
  <c r="M340" i="35"/>
  <c r="N340" i="35"/>
  <c r="O340" i="35"/>
  <c r="P340" i="35"/>
  <c r="Q340" i="35"/>
  <c r="R340" i="35"/>
  <c r="S340" i="35"/>
  <c r="M341" i="35"/>
  <c r="N341" i="35"/>
  <c r="O341" i="35"/>
  <c r="P341" i="35"/>
  <c r="Q341" i="35"/>
  <c r="R341" i="35"/>
  <c r="S341" i="35"/>
  <c r="M342" i="35"/>
  <c r="N342" i="35"/>
  <c r="O342" i="35"/>
  <c r="P342" i="35"/>
  <c r="Q342" i="35"/>
  <c r="R342" i="35"/>
  <c r="S342" i="35"/>
  <c r="M343" i="35"/>
  <c r="N343" i="35"/>
  <c r="O343" i="35"/>
  <c r="P343" i="35"/>
  <c r="Q343" i="35"/>
  <c r="R343" i="35"/>
  <c r="S343" i="35"/>
  <c r="M344" i="35"/>
  <c r="N344" i="35"/>
  <c r="O344" i="35"/>
  <c r="P344" i="35"/>
  <c r="Q344" i="35"/>
  <c r="R344" i="35"/>
  <c r="S344" i="35"/>
  <c r="M345" i="35"/>
  <c r="N345" i="35"/>
  <c r="O345" i="35"/>
  <c r="P345" i="35"/>
  <c r="Q345" i="35"/>
  <c r="R345" i="35"/>
  <c r="S345" i="35"/>
  <c r="M346" i="35"/>
  <c r="N346" i="35"/>
  <c r="O346" i="35"/>
  <c r="P346" i="35"/>
  <c r="Q346" i="35"/>
  <c r="R346" i="35"/>
  <c r="S346" i="35"/>
  <c r="M347" i="35"/>
  <c r="N347" i="35"/>
  <c r="O347" i="35"/>
  <c r="P347" i="35"/>
  <c r="Q347" i="35"/>
  <c r="R347" i="35"/>
  <c r="S347" i="35"/>
  <c r="M348" i="35"/>
  <c r="N348" i="35"/>
  <c r="O348" i="35"/>
  <c r="P348" i="35"/>
  <c r="Q348" i="35"/>
  <c r="R348" i="35"/>
  <c r="S348" i="35"/>
  <c r="M349" i="35"/>
  <c r="N349" i="35"/>
  <c r="O349" i="35"/>
  <c r="P349" i="35"/>
  <c r="Q349" i="35"/>
  <c r="R349" i="35"/>
  <c r="S349" i="35"/>
  <c r="M350" i="35"/>
  <c r="N350" i="35"/>
  <c r="O350" i="35"/>
  <c r="P350" i="35"/>
  <c r="Q350" i="35"/>
  <c r="R350" i="35"/>
  <c r="S350" i="35"/>
  <c r="M351" i="35"/>
  <c r="N351" i="35"/>
  <c r="O351" i="35"/>
  <c r="P351" i="35"/>
  <c r="Q351" i="35"/>
  <c r="R351" i="35"/>
  <c r="S351" i="35"/>
  <c r="M352" i="35"/>
  <c r="N352" i="35"/>
  <c r="O352" i="35"/>
  <c r="P352" i="35"/>
  <c r="Q352" i="35"/>
  <c r="R352" i="35"/>
  <c r="S352" i="35"/>
  <c r="M353" i="35"/>
  <c r="N353" i="35"/>
  <c r="O353" i="35"/>
  <c r="P353" i="35"/>
  <c r="Q353" i="35"/>
  <c r="R353" i="35"/>
  <c r="S353" i="35"/>
  <c r="M354" i="35"/>
  <c r="N354" i="35"/>
  <c r="O354" i="35"/>
  <c r="P354" i="35"/>
  <c r="Q354" i="35"/>
  <c r="R354" i="35"/>
  <c r="S354" i="35"/>
  <c r="M355" i="35"/>
  <c r="N355" i="35"/>
  <c r="O355" i="35"/>
  <c r="P355" i="35"/>
  <c r="Q355" i="35"/>
  <c r="R355" i="35"/>
  <c r="S355" i="35"/>
  <c r="M356" i="35"/>
  <c r="N356" i="35"/>
  <c r="O356" i="35"/>
  <c r="P356" i="35"/>
  <c r="Q356" i="35"/>
  <c r="R356" i="35"/>
  <c r="S356" i="35"/>
  <c r="M357" i="35"/>
  <c r="N357" i="35"/>
  <c r="O357" i="35"/>
  <c r="P357" i="35"/>
  <c r="Q357" i="35"/>
  <c r="R357" i="35"/>
  <c r="S357" i="35"/>
  <c r="M358" i="35"/>
  <c r="N358" i="35"/>
  <c r="O358" i="35"/>
  <c r="P358" i="35"/>
  <c r="Q358" i="35"/>
  <c r="R358" i="35"/>
  <c r="S358" i="35"/>
  <c r="M359" i="35"/>
  <c r="N359" i="35"/>
  <c r="O359" i="35"/>
  <c r="P359" i="35"/>
  <c r="Q359" i="35"/>
  <c r="R359" i="35"/>
  <c r="S359" i="35"/>
  <c r="M360" i="35"/>
  <c r="N360" i="35"/>
  <c r="O360" i="35"/>
  <c r="P360" i="35"/>
  <c r="Q360" i="35"/>
  <c r="R360" i="35"/>
  <c r="S360" i="35"/>
  <c r="M361" i="35"/>
  <c r="N361" i="35"/>
  <c r="O361" i="35"/>
  <c r="P361" i="35"/>
  <c r="Q361" i="35"/>
  <c r="R361" i="35"/>
  <c r="S361" i="35"/>
  <c r="M362" i="35"/>
  <c r="N362" i="35"/>
  <c r="O362" i="35"/>
  <c r="P362" i="35"/>
  <c r="Q362" i="35"/>
  <c r="R362" i="35"/>
  <c r="S362" i="35"/>
  <c r="M363" i="35"/>
  <c r="N363" i="35"/>
  <c r="O363" i="35"/>
  <c r="P363" i="35"/>
  <c r="Q363" i="35"/>
  <c r="R363" i="35"/>
  <c r="S363" i="35"/>
  <c r="M364" i="35"/>
  <c r="N364" i="35"/>
  <c r="O364" i="35"/>
  <c r="P364" i="35"/>
  <c r="Q364" i="35"/>
  <c r="R364" i="35"/>
  <c r="S364" i="35"/>
  <c r="M365" i="35"/>
  <c r="N365" i="35"/>
  <c r="O365" i="35"/>
  <c r="P365" i="35"/>
  <c r="Q365" i="35"/>
  <c r="R365" i="35"/>
  <c r="S365" i="35"/>
  <c r="M366" i="35"/>
  <c r="N366" i="35"/>
  <c r="O366" i="35"/>
  <c r="P366" i="35"/>
  <c r="Q366" i="35"/>
  <c r="R366" i="35"/>
  <c r="S366" i="35"/>
  <c r="M367" i="35"/>
  <c r="N367" i="35"/>
  <c r="O367" i="35"/>
  <c r="P367" i="35"/>
  <c r="Q367" i="35"/>
  <c r="R367" i="35"/>
  <c r="S367" i="35"/>
  <c r="M368" i="35"/>
  <c r="N368" i="35"/>
  <c r="O368" i="35"/>
  <c r="P368" i="35"/>
  <c r="Q368" i="35"/>
  <c r="R368" i="35"/>
  <c r="S368" i="35"/>
  <c r="M369" i="35"/>
  <c r="N369" i="35"/>
  <c r="O369" i="35"/>
  <c r="P369" i="35"/>
  <c r="Q369" i="35"/>
  <c r="R369" i="35"/>
  <c r="S369" i="35"/>
  <c r="M370" i="35"/>
  <c r="N370" i="35"/>
  <c r="O370" i="35"/>
  <c r="P370" i="35"/>
  <c r="Q370" i="35"/>
  <c r="R370" i="35"/>
  <c r="S370" i="35"/>
  <c r="M371" i="35"/>
  <c r="N371" i="35"/>
  <c r="O371" i="35"/>
  <c r="P371" i="35"/>
  <c r="Q371" i="35"/>
  <c r="R371" i="35"/>
  <c r="S371" i="35"/>
  <c r="M372" i="35"/>
  <c r="N372" i="35"/>
  <c r="O372" i="35"/>
  <c r="P372" i="35"/>
  <c r="Q372" i="35"/>
  <c r="R372" i="35"/>
  <c r="S372" i="35"/>
  <c r="M373" i="35"/>
  <c r="N373" i="35"/>
  <c r="O373" i="35"/>
  <c r="P373" i="35"/>
  <c r="Q373" i="35"/>
  <c r="R373" i="35"/>
  <c r="S373" i="35"/>
  <c r="M374" i="35"/>
  <c r="N374" i="35"/>
  <c r="O374" i="35"/>
  <c r="P374" i="35"/>
  <c r="Q374" i="35"/>
  <c r="R374" i="35"/>
  <c r="S374" i="35"/>
  <c r="M375" i="35"/>
  <c r="N375" i="35"/>
  <c r="O375" i="35"/>
  <c r="P375" i="35"/>
  <c r="Q375" i="35"/>
  <c r="R375" i="35"/>
  <c r="S375" i="35"/>
  <c r="M376" i="35"/>
  <c r="N376" i="35"/>
  <c r="O376" i="35"/>
  <c r="P376" i="35"/>
  <c r="Q376" i="35"/>
  <c r="R376" i="35"/>
  <c r="S376" i="35"/>
  <c r="M377" i="35"/>
  <c r="N377" i="35"/>
  <c r="O377" i="35"/>
  <c r="P377" i="35"/>
  <c r="Q377" i="35"/>
  <c r="R377" i="35"/>
  <c r="S377" i="35"/>
  <c r="M378" i="35"/>
  <c r="N378" i="35"/>
  <c r="O378" i="35"/>
  <c r="P378" i="35"/>
  <c r="Q378" i="35"/>
  <c r="R378" i="35"/>
  <c r="S378" i="35"/>
  <c r="M379" i="35"/>
  <c r="N379" i="35"/>
  <c r="O379" i="35"/>
  <c r="P379" i="35"/>
  <c r="Q379" i="35"/>
  <c r="R379" i="35"/>
  <c r="S379" i="35"/>
  <c r="M380" i="35"/>
  <c r="N380" i="35"/>
  <c r="O380" i="35"/>
  <c r="P380" i="35"/>
  <c r="Q380" i="35"/>
  <c r="R380" i="35"/>
  <c r="S380" i="35"/>
  <c r="M381" i="35"/>
  <c r="N381" i="35"/>
  <c r="O381" i="35"/>
  <c r="P381" i="35"/>
  <c r="Q381" i="35"/>
  <c r="R381" i="35"/>
  <c r="S381" i="35"/>
  <c r="M382" i="35"/>
  <c r="N382" i="35"/>
  <c r="O382" i="35"/>
  <c r="P382" i="35"/>
  <c r="Q382" i="35"/>
  <c r="R382" i="35"/>
  <c r="S382" i="35"/>
  <c r="M383" i="35"/>
  <c r="N383" i="35"/>
  <c r="O383" i="35"/>
  <c r="P383" i="35"/>
  <c r="Q383" i="35"/>
  <c r="R383" i="35"/>
  <c r="S383" i="35"/>
  <c r="M384" i="35"/>
  <c r="N384" i="35"/>
  <c r="O384" i="35"/>
  <c r="P384" i="35"/>
  <c r="Q384" i="35"/>
  <c r="R384" i="35"/>
  <c r="S384" i="35"/>
  <c r="M385" i="35"/>
  <c r="N385" i="35"/>
  <c r="O385" i="35"/>
  <c r="P385" i="35"/>
  <c r="Q385" i="35"/>
  <c r="R385" i="35"/>
  <c r="S385" i="35"/>
  <c r="M386" i="35"/>
  <c r="N386" i="35"/>
  <c r="O386" i="35"/>
  <c r="P386" i="35"/>
  <c r="Q386" i="35"/>
  <c r="R386" i="35"/>
  <c r="S386" i="35"/>
  <c r="M387" i="35"/>
  <c r="N387" i="35"/>
  <c r="O387" i="35"/>
  <c r="P387" i="35"/>
  <c r="Q387" i="35"/>
  <c r="R387" i="35"/>
  <c r="S387" i="35"/>
  <c r="M388" i="35"/>
  <c r="N388" i="35"/>
  <c r="O388" i="35"/>
  <c r="P388" i="35"/>
  <c r="Q388" i="35"/>
  <c r="R388" i="35"/>
  <c r="S388" i="35"/>
  <c r="M389" i="35"/>
  <c r="N389" i="35"/>
  <c r="O389" i="35"/>
  <c r="P389" i="35"/>
  <c r="Q389" i="35"/>
  <c r="R389" i="35"/>
  <c r="S389" i="35"/>
  <c r="M390" i="35"/>
  <c r="N390" i="35"/>
  <c r="O390" i="35"/>
  <c r="P390" i="35"/>
  <c r="Q390" i="35"/>
  <c r="R390" i="35"/>
  <c r="S390" i="35"/>
  <c r="M391" i="35"/>
  <c r="N391" i="35"/>
  <c r="O391" i="35"/>
  <c r="P391" i="35"/>
  <c r="Q391" i="35"/>
  <c r="R391" i="35"/>
  <c r="S391" i="35"/>
  <c r="M392" i="35"/>
  <c r="N392" i="35"/>
  <c r="O392" i="35"/>
  <c r="P392" i="35"/>
  <c r="Q392" i="35"/>
  <c r="R392" i="35"/>
  <c r="S392" i="35"/>
  <c r="M393" i="35"/>
  <c r="N393" i="35"/>
  <c r="O393" i="35"/>
  <c r="P393" i="35"/>
  <c r="Q393" i="35"/>
  <c r="R393" i="35"/>
  <c r="S393" i="35"/>
  <c r="M394" i="35"/>
  <c r="N394" i="35"/>
  <c r="O394" i="35"/>
  <c r="P394" i="35"/>
  <c r="Q394" i="35"/>
  <c r="R394" i="35"/>
  <c r="S394" i="35"/>
  <c r="M395" i="35"/>
  <c r="N395" i="35"/>
  <c r="O395" i="35"/>
  <c r="P395" i="35"/>
  <c r="Q395" i="35"/>
  <c r="R395" i="35"/>
  <c r="S395" i="35"/>
  <c r="M396" i="35"/>
  <c r="N396" i="35"/>
  <c r="O396" i="35"/>
  <c r="P396" i="35"/>
  <c r="Q396" i="35"/>
  <c r="R396" i="35"/>
  <c r="S396" i="35"/>
  <c r="M397" i="35"/>
  <c r="N397" i="35"/>
  <c r="O397" i="35"/>
  <c r="P397" i="35"/>
  <c r="Q397" i="35"/>
  <c r="R397" i="35"/>
  <c r="S397" i="35"/>
  <c r="M398" i="35"/>
  <c r="N398" i="35"/>
  <c r="O398" i="35"/>
  <c r="P398" i="35"/>
  <c r="Q398" i="35"/>
  <c r="R398" i="35"/>
  <c r="S398" i="35"/>
  <c r="M399" i="35"/>
  <c r="N399" i="35"/>
  <c r="O399" i="35"/>
  <c r="P399" i="35"/>
  <c r="Q399" i="35"/>
  <c r="R399" i="35"/>
  <c r="S399" i="35"/>
  <c r="M400" i="35"/>
  <c r="N400" i="35"/>
  <c r="O400" i="35"/>
  <c r="P400" i="35"/>
  <c r="Q400" i="35"/>
  <c r="R400" i="35"/>
  <c r="S400" i="35"/>
  <c r="M401" i="35"/>
  <c r="N401" i="35"/>
  <c r="O401" i="35"/>
  <c r="P401" i="35"/>
  <c r="Q401" i="35"/>
  <c r="R401" i="35"/>
  <c r="S401" i="35"/>
  <c r="M402" i="35"/>
  <c r="N402" i="35"/>
  <c r="O402" i="35"/>
  <c r="P402" i="35"/>
  <c r="Q402" i="35"/>
  <c r="R402" i="35"/>
  <c r="S402" i="35"/>
  <c r="M403" i="35"/>
  <c r="N403" i="35"/>
  <c r="O403" i="35"/>
  <c r="P403" i="35"/>
  <c r="Q403" i="35"/>
  <c r="R403" i="35"/>
  <c r="S403" i="35"/>
  <c r="M404" i="35"/>
  <c r="N404" i="35"/>
  <c r="O404" i="35"/>
  <c r="P404" i="35"/>
  <c r="Q404" i="35"/>
  <c r="R404" i="35"/>
  <c r="S404" i="35"/>
  <c r="M405" i="35"/>
  <c r="N405" i="35"/>
  <c r="O405" i="35"/>
  <c r="P405" i="35"/>
  <c r="Q405" i="35"/>
  <c r="R405" i="35"/>
  <c r="S405" i="35"/>
  <c r="M406" i="35"/>
  <c r="N406" i="35"/>
  <c r="O406" i="35"/>
  <c r="P406" i="35"/>
  <c r="Q406" i="35"/>
  <c r="R406" i="35"/>
  <c r="S406" i="35"/>
  <c r="M407" i="35"/>
  <c r="N407" i="35"/>
  <c r="O407" i="35"/>
  <c r="P407" i="35"/>
  <c r="Q407" i="35"/>
  <c r="R407" i="35"/>
  <c r="S407" i="35"/>
  <c r="M408" i="35"/>
  <c r="N408" i="35"/>
  <c r="O408" i="35"/>
  <c r="P408" i="35"/>
  <c r="Q408" i="35"/>
  <c r="R408" i="35"/>
  <c r="S408" i="35"/>
  <c r="M409" i="35"/>
  <c r="N409" i="35"/>
  <c r="O409" i="35"/>
  <c r="P409" i="35"/>
  <c r="Q409" i="35"/>
  <c r="R409" i="35"/>
  <c r="S409" i="35"/>
  <c r="M410" i="35"/>
  <c r="N410" i="35"/>
  <c r="O410" i="35"/>
  <c r="P410" i="35"/>
  <c r="Q410" i="35"/>
  <c r="R410" i="35"/>
  <c r="S410" i="35"/>
  <c r="M411" i="35"/>
  <c r="N411" i="35"/>
  <c r="O411" i="35"/>
  <c r="P411" i="35"/>
  <c r="Q411" i="35"/>
  <c r="R411" i="35"/>
  <c r="S411" i="35"/>
  <c r="M412" i="35"/>
  <c r="N412" i="35"/>
  <c r="O412" i="35"/>
  <c r="P412" i="35"/>
  <c r="Q412" i="35"/>
  <c r="R412" i="35"/>
  <c r="S412" i="35"/>
  <c r="M413" i="35"/>
  <c r="N413" i="35"/>
  <c r="O413" i="35"/>
  <c r="P413" i="35"/>
  <c r="Q413" i="35"/>
  <c r="R413" i="35"/>
  <c r="S413" i="35"/>
  <c r="M414" i="35"/>
  <c r="N414" i="35"/>
  <c r="O414" i="35"/>
  <c r="P414" i="35"/>
  <c r="Q414" i="35"/>
  <c r="R414" i="35"/>
  <c r="S414" i="35"/>
  <c r="M415" i="35"/>
  <c r="N415" i="35"/>
  <c r="O415" i="35"/>
  <c r="P415" i="35"/>
  <c r="Q415" i="35"/>
  <c r="R415" i="35"/>
  <c r="S415" i="35"/>
  <c r="M416" i="35"/>
  <c r="N416" i="35"/>
  <c r="O416" i="35"/>
  <c r="P416" i="35"/>
  <c r="Q416" i="35"/>
  <c r="R416" i="35"/>
  <c r="S416" i="35"/>
  <c r="M417" i="35"/>
  <c r="N417" i="35"/>
  <c r="O417" i="35"/>
  <c r="P417" i="35"/>
  <c r="Q417" i="35"/>
  <c r="R417" i="35"/>
  <c r="S417" i="35"/>
  <c r="M418" i="35"/>
  <c r="N418" i="35"/>
  <c r="O418" i="35"/>
  <c r="P418" i="35"/>
  <c r="Q418" i="35"/>
  <c r="R418" i="35"/>
  <c r="S418" i="35"/>
  <c r="M419" i="35"/>
  <c r="N419" i="35"/>
  <c r="O419" i="35"/>
  <c r="P419" i="35"/>
  <c r="Q419" i="35"/>
  <c r="R419" i="35"/>
  <c r="S419" i="35"/>
  <c r="M420" i="35"/>
  <c r="N420" i="35"/>
  <c r="O420" i="35"/>
  <c r="P420" i="35"/>
  <c r="Q420" i="35"/>
  <c r="R420" i="35"/>
  <c r="S420" i="35"/>
  <c r="M421" i="35"/>
  <c r="N421" i="35"/>
  <c r="O421" i="35"/>
  <c r="P421" i="35"/>
  <c r="Q421" i="35"/>
  <c r="R421" i="35"/>
  <c r="S421" i="35"/>
  <c r="M422" i="35"/>
  <c r="N422" i="35"/>
  <c r="O422" i="35"/>
  <c r="P422" i="35"/>
  <c r="Q422" i="35"/>
  <c r="R422" i="35"/>
  <c r="S422" i="35"/>
  <c r="M423" i="35"/>
  <c r="N423" i="35"/>
  <c r="O423" i="35"/>
  <c r="P423" i="35"/>
  <c r="Q423" i="35"/>
  <c r="R423" i="35"/>
  <c r="S423" i="35"/>
  <c r="M424" i="35"/>
  <c r="N424" i="35"/>
  <c r="O424" i="35"/>
  <c r="P424" i="35"/>
  <c r="Q424" i="35"/>
  <c r="R424" i="35"/>
  <c r="S424" i="35"/>
  <c r="M425" i="35"/>
  <c r="N425" i="35"/>
  <c r="O425" i="35"/>
  <c r="P425" i="35"/>
  <c r="Q425" i="35"/>
  <c r="R425" i="35"/>
  <c r="S425" i="35"/>
  <c r="M426" i="35"/>
  <c r="N426" i="35"/>
  <c r="O426" i="35"/>
  <c r="P426" i="35"/>
  <c r="Q426" i="35"/>
  <c r="R426" i="35"/>
  <c r="S426" i="35"/>
  <c r="M427" i="35"/>
  <c r="N427" i="35"/>
  <c r="O427" i="35"/>
  <c r="P427" i="35"/>
  <c r="Q427" i="35"/>
  <c r="R427" i="35"/>
  <c r="S427" i="35"/>
  <c r="M428" i="35"/>
  <c r="N428" i="35"/>
  <c r="O428" i="35"/>
  <c r="P428" i="35"/>
  <c r="Q428" i="35"/>
  <c r="R428" i="35"/>
  <c r="S428" i="35"/>
  <c r="M429" i="35"/>
  <c r="N429" i="35"/>
  <c r="O429" i="35"/>
  <c r="P429" i="35"/>
  <c r="Q429" i="35"/>
  <c r="R429" i="35"/>
  <c r="S429" i="35"/>
  <c r="M430" i="35"/>
  <c r="N430" i="35"/>
  <c r="O430" i="35"/>
  <c r="P430" i="35"/>
  <c r="Q430" i="35"/>
  <c r="R430" i="35"/>
  <c r="S430" i="35"/>
  <c r="M431" i="35"/>
  <c r="N431" i="35"/>
  <c r="O431" i="35"/>
  <c r="P431" i="35"/>
  <c r="Q431" i="35"/>
  <c r="R431" i="35"/>
  <c r="S431" i="35"/>
  <c r="M432" i="35"/>
  <c r="N432" i="35"/>
  <c r="O432" i="35"/>
  <c r="P432" i="35"/>
  <c r="Q432" i="35"/>
  <c r="R432" i="35"/>
  <c r="S432" i="35"/>
  <c r="M433" i="35"/>
  <c r="N433" i="35"/>
  <c r="O433" i="35"/>
  <c r="P433" i="35"/>
  <c r="Q433" i="35"/>
  <c r="R433" i="35"/>
  <c r="S433" i="35"/>
  <c r="M434" i="35"/>
  <c r="N434" i="35"/>
  <c r="O434" i="35"/>
  <c r="P434" i="35"/>
  <c r="Q434" i="35"/>
  <c r="R434" i="35"/>
  <c r="S434" i="35"/>
  <c r="M435" i="35"/>
  <c r="N435" i="35"/>
  <c r="O435" i="35"/>
  <c r="P435" i="35"/>
  <c r="Q435" i="35"/>
  <c r="R435" i="35"/>
  <c r="S435" i="35"/>
  <c r="M436" i="35"/>
  <c r="N436" i="35"/>
  <c r="O436" i="35"/>
  <c r="P436" i="35"/>
  <c r="Q436" i="35"/>
  <c r="R436" i="35"/>
  <c r="S436" i="35"/>
  <c r="M437" i="35"/>
  <c r="N437" i="35"/>
  <c r="O437" i="35"/>
  <c r="P437" i="35"/>
  <c r="Q437" i="35"/>
  <c r="R437" i="35"/>
  <c r="S437" i="35"/>
  <c r="M438" i="35"/>
  <c r="N438" i="35"/>
  <c r="O438" i="35"/>
  <c r="P438" i="35"/>
  <c r="Q438" i="35"/>
  <c r="R438" i="35"/>
  <c r="S438" i="35"/>
  <c r="M439" i="35"/>
  <c r="N439" i="35"/>
  <c r="O439" i="35"/>
  <c r="P439" i="35"/>
  <c r="Q439" i="35"/>
  <c r="R439" i="35"/>
  <c r="S439" i="35"/>
  <c r="M440" i="35"/>
  <c r="N440" i="35"/>
  <c r="O440" i="35"/>
  <c r="P440" i="35"/>
  <c r="Q440" i="35"/>
  <c r="R440" i="35"/>
  <c r="S440" i="35"/>
  <c r="M441" i="35"/>
  <c r="N441" i="35"/>
  <c r="O441" i="35"/>
  <c r="P441" i="35"/>
  <c r="Q441" i="35"/>
  <c r="R441" i="35"/>
  <c r="S441" i="35"/>
  <c r="M442" i="35"/>
  <c r="N442" i="35"/>
  <c r="O442" i="35"/>
  <c r="P442" i="35"/>
  <c r="Q442" i="35"/>
  <c r="R442" i="35"/>
  <c r="S442" i="35"/>
  <c r="M443" i="35"/>
  <c r="N443" i="35"/>
  <c r="O443" i="35"/>
  <c r="P443" i="35"/>
  <c r="Q443" i="35"/>
  <c r="R443" i="35"/>
  <c r="S443" i="35"/>
  <c r="M444" i="35"/>
  <c r="N444" i="35"/>
  <c r="O444" i="35"/>
  <c r="P444" i="35"/>
  <c r="Q444" i="35"/>
  <c r="R444" i="35"/>
  <c r="S444" i="35"/>
  <c r="M445" i="35"/>
  <c r="N445" i="35"/>
  <c r="O445" i="35"/>
  <c r="P445" i="35"/>
  <c r="Q445" i="35"/>
  <c r="R445" i="35"/>
  <c r="S445" i="35"/>
  <c r="M446" i="35"/>
  <c r="N446" i="35"/>
  <c r="O446" i="35"/>
  <c r="P446" i="35"/>
  <c r="Q446" i="35"/>
  <c r="R446" i="35"/>
  <c r="S446" i="35"/>
  <c r="M447" i="35"/>
  <c r="N447" i="35"/>
  <c r="O447" i="35"/>
  <c r="P447" i="35"/>
  <c r="Q447" i="35"/>
  <c r="R447" i="35"/>
  <c r="S447" i="35"/>
  <c r="M448" i="35"/>
  <c r="N448" i="35"/>
  <c r="O448" i="35"/>
  <c r="P448" i="35"/>
  <c r="Q448" i="35"/>
  <c r="R448" i="35"/>
  <c r="S448" i="35"/>
  <c r="M449" i="35"/>
  <c r="N449" i="35"/>
  <c r="O449" i="35"/>
  <c r="P449" i="35"/>
  <c r="Q449" i="35"/>
  <c r="R449" i="35"/>
  <c r="S449" i="35"/>
  <c r="M450" i="35"/>
  <c r="N450" i="35"/>
  <c r="O450" i="35"/>
  <c r="P450" i="35"/>
  <c r="Q450" i="35"/>
  <c r="R450" i="35"/>
  <c r="S450" i="35"/>
  <c r="M451" i="35"/>
  <c r="N451" i="35"/>
  <c r="O451" i="35"/>
  <c r="P451" i="35"/>
  <c r="Q451" i="35"/>
  <c r="R451" i="35"/>
  <c r="S451" i="35"/>
  <c r="M452" i="35"/>
  <c r="N452" i="35"/>
  <c r="O452" i="35"/>
  <c r="P452" i="35"/>
  <c r="Q452" i="35"/>
  <c r="R452" i="35"/>
  <c r="S452" i="35"/>
  <c r="M453" i="35"/>
  <c r="N453" i="35"/>
  <c r="O453" i="35"/>
  <c r="P453" i="35"/>
  <c r="Q453" i="35"/>
  <c r="R453" i="35"/>
  <c r="S453" i="35"/>
  <c r="M454" i="35"/>
  <c r="N454" i="35"/>
  <c r="O454" i="35"/>
  <c r="P454" i="35"/>
  <c r="Q454" i="35"/>
  <c r="R454" i="35"/>
  <c r="S454" i="35"/>
  <c r="M455" i="35"/>
  <c r="N455" i="35"/>
  <c r="O455" i="35"/>
  <c r="P455" i="35"/>
  <c r="Q455" i="35"/>
  <c r="R455" i="35"/>
  <c r="S455" i="35"/>
  <c r="M456" i="35"/>
  <c r="N456" i="35"/>
  <c r="O456" i="35"/>
  <c r="P456" i="35"/>
  <c r="Q456" i="35"/>
  <c r="R456" i="35"/>
  <c r="S456" i="35"/>
  <c r="M457" i="35"/>
  <c r="N457" i="35"/>
  <c r="O457" i="35"/>
  <c r="P457" i="35"/>
  <c r="Q457" i="35"/>
  <c r="R457" i="35"/>
  <c r="S457" i="35"/>
  <c r="M458" i="35"/>
  <c r="N458" i="35"/>
  <c r="O458" i="35"/>
  <c r="P458" i="35"/>
  <c r="Q458" i="35"/>
  <c r="R458" i="35"/>
  <c r="S458" i="35"/>
  <c r="M459" i="35"/>
  <c r="N459" i="35"/>
  <c r="O459" i="35"/>
  <c r="P459" i="35"/>
  <c r="Q459" i="35"/>
  <c r="R459" i="35"/>
  <c r="S459" i="35"/>
  <c r="M460" i="35"/>
  <c r="N460" i="35"/>
  <c r="O460" i="35"/>
  <c r="P460" i="35"/>
  <c r="Q460" i="35"/>
  <c r="R460" i="35"/>
  <c r="S460" i="35"/>
  <c r="M461" i="35"/>
  <c r="N461" i="35"/>
  <c r="O461" i="35"/>
  <c r="P461" i="35"/>
  <c r="Q461" i="35"/>
  <c r="R461" i="35"/>
  <c r="S461" i="35"/>
  <c r="M462" i="35"/>
  <c r="N462" i="35"/>
  <c r="O462" i="35"/>
  <c r="P462" i="35"/>
  <c r="Q462" i="35"/>
  <c r="R462" i="35"/>
  <c r="S462" i="35"/>
  <c r="M463" i="35"/>
  <c r="N463" i="35"/>
  <c r="O463" i="35"/>
  <c r="P463" i="35"/>
  <c r="Q463" i="35"/>
  <c r="R463" i="35"/>
  <c r="S463" i="35"/>
  <c r="M464" i="35"/>
  <c r="N464" i="35"/>
  <c r="O464" i="35"/>
  <c r="P464" i="35"/>
  <c r="Q464" i="35"/>
  <c r="R464" i="35"/>
  <c r="S464" i="35"/>
  <c r="M465" i="35"/>
  <c r="N465" i="35"/>
  <c r="O465" i="35"/>
  <c r="P465" i="35"/>
  <c r="Q465" i="35"/>
  <c r="R465" i="35"/>
  <c r="S465" i="35"/>
  <c r="M466" i="35"/>
  <c r="N466" i="35"/>
  <c r="O466" i="35"/>
  <c r="P466" i="35"/>
  <c r="Q466" i="35"/>
  <c r="R466" i="35"/>
  <c r="S466" i="35"/>
  <c r="M467" i="35"/>
  <c r="N467" i="35"/>
  <c r="O467" i="35"/>
  <c r="P467" i="35"/>
  <c r="Q467" i="35"/>
  <c r="R467" i="35"/>
  <c r="S467" i="35"/>
  <c r="M468" i="35"/>
  <c r="N468" i="35"/>
  <c r="O468" i="35"/>
  <c r="P468" i="35"/>
  <c r="Q468" i="35"/>
  <c r="R468" i="35"/>
  <c r="S468" i="35"/>
  <c r="M469" i="35"/>
  <c r="N469" i="35"/>
  <c r="O469" i="35"/>
  <c r="P469" i="35"/>
  <c r="Q469" i="35"/>
  <c r="R469" i="35"/>
  <c r="S469" i="35"/>
  <c r="M470" i="35"/>
  <c r="N470" i="35"/>
  <c r="O470" i="35"/>
  <c r="P470" i="35"/>
  <c r="Q470" i="35"/>
  <c r="R470" i="35"/>
  <c r="S470" i="35"/>
  <c r="M471" i="35"/>
  <c r="N471" i="35"/>
  <c r="O471" i="35"/>
  <c r="P471" i="35"/>
  <c r="Q471" i="35"/>
  <c r="R471" i="35"/>
  <c r="S471" i="35"/>
  <c r="M472" i="35"/>
  <c r="N472" i="35"/>
  <c r="O472" i="35"/>
  <c r="P472" i="35"/>
  <c r="Q472" i="35"/>
  <c r="R472" i="35"/>
  <c r="S472" i="35"/>
  <c r="M473" i="35"/>
  <c r="N473" i="35"/>
  <c r="O473" i="35"/>
  <c r="P473" i="35"/>
  <c r="Q473" i="35"/>
  <c r="R473" i="35"/>
  <c r="S473" i="35"/>
  <c r="M474" i="35"/>
  <c r="N474" i="35"/>
  <c r="O474" i="35"/>
  <c r="P474" i="35"/>
  <c r="Q474" i="35"/>
  <c r="R474" i="35"/>
  <c r="S474" i="35"/>
  <c r="M475" i="35"/>
  <c r="N475" i="35"/>
  <c r="O475" i="35"/>
  <c r="P475" i="35"/>
  <c r="Q475" i="35"/>
  <c r="R475" i="35"/>
  <c r="S475" i="35"/>
  <c r="M476" i="35"/>
  <c r="N476" i="35"/>
  <c r="O476" i="35"/>
  <c r="P476" i="35"/>
  <c r="Q476" i="35"/>
  <c r="R476" i="35"/>
  <c r="S476" i="35"/>
  <c r="M477" i="35"/>
  <c r="N477" i="35"/>
  <c r="O477" i="35"/>
  <c r="P477" i="35"/>
  <c r="Q477" i="35"/>
  <c r="R477" i="35"/>
  <c r="S477" i="35"/>
  <c r="M478" i="35"/>
  <c r="N478" i="35"/>
  <c r="O478" i="35"/>
  <c r="P478" i="35"/>
  <c r="Q478" i="35"/>
  <c r="R478" i="35"/>
  <c r="S478" i="35"/>
  <c r="M479" i="35"/>
  <c r="N479" i="35"/>
  <c r="O479" i="35"/>
  <c r="P479" i="35"/>
  <c r="Q479" i="35"/>
  <c r="R479" i="35"/>
  <c r="S479" i="35"/>
  <c r="M480" i="35"/>
  <c r="N480" i="35"/>
  <c r="O480" i="35"/>
  <c r="P480" i="35"/>
  <c r="Q480" i="35"/>
  <c r="R480" i="35"/>
  <c r="S480" i="35"/>
  <c r="M481" i="35"/>
  <c r="N481" i="35"/>
  <c r="O481" i="35"/>
  <c r="P481" i="35"/>
  <c r="Q481" i="35"/>
  <c r="R481" i="35"/>
  <c r="S481" i="35"/>
  <c r="M482" i="35"/>
  <c r="N482" i="35"/>
  <c r="O482" i="35"/>
  <c r="P482" i="35"/>
  <c r="Q482" i="35"/>
  <c r="R482" i="35"/>
  <c r="S482" i="35"/>
  <c r="M483" i="35"/>
  <c r="N483" i="35"/>
  <c r="O483" i="35"/>
  <c r="P483" i="35"/>
  <c r="Q483" i="35"/>
  <c r="R483" i="35"/>
  <c r="S483" i="35"/>
  <c r="M484" i="35"/>
  <c r="N484" i="35"/>
  <c r="O484" i="35"/>
  <c r="P484" i="35"/>
  <c r="Q484" i="35"/>
  <c r="R484" i="35"/>
  <c r="S484" i="35"/>
  <c r="M485" i="35"/>
  <c r="N485" i="35"/>
  <c r="O485" i="35"/>
  <c r="P485" i="35"/>
  <c r="Q485" i="35"/>
  <c r="R485" i="35"/>
  <c r="S485" i="35"/>
  <c r="M486" i="35"/>
  <c r="N486" i="35"/>
  <c r="O486" i="35"/>
  <c r="P486" i="35"/>
  <c r="Q486" i="35"/>
  <c r="R486" i="35"/>
  <c r="S486" i="35"/>
  <c r="M487" i="35"/>
  <c r="N487" i="35"/>
  <c r="O487" i="35"/>
  <c r="P487" i="35"/>
  <c r="Q487" i="35"/>
  <c r="R487" i="35"/>
  <c r="S487" i="35"/>
  <c r="M488" i="35"/>
  <c r="N488" i="35"/>
  <c r="O488" i="35"/>
  <c r="P488" i="35"/>
  <c r="Q488" i="35"/>
  <c r="R488" i="35"/>
  <c r="S488" i="35"/>
  <c r="M489" i="35"/>
  <c r="N489" i="35"/>
  <c r="O489" i="35"/>
  <c r="P489" i="35"/>
  <c r="Q489" i="35"/>
  <c r="R489" i="35"/>
  <c r="S489" i="35"/>
  <c r="M490" i="35"/>
  <c r="N490" i="35"/>
  <c r="O490" i="35"/>
  <c r="P490" i="35"/>
  <c r="Q490" i="35"/>
  <c r="R490" i="35"/>
  <c r="S490" i="35"/>
  <c r="M491" i="35"/>
  <c r="N491" i="35"/>
  <c r="O491" i="35"/>
  <c r="P491" i="35"/>
  <c r="Q491" i="35"/>
  <c r="R491" i="35"/>
  <c r="S491" i="35"/>
  <c r="M492" i="35"/>
  <c r="N492" i="35"/>
  <c r="O492" i="35"/>
  <c r="P492" i="35"/>
  <c r="Q492" i="35"/>
  <c r="R492" i="35"/>
  <c r="S492" i="35"/>
  <c r="M493" i="35"/>
  <c r="N493" i="35"/>
  <c r="O493" i="35"/>
  <c r="P493" i="35"/>
  <c r="Q493" i="35"/>
  <c r="R493" i="35"/>
  <c r="S493" i="35"/>
  <c r="M494" i="35"/>
  <c r="N494" i="35"/>
  <c r="O494" i="35"/>
  <c r="P494" i="35"/>
  <c r="Q494" i="35"/>
  <c r="R494" i="35"/>
  <c r="S494" i="35"/>
  <c r="M495" i="35"/>
  <c r="N495" i="35"/>
  <c r="O495" i="35"/>
  <c r="P495" i="35"/>
  <c r="Q495" i="35"/>
  <c r="R495" i="35"/>
  <c r="S495" i="35"/>
  <c r="M496" i="35"/>
  <c r="N496" i="35"/>
  <c r="O496" i="35"/>
  <c r="P496" i="35"/>
  <c r="Q496" i="35"/>
  <c r="R496" i="35"/>
  <c r="S496" i="35"/>
  <c r="M497" i="35"/>
  <c r="N497" i="35"/>
  <c r="O497" i="35"/>
  <c r="P497" i="35"/>
  <c r="Q497" i="35"/>
  <c r="R497" i="35"/>
  <c r="S497" i="35"/>
  <c r="M498" i="35"/>
  <c r="N498" i="35"/>
  <c r="O498" i="35"/>
  <c r="P498" i="35"/>
  <c r="Q498" i="35"/>
  <c r="R498" i="35"/>
  <c r="S498" i="35"/>
  <c r="M499" i="35"/>
  <c r="N499" i="35"/>
  <c r="O499" i="35"/>
  <c r="P499" i="35"/>
  <c r="Q499" i="35"/>
  <c r="R499" i="35"/>
  <c r="S499" i="35"/>
  <c r="M500" i="35"/>
  <c r="N500" i="35"/>
  <c r="O500" i="35"/>
  <c r="P500" i="35"/>
  <c r="Q500" i="35"/>
  <c r="R500" i="35"/>
  <c r="S500" i="35"/>
  <c r="M501" i="35"/>
  <c r="N501" i="35"/>
  <c r="O501" i="35"/>
  <c r="P501" i="35"/>
  <c r="Q501" i="35"/>
  <c r="R501" i="35"/>
  <c r="S501" i="35"/>
  <c r="M502" i="35"/>
  <c r="N502" i="35"/>
  <c r="O502" i="35"/>
  <c r="P502" i="35"/>
  <c r="Q502" i="35"/>
  <c r="R502" i="35"/>
  <c r="S502" i="35"/>
  <c r="M503" i="35"/>
  <c r="N503" i="35"/>
  <c r="O503" i="35"/>
  <c r="P503" i="35"/>
  <c r="Q503" i="35"/>
  <c r="R503" i="35"/>
  <c r="S503" i="35"/>
  <c r="M504" i="35"/>
  <c r="N504" i="35"/>
  <c r="O504" i="35"/>
  <c r="P504" i="35"/>
  <c r="Q504" i="35"/>
  <c r="R504" i="35"/>
  <c r="S504" i="35"/>
  <c r="M505" i="35"/>
  <c r="N505" i="35"/>
  <c r="O505" i="35"/>
  <c r="P505" i="35"/>
  <c r="Q505" i="35"/>
  <c r="R505" i="35"/>
  <c r="S505" i="35"/>
  <c r="M506" i="35"/>
  <c r="N506" i="35"/>
  <c r="O506" i="35"/>
  <c r="P506" i="35"/>
  <c r="Q506" i="35"/>
  <c r="R506" i="35"/>
  <c r="S506" i="35"/>
  <c r="M507" i="35"/>
  <c r="N507" i="35"/>
  <c r="O507" i="35"/>
  <c r="P507" i="35"/>
  <c r="Q507" i="35"/>
  <c r="R507" i="35"/>
  <c r="S507" i="35"/>
  <c r="M508" i="35"/>
  <c r="N508" i="35"/>
  <c r="O508" i="35"/>
  <c r="P508" i="35"/>
  <c r="Q508" i="35"/>
  <c r="R508" i="35"/>
  <c r="S508" i="35"/>
  <c r="M509" i="35"/>
  <c r="N509" i="35"/>
  <c r="O509" i="35"/>
  <c r="P509" i="35"/>
  <c r="Q509" i="35"/>
  <c r="R509" i="35"/>
  <c r="S509" i="35"/>
  <c r="M510" i="35"/>
  <c r="N510" i="35"/>
  <c r="O510" i="35"/>
  <c r="P510" i="35"/>
  <c r="Q510" i="35"/>
  <c r="R510" i="35"/>
  <c r="S510" i="35"/>
  <c r="M511" i="35"/>
  <c r="N511" i="35"/>
  <c r="O511" i="35"/>
  <c r="P511" i="35"/>
  <c r="Q511" i="35"/>
  <c r="R511" i="35"/>
  <c r="S511" i="35"/>
  <c r="M512" i="35"/>
  <c r="N512" i="35"/>
  <c r="O512" i="35"/>
  <c r="P512" i="35"/>
  <c r="Q512" i="35"/>
  <c r="R512" i="35"/>
  <c r="S512" i="35"/>
  <c r="M513" i="35"/>
  <c r="N513" i="35"/>
  <c r="O513" i="35"/>
  <c r="P513" i="35"/>
  <c r="Q513" i="35"/>
  <c r="R513" i="35"/>
  <c r="S513" i="35"/>
  <c r="M514" i="35"/>
  <c r="N514" i="35"/>
  <c r="O514" i="35"/>
  <c r="P514" i="35"/>
  <c r="Q514" i="35"/>
  <c r="R514" i="35"/>
  <c r="S514" i="35"/>
  <c r="M515" i="35"/>
  <c r="N515" i="35"/>
  <c r="O515" i="35"/>
  <c r="P515" i="35"/>
  <c r="Q515" i="35"/>
  <c r="R515" i="35"/>
  <c r="S515" i="35"/>
  <c r="M516" i="35"/>
  <c r="N516" i="35"/>
  <c r="O516" i="35"/>
  <c r="P516" i="35"/>
  <c r="Q516" i="35"/>
  <c r="R516" i="35"/>
  <c r="S516" i="35"/>
  <c r="M517" i="35"/>
  <c r="N517" i="35"/>
  <c r="O517" i="35"/>
  <c r="P517" i="35"/>
  <c r="Q517" i="35"/>
  <c r="R517" i="35"/>
  <c r="S517" i="35"/>
  <c r="M518" i="35"/>
  <c r="N518" i="35"/>
  <c r="O518" i="35"/>
  <c r="P518" i="35"/>
  <c r="Q518" i="35"/>
  <c r="R518" i="35"/>
  <c r="S518" i="35"/>
  <c r="M519" i="35"/>
  <c r="N519" i="35"/>
  <c r="O519" i="35"/>
  <c r="P519" i="35"/>
  <c r="Q519" i="35"/>
  <c r="R519" i="35"/>
  <c r="S519" i="35"/>
  <c r="M520" i="35"/>
  <c r="N520" i="35"/>
  <c r="O520" i="35"/>
  <c r="P520" i="35"/>
  <c r="Q520" i="35"/>
  <c r="R520" i="35"/>
  <c r="S520" i="35"/>
  <c r="M521" i="35"/>
  <c r="N521" i="35"/>
  <c r="O521" i="35"/>
  <c r="P521" i="35"/>
  <c r="Q521" i="35"/>
  <c r="R521" i="35"/>
  <c r="S521" i="35"/>
  <c r="M522" i="35"/>
  <c r="N522" i="35"/>
  <c r="O522" i="35"/>
  <c r="P522" i="35"/>
  <c r="Q522" i="35"/>
  <c r="R522" i="35"/>
  <c r="S522" i="35"/>
  <c r="M523" i="35"/>
  <c r="N523" i="35"/>
  <c r="O523" i="35"/>
  <c r="P523" i="35"/>
  <c r="Q523" i="35"/>
  <c r="R523" i="35"/>
  <c r="S523" i="35"/>
  <c r="M524" i="35"/>
  <c r="N524" i="35"/>
  <c r="O524" i="35"/>
  <c r="P524" i="35"/>
  <c r="Q524" i="35"/>
  <c r="R524" i="35"/>
  <c r="S524" i="35"/>
  <c r="M525" i="35"/>
  <c r="N525" i="35"/>
  <c r="O525" i="35"/>
  <c r="P525" i="35"/>
  <c r="Q525" i="35"/>
  <c r="R525" i="35"/>
  <c r="S525" i="35"/>
  <c r="M526" i="35"/>
  <c r="N526" i="35"/>
  <c r="O526" i="35"/>
  <c r="P526" i="35"/>
  <c r="Q526" i="35"/>
  <c r="R526" i="35"/>
  <c r="S526" i="35"/>
  <c r="M527" i="35"/>
  <c r="N527" i="35"/>
  <c r="O527" i="35"/>
  <c r="P527" i="35"/>
  <c r="Q527" i="35"/>
  <c r="R527" i="35"/>
  <c r="S527" i="35"/>
  <c r="M528" i="35"/>
  <c r="N528" i="35"/>
  <c r="O528" i="35"/>
  <c r="P528" i="35"/>
  <c r="Q528" i="35"/>
  <c r="R528" i="35"/>
  <c r="S528" i="35"/>
  <c r="M529" i="35"/>
  <c r="N529" i="35"/>
  <c r="O529" i="35"/>
  <c r="P529" i="35"/>
  <c r="Q529" i="35"/>
  <c r="R529" i="35"/>
  <c r="S529" i="35"/>
  <c r="M530" i="35"/>
  <c r="N530" i="35"/>
  <c r="O530" i="35"/>
  <c r="P530" i="35"/>
  <c r="Q530" i="35"/>
  <c r="R530" i="35"/>
  <c r="S530" i="35"/>
  <c r="M531" i="35"/>
  <c r="N531" i="35"/>
  <c r="O531" i="35"/>
  <c r="P531" i="35"/>
  <c r="Q531" i="35"/>
  <c r="R531" i="35"/>
  <c r="S531" i="35"/>
  <c r="M532" i="35"/>
  <c r="N532" i="35"/>
  <c r="O532" i="35"/>
  <c r="P532" i="35"/>
  <c r="Q532" i="35"/>
  <c r="R532" i="35"/>
  <c r="S532" i="35"/>
  <c r="M533" i="35"/>
  <c r="N533" i="35"/>
  <c r="O533" i="35"/>
  <c r="P533" i="35"/>
  <c r="Q533" i="35"/>
  <c r="R533" i="35"/>
  <c r="S533" i="35"/>
  <c r="M534" i="35"/>
  <c r="N534" i="35"/>
  <c r="O534" i="35"/>
  <c r="P534" i="35"/>
  <c r="Q534" i="35"/>
  <c r="R534" i="35"/>
  <c r="S534" i="35"/>
  <c r="M535" i="35"/>
  <c r="N535" i="35"/>
  <c r="O535" i="35"/>
  <c r="P535" i="35"/>
  <c r="Q535" i="35"/>
  <c r="R535" i="35"/>
  <c r="S535" i="35"/>
  <c r="M536" i="35"/>
  <c r="N536" i="35"/>
  <c r="O536" i="35"/>
  <c r="P536" i="35"/>
  <c r="Q536" i="35"/>
  <c r="R536" i="35"/>
  <c r="S536" i="35"/>
  <c r="M537" i="35"/>
  <c r="N537" i="35"/>
  <c r="O537" i="35"/>
  <c r="P537" i="35"/>
  <c r="Q537" i="35"/>
  <c r="R537" i="35"/>
  <c r="S537" i="35"/>
  <c r="M538" i="35"/>
  <c r="N538" i="35"/>
  <c r="O538" i="35"/>
  <c r="P538" i="35"/>
  <c r="Q538" i="35"/>
  <c r="R538" i="35"/>
  <c r="S538" i="35"/>
  <c r="M539" i="35"/>
  <c r="N539" i="35"/>
  <c r="O539" i="35"/>
  <c r="P539" i="35"/>
  <c r="Q539" i="35"/>
  <c r="R539" i="35"/>
  <c r="S539" i="35"/>
  <c r="M540" i="35"/>
  <c r="N540" i="35"/>
  <c r="O540" i="35"/>
  <c r="P540" i="35"/>
  <c r="Q540" i="35"/>
  <c r="R540" i="35"/>
  <c r="S540" i="35"/>
  <c r="M541" i="35"/>
  <c r="N541" i="35"/>
  <c r="O541" i="35"/>
  <c r="P541" i="35"/>
  <c r="Q541" i="35"/>
  <c r="R541" i="35"/>
  <c r="S541" i="35"/>
  <c r="M542" i="35"/>
  <c r="N542" i="35"/>
  <c r="O542" i="35"/>
  <c r="P542" i="35"/>
  <c r="Q542" i="35"/>
  <c r="R542" i="35"/>
  <c r="S542" i="35"/>
  <c r="M543" i="35"/>
  <c r="N543" i="35"/>
  <c r="O543" i="35"/>
  <c r="P543" i="35"/>
  <c r="Q543" i="35"/>
  <c r="R543" i="35"/>
  <c r="S543" i="35"/>
  <c r="M544" i="35"/>
  <c r="N544" i="35"/>
  <c r="O544" i="35"/>
  <c r="P544" i="35"/>
  <c r="Q544" i="35"/>
  <c r="R544" i="35"/>
  <c r="S544" i="35"/>
  <c r="M545" i="35"/>
  <c r="N545" i="35"/>
  <c r="O545" i="35"/>
  <c r="P545" i="35"/>
  <c r="Q545" i="35"/>
  <c r="R545" i="35"/>
  <c r="S545" i="35"/>
  <c r="M546" i="35"/>
  <c r="N546" i="35"/>
  <c r="O546" i="35"/>
  <c r="P546" i="35"/>
  <c r="Q546" i="35"/>
  <c r="R546" i="35"/>
  <c r="S546" i="35"/>
  <c r="M547" i="35"/>
  <c r="N547" i="35"/>
  <c r="O547" i="35"/>
  <c r="P547" i="35"/>
  <c r="Q547" i="35"/>
  <c r="R547" i="35"/>
  <c r="S547" i="35"/>
  <c r="M548" i="35"/>
  <c r="N548" i="35"/>
  <c r="O548" i="35"/>
  <c r="P548" i="35"/>
  <c r="Q548" i="35"/>
  <c r="R548" i="35"/>
  <c r="S548" i="35"/>
  <c r="M549" i="35"/>
  <c r="N549" i="35"/>
  <c r="O549" i="35"/>
  <c r="P549" i="35"/>
  <c r="Q549" i="35"/>
  <c r="R549" i="35"/>
  <c r="S549" i="35"/>
  <c r="M550" i="35"/>
  <c r="N550" i="35"/>
  <c r="O550" i="35"/>
  <c r="P550" i="35"/>
  <c r="Q550" i="35"/>
  <c r="R550" i="35"/>
  <c r="S550" i="35"/>
  <c r="M551" i="35"/>
  <c r="N551" i="35"/>
  <c r="O551" i="35"/>
  <c r="P551" i="35"/>
  <c r="Q551" i="35"/>
  <c r="R551" i="35"/>
  <c r="S551" i="35"/>
  <c r="M552" i="35"/>
  <c r="N552" i="35"/>
  <c r="O552" i="35"/>
  <c r="P552" i="35"/>
  <c r="Q552" i="35"/>
  <c r="R552" i="35"/>
  <c r="S552" i="35"/>
  <c r="M553" i="35"/>
  <c r="N553" i="35"/>
  <c r="O553" i="35"/>
  <c r="P553" i="35"/>
  <c r="Q553" i="35"/>
  <c r="R553" i="35"/>
  <c r="S553" i="35"/>
  <c r="M554" i="35"/>
  <c r="N554" i="35"/>
  <c r="O554" i="35"/>
  <c r="P554" i="35"/>
  <c r="Q554" i="35"/>
  <c r="R554" i="35"/>
  <c r="S554" i="35"/>
  <c r="M555" i="35"/>
  <c r="N555" i="35"/>
  <c r="O555" i="35"/>
  <c r="P555" i="35"/>
  <c r="Q555" i="35"/>
  <c r="R555" i="35"/>
  <c r="S555" i="35"/>
  <c r="M556" i="35"/>
  <c r="N556" i="35"/>
  <c r="O556" i="35"/>
  <c r="P556" i="35"/>
  <c r="Q556" i="35"/>
  <c r="R556" i="35"/>
  <c r="S556" i="35"/>
  <c r="M557" i="35"/>
  <c r="N557" i="35"/>
  <c r="O557" i="35"/>
  <c r="P557" i="35"/>
  <c r="Q557" i="35"/>
  <c r="R557" i="35"/>
  <c r="S557" i="35"/>
  <c r="M558" i="35"/>
  <c r="N558" i="35"/>
  <c r="O558" i="35"/>
  <c r="P558" i="35"/>
  <c r="Q558" i="35"/>
  <c r="R558" i="35"/>
  <c r="S558" i="35"/>
  <c r="M559" i="35"/>
  <c r="N559" i="35"/>
  <c r="O559" i="35"/>
  <c r="P559" i="35"/>
  <c r="Q559" i="35"/>
  <c r="R559" i="35"/>
  <c r="S559" i="35"/>
  <c r="M560" i="35"/>
  <c r="N560" i="35"/>
  <c r="O560" i="35"/>
  <c r="P560" i="35"/>
  <c r="Q560" i="35"/>
  <c r="R560" i="35"/>
  <c r="S560" i="35"/>
  <c r="M561" i="35"/>
  <c r="N561" i="35"/>
  <c r="O561" i="35"/>
  <c r="P561" i="35"/>
  <c r="Q561" i="35"/>
  <c r="R561" i="35"/>
  <c r="S561" i="35"/>
  <c r="M562" i="35"/>
  <c r="N562" i="35"/>
  <c r="O562" i="35"/>
  <c r="P562" i="35"/>
  <c r="Q562" i="35"/>
  <c r="R562" i="35"/>
  <c r="S562" i="35"/>
  <c r="M563" i="35"/>
  <c r="N563" i="35"/>
  <c r="O563" i="35"/>
  <c r="P563" i="35"/>
  <c r="Q563" i="35"/>
  <c r="R563" i="35"/>
  <c r="S563" i="35"/>
  <c r="M564" i="35"/>
  <c r="N564" i="35"/>
  <c r="O564" i="35"/>
  <c r="P564" i="35"/>
  <c r="Q564" i="35"/>
  <c r="R564" i="35"/>
  <c r="S564" i="35"/>
  <c r="M565" i="35"/>
  <c r="N565" i="35"/>
  <c r="O565" i="35"/>
  <c r="P565" i="35"/>
  <c r="Q565" i="35"/>
  <c r="R565" i="35"/>
  <c r="S565" i="35"/>
  <c r="M566" i="35"/>
  <c r="N566" i="35"/>
  <c r="O566" i="35"/>
  <c r="P566" i="35"/>
  <c r="Q566" i="35"/>
  <c r="R566" i="35"/>
  <c r="S566" i="35"/>
  <c r="M567" i="35"/>
  <c r="N567" i="35"/>
  <c r="O567" i="35"/>
  <c r="P567" i="35"/>
  <c r="Q567" i="35"/>
  <c r="R567" i="35"/>
  <c r="S567" i="35"/>
  <c r="M568" i="35"/>
  <c r="N568" i="35"/>
  <c r="O568" i="35"/>
  <c r="P568" i="35"/>
  <c r="Q568" i="35"/>
  <c r="R568" i="35"/>
  <c r="S568" i="35"/>
  <c r="M569" i="35"/>
  <c r="N569" i="35"/>
  <c r="O569" i="35"/>
  <c r="P569" i="35"/>
  <c r="Q569" i="35"/>
  <c r="R569" i="35"/>
  <c r="S569" i="35"/>
  <c r="F49" i="33"/>
  <c r="G66" i="33" l="1"/>
  <c r="D34" i="33"/>
  <c r="D33" i="33"/>
  <c r="E53" i="33"/>
  <c r="B71" i="33"/>
  <c r="D53" i="33"/>
  <c r="E21" i="9"/>
  <c r="M5" i="35"/>
  <c r="N5" i="35"/>
  <c r="O5" i="35"/>
  <c r="P5" i="35"/>
  <c r="Q5" i="35"/>
  <c r="R5" i="35"/>
  <c r="S5" i="35"/>
  <c r="M6" i="35"/>
  <c r="N6" i="35"/>
  <c r="O6" i="35"/>
  <c r="P6" i="35"/>
  <c r="Q6" i="35"/>
  <c r="R6" i="35"/>
  <c r="S6" i="35"/>
  <c r="M7" i="35"/>
  <c r="N7" i="35"/>
  <c r="O7" i="35"/>
  <c r="P7" i="35"/>
  <c r="Q7" i="35"/>
  <c r="R7" i="35"/>
  <c r="S7" i="35"/>
  <c r="M8" i="35"/>
  <c r="N8" i="35"/>
  <c r="O8" i="35"/>
  <c r="P8" i="35"/>
  <c r="Q8" i="35"/>
  <c r="R8" i="35"/>
  <c r="S8" i="35"/>
  <c r="M9" i="35"/>
  <c r="N9" i="35"/>
  <c r="O9" i="35"/>
  <c r="P9" i="35"/>
  <c r="Q9" i="35"/>
  <c r="R9" i="35"/>
  <c r="S9" i="35"/>
  <c r="M10" i="35"/>
  <c r="N10" i="35"/>
  <c r="O10" i="35"/>
  <c r="P10" i="35"/>
  <c r="Q10" i="35"/>
  <c r="R10" i="35"/>
  <c r="S10" i="35"/>
  <c r="M3" i="35"/>
  <c r="M4" i="35"/>
  <c r="K2" i="35"/>
  <c r="C10" i="16"/>
  <c r="F40" i="25"/>
  <c r="E33" i="33"/>
  <c r="C65" i="33"/>
  <c r="E38" i="33"/>
  <c r="E10" i="33"/>
  <c r="N3" i="35" l="1"/>
  <c r="O3" i="35"/>
  <c r="P3" i="35"/>
  <c r="Q3" i="35"/>
  <c r="R3" i="35"/>
  <c r="S3" i="35"/>
  <c r="N4" i="35"/>
  <c r="O4" i="35"/>
  <c r="P4" i="35"/>
  <c r="Q4" i="35"/>
  <c r="R4" i="35"/>
  <c r="S4" i="35"/>
  <c r="M2" i="35"/>
  <c r="M1" i="35"/>
  <c r="N1" i="35"/>
  <c r="O1" i="35"/>
  <c r="P1" i="35"/>
  <c r="Q1" i="35"/>
  <c r="R1" i="35"/>
  <c r="S1" i="35"/>
  <c r="N2" i="35"/>
  <c r="O2" i="35"/>
  <c r="P2" i="35"/>
  <c r="Q2" i="35"/>
  <c r="R2" i="35"/>
  <c r="S2" i="35"/>
  <c r="G47" i="9" l="1"/>
  <c r="F47" i="9" s="1"/>
  <c r="F7" i="33"/>
  <c r="B16" i="33"/>
  <c r="C16" i="33"/>
  <c r="D16" i="33" s="1"/>
  <c r="B27" i="33"/>
  <c r="D27" i="33" s="1"/>
  <c r="A2" i="42" l="1"/>
  <c r="J2" i="42"/>
  <c r="F5" i="9"/>
  <c r="C66" i="33"/>
  <c r="C67" i="33"/>
  <c r="D39" i="16"/>
  <c r="C52" i="25"/>
  <c r="B25" i="25" l="1"/>
  <c r="Q7" i="42" l="1"/>
  <c r="U7" i="42"/>
  <c r="S7" i="42"/>
  <c r="P7" i="42"/>
  <c r="M7" i="42"/>
  <c r="E7" i="42"/>
  <c r="B7" i="42"/>
  <c r="D2" i="42" l="1"/>
  <c r="G7" i="42" s="1"/>
  <c r="F21" i="9" l="1"/>
  <c r="G21" i="9" l="1"/>
  <c r="G69" i="33"/>
  <c r="C15" i="45" l="1"/>
  <c r="B17" i="45"/>
  <c r="B16" i="45"/>
  <c r="D48" i="45" s="1"/>
  <c r="D50" i="45" s="1"/>
  <c r="B14" i="45"/>
  <c r="B13" i="45"/>
  <c r="B12" i="45"/>
  <c r="B10" i="45"/>
  <c r="I4" i="16"/>
  <c r="F7" i="9"/>
  <c r="B15" i="9"/>
  <c r="D5" i="9"/>
  <c r="B5" i="9"/>
  <c r="D52" i="45" s="1"/>
  <c r="H40" i="25" l="1"/>
  <c r="I34" i="24"/>
  <c r="T2" i="42" l="1"/>
  <c r="C7" i="42" s="1"/>
  <c r="D3" i="44"/>
  <c r="O2" i="42"/>
  <c r="N2" i="42"/>
  <c r="L2" i="42"/>
  <c r="O7" i="42" s="1"/>
  <c r="I2" i="42"/>
  <c r="L7" i="42" s="1"/>
  <c r="E2" i="42"/>
  <c r="H7" i="42" s="1"/>
  <c r="E3" i="44"/>
  <c r="C2" i="42"/>
  <c r="F7" i="42" s="1"/>
  <c r="L7" i="41"/>
  <c r="J7" i="41"/>
  <c r="I7" i="41"/>
  <c r="X2" i="42" l="1"/>
  <c r="Y7" i="42" s="1"/>
  <c r="Y2" i="42"/>
  <c r="R7" i="42"/>
  <c r="B2" i="42"/>
  <c r="B3" i="44"/>
  <c r="G3" i="44" s="1"/>
  <c r="A7" i="42" l="1"/>
  <c r="V7" i="42"/>
  <c r="F2" i="42"/>
  <c r="I7" i="42" s="1"/>
  <c r="F3" i="44"/>
  <c r="M3" i="44"/>
  <c r="G2" i="42" l="1"/>
  <c r="J7" i="42" s="1"/>
  <c r="B70" i="33" l="1"/>
  <c r="D70" i="33" s="1"/>
  <c r="B69" i="33"/>
  <c r="D69" i="33" s="1"/>
  <c r="B47" i="9"/>
  <c r="E39" i="24"/>
  <c r="E38" i="24"/>
  <c r="B7" i="41" l="1"/>
  <c r="C7" i="41" s="1"/>
  <c r="W7" i="42"/>
  <c r="T7" i="42"/>
  <c r="H7" i="41"/>
  <c r="B9" i="45"/>
  <c r="G67" i="33"/>
  <c r="D35" i="33"/>
  <c r="I32" i="24"/>
  <c r="I31" i="24"/>
  <c r="I30" i="24"/>
  <c r="F6" i="33"/>
  <c r="B19" i="35" l="1" a="1"/>
  <c r="B19" i="35" s="1"/>
  <c r="E54" i="33" s="1"/>
  <c r="L8" i="49"/>
  <c r="D7" i="42"/>
  <c r="H2" i="42"/>
  <c r="C3" i="44" s="1"/>
  <c r="C46" i="45"/>
  <c r="C49" i="45" s="1"/>
  <c r="B11" i="45"/>
  <c r="G47" i="25"/>
  <c r="F38" i="25"/>
  <c r="C32" i="25"/>
  <c r="E32" i="25" s="1"/>
  <c r="G20" i="25"/>
  <c r="H20" i="25" s="1"/>
  <c r="H70" i="33"/>
  <c r="H69" i="33"/>
  <c r="E13" i="33"/>
  <c r="G5" i="9" s="1"/>
  <c r="G19" i="25"/>
  <c r="G26" i="25"/>
  <c r="G18" i="25"/>
  <c r="G17" i="25"/>
  <c r="B52" i="25" s="1"/>
  <c r="D5" i="25"/>
  <c r="C5" i="25"/>
  <c r="H36" i="16"/>
  <c r="C36" i="16"/>
  <c r="F36" i="16"/>
  <c r="F25" i="16"/>
  <c r="D15" i="45" s="1"/>
  <c r="C25" i="16"/>
  <c r="B15" i="45" s="1"/>
  <c r="F19" i="16"/>
  <c r="I13" i="16"/>
  <c r="M76" i="49" s="1"/>
  <c r="C17" i="16"/>
  <c r="C16" i="16"/>
  <c r="A16" i="16"/>
  <c r="C15" i="16"/>
  <c r="C14" i="16"/>
  <c r="C13" i="16"/>
  <c r="C12" i="16"/>
  <c r="C11" i="16"/>
  <c r="G40" i="16" s="1"/>
  <c r="G39" i="16"/>
  <c r="F64" i="9"/>
  <c r="D40" i="16" s="1"/>
  <c r="F63" i="9"/>
  <c r="B64" i="9"/>
  <c r="B63" i="9"/>
  <c r="G11" i="9"/>
  <c r="E7" i="24"/>
  <c r="I14" i="24"/>
  <c r="F14" i="24"/>
  <c r="E10" i="24"/>
  <c r="C58" i="9"/>
  <c r="D15" i="9"/>
  <c r="G13" i="9"/>
  <c r="E13" i="9"/>
  <c r="F10" i="9"/>
  <c r="C10" i="9"/>
  <c r="H7" i="9"/>
  <c r="E11" i="9" s="1"/>
  <c r="E9" i="24"/>
  <c r="K2" i="42" l="1"/>
  <c r="H1" i="35"/>
  <c r="G7" i="41"/>
  <c r="F7" i="41" s="1"/>
  <c r="K7" i="42"/>
  <c r="G24" i="25"/>
  <c r="H67" i="33"/>
  <c r="G23" i="25"/>
  <c r="H8" i="9" a="1"/>
  <c r="H8" i="9" s="1"/>
  <c r="N3" i="44"/>
  <c r="H3" i="44" a="1"/>
  <c r="H3" i="44" s="1"/>
  <c r="B16" i="35"/>
  <c r="B31" i="35" s="1"/>
  <c r="H65" i="33"/>
  <c r="E8" i="24"/>
  <c r="C20" i="16"/>
  <c r="D28" i="16"/>
  <c r="I21" i="16"/>
  <c r="D29" i="16"/>
  <c r="D30" i="16"/>
  <c r="C47" i="9" l="1"/>
  <c r="E47" i="9" s="1"/>
  <c r="B35" i="33"/>
  <c r="F48" i="9"/>
  <c r="C48" i="9"/>
  <c r="B48" i="9"/>
  <c r="C21" i="9"/>
  <c r="B9" i="9"/>
  <c r="B18" i="45" s="1"/>
  <c r="N7" i="42"/>
  <c r="Z7" i="42" s="1"/>
  <c r="D7" i="41"/>
  <c r="E7" i="41"/>
  <c r="A47" i="9"/>
  <c r="A48" i="9" s="1"/>
  <c r="H66" i="33"/>
  <c r="G25" i="25"/>
  <c r="B21" i="9"/>
  <c r="B8" i="9"/>
  <c r="I3" i="44"/>
  <c r="J3" i="44"/>
  <c r="B7" i="9"/>
  <c r="E13" i="49" s="1"/>
  <c r="D47" i="9" l="1"/>
  <c r="K7" i="41"/>
  <c r="M7" i="41" s="1"/>
  <c r="N7" i="41" s="1"/>
  <c r="O7" i="41" s="1"/>
  <c r="V7" i="41" s="1"/>
  <c r="L3" i="44"/>
  <c r="K3" i="44"/>
  <c r="E11" i="24"/>
  <c r="C19" i="16"/>
  <c r="C1" i="30"/>
  <c r="B57" i="25" l="1"/>
  <c r="P7" i="41"/>
  <c r="Q7" i="41"/>
  <c r="S7" i="41"/>
  <c r="T7" i="41"/>
  <c r="U7" i="41"/>
  <c r="R7" i="41"/>
  <c r="E15" i="30"/>
  <c r="E12" i="30"/>
  <c r="E28" i="30"/>
  <c r="F28" i="30" s="1"/>
  <c r="H27" i="30" s="1"/>
  <c r="E9" i="30"/>
  <c r="E6" i="30"/>
  <c r="G6" i="30" s="1"/>
  <c r="E18" i="30"/>
  <c r="D21" i="9"/>
  <c r="W7" i="41" l="1"/>
  <c r="G9" i="30"/>
  <c r="E10" i="30" s="1"/>
  <c r="G10" i="30" s="1"/>
  <c r="G18" i="30"/>
  <c r="E19" i="30" s="1"/>
  <c r="G12" i="30"/>
  <c r="E13" i="30" s="1"/>
  <c r="E7" i="30"/>
  <c r="G7" i="30" s="1"/>
  <c r="G15" i="30"/>
  <c r="E16" i="30" s="1"/>
  <c r="I31" i="16"/>
  <c r="I33" i="16" s="1"/>
  <c r="A40" i="16"/>
  <c r="A39" i="16"/>
  <c r="G16" i="30" l="1"/>
  <c r="E17" i="30" s="1"/>
  <c r="G17" i="30" s="1"/>
  <c r="I16" i="30" s="1"/>
  <c r="E8" i="30"/>
  <c r="G8" i="30" s="1"/>
  <c r="H8" i="30" s="1"/>
  <c r="E11" i="30"/>
  <c r="G11" i="30" s="1"/>
  <c r="I10" i="30" s="1"/>
  <c r="G19" i="30"/>
  <c r="G13" i="30"/>
  <c r="E14" i="30" s="1"/>
  <c r="G14" i="30" s="1"/>
  <c r="I13" i="30" s="1"/>
  <c r="H15" i="30" l="1"/>
  <c r="H9" i="30"/>
  <c r="I11" i="30"/>
  <c r="H10" i="30"/>
  <c r="I8" i="30"/>
  <c r="I17" i="30"/>
  <c r="H7" i="30"/>
  <c r="H16" i="30"/>
  <c r="I14" i="30"/>
  <c r="H12" i="30"/>
  <c r="H13" i="30"/>
  <c r="E20" i="30"/>
  <c r="G20" i="30" s="1"/>
  <c r="I19" i="30" s="1"/>
  <c r="I7" i="30"/>
  <c r="H6" i="30"/>
  <c r="H11" i="30"/>
  <c r="H14" i="30"/>
  <c r="H17" i="30"/>
  <c r="H19" i="30" l="1"/>
  <c r="H18" i="30"/>
  <c r="H20" i="30"/>
  <c r="D7" i="9"/>
  <c r="G13" i="49" s="1"/>
  <c r="D25" i="30" l="1"/>
  <c r="C3" i="30" s="1"/>
  <c r="G16" i="25"/>
  <c r="B23" i="9" l="1"/>
  <c r="C31" i="16" s="1"/>
  <c r="S3" i="44" l="1"/>
  <c r="O3" i="44" a="1"/>
  <c r="O3" i="44" s="1"/>
  <c r="Q3" i="44" s="1"/>
  <c r="T3" i="44" l="1"/>
  <c r="Q2" i="42" s="1"/>
  <c r="P2" i="42"/>
  <c r="Z2"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Gina Esperanza HERNANDEZ GUTIERREZ</author>
    <author>DIEGO ALEJANDRO MORALES CAMPOS</author>
    <author>tc={B8A52F41-935C-4404-AD87-18180C5D4A05}</author>
  </authors>
  <commentList>
    <comment ref="B1" authorId="0" shapeId="0" xr:uid="{00000000-0006-0000-0200-000001000000}">
      <text>
        <r>
          <rPr>
            <b/>
            <sz val="12"/>
            <color indexed="81"/>
            <rFont val="Verdana"/>
            <family val="2"/>
          </rPr>
          <t xml:space="preserve">RECUERDE DILIGENCIAR LA TOTALIDAD DEL FORMATO GF-F004 </t>
        </r>
        <r>
          <rPr>
            <b/>
            <sz val="9"/>
            <color indexed="81"/>
            <rFont val="Tahoma"/>
            <family val="2"/>
          </rPr>
          <t xml:space="preserve">
</t>
        </r>
        <r>
          <rPr>
            <b/>
            <sz val="11"/>
            <color indexed="81"/>
            <rFont val="Verdana"/>
            <family val="2"/>
          </rPr>
          <t>PARA QUE LA CUENTA NO SEA DEVUELTA, NO UTILIZAR APLICACIONES DIFERENTES PARA MODIFICAR DATOS COMO (SEJDA, ILOVE, PDF, ENTRE OTRAS)</t>
        </r>
        <r>
          <rPr>
            <b/>
            <sz val="9"/>
            <color indexed="81"/>
            <rFont val="Tahoma"/>
            <family val="2"/>
          </rPr>
          <t xml:space="preserve">
</t>
        </r>
      </text>
    </comment>
    <comment ref="F6" authorId="1" shapeId="0" xr:uid="{00000000-0006-0000-0200-000002000000}">
      <text>
        <r>
          <rPr>
            <b/>
            <sz val="11"/>
            <color indexed="81"/>
            <rFont val="Tahoma"/>
            <family val="2"/>
          </rPr>
          <t>S</t>
        </r>
        <r>
          <rPr>
            <b/>
            <sz val="11"/>
            <color indexed="81"/>
            <rFont val="Verdana"/>
            <family val="2"/>
          </rPr>
          <t xml:space="preserve">I EL APLICATIVO NO REFLEJA SU NOMBRE, FAVOR COMUNICARSE AL GRUPO DE CONTABILIDAD </t>
        </r>
      </text>
    </comment>
    <comment ref="C15" authorId="1" shapeId="0" xr:uid="{00000000-0006-0000-0200-000003000000}">
      <text>
        <r>
          <rPr>
            <b/>
            <sz val="11"/>
            <color indexed="81"/>
            <rFont val="Verdana"/>
            <family val="2"/>
          </rPr>
          <t>SI EL CONTRATO ESTA VINCULADO A UN CONVENIO NO OLVIDAR DILIGENCIAR LA HOJA "Certificado de Supervisión" DE FORMA MANUAL</t>
        </r>
      </text>
    </comment>
    <comment ref="C17" authorId="1" shapeId="0" xr:uid="{00000000-0006-0000-0200-000004000000}">
      <text>
        <r>
          <rPr>
            <b/>
            <sz val="11"/>
            <color indexed="81"/>
            <rFont val="Verdana"/>
            <family val="2"/>
          </rPr>
          <t>SI LA RESPUESTA ES "SI" NO OLVIDAR LLENAR LA INFORMACIÓN EN LA CASILLA "C 71"</t>
        </r>
      </text>
    </comment>
    <comment ref="C18" authorId="1" shapeId="0" xr:uid="{00000000-0006-0000-0200-000005000000}">
      <text>
        <r>
          <rPr>
            <b/>
            <sz val="11"/>
            <color indexed="81"/>
            <rFont val="Verdana"/>
            <family val="2"/>
          </rPr>
          <t>SI LA RESPUESTA ES "SI" NO OLVIDAR LLENAR LA INFORMACIÓN EN LA CASILLA "C 69"</t>
        </r>
      </text>
    </comment>
    <comment ref="C19" authorId="1" shapeId="0" xr:uid="{00000000-0006-0000-0200-000006000000}">
      <text>
        <r>
          <rPr>
            <b/>
            <sz val="11"/>
            <color indexed="81"/>
            <rFont val="Verdana"/>
            <family val="2"/>
          </rPr>
          <t>SI LA RESPUESTA ES "SI" NO OLVIDAR LLENAR LA INFORMACIÓN EN LA CASILLA "C 70"</t>
        </r>
      </text>
    </comment>
    <comment ref="C22" authorId="1" shapeId="0" xr:uid="{00000000-0006-0000-0200-000007000000}">
      <text>
        <r>
          <rPr>
            <b/>
            <sz val="11"/>
            <color indexed="81"/>
            <rFont val="Verdana"/>
            <family val="2"/>
          </rPr>
          <t>SI EN SU CONTRATO EXISTE SOLO UN SUPERVISOR DEJAR EN LA CASILLAS C22 Y C23 "N/A"</t>
        </r>
      </text>
    </comment>
    <comment ref="C23" authorId="1" shapeId="0" xr:uid="{00000000-0006-0000-0200-000008000000}">
      <text>
        <r>
          <rPr>
            <b/>
            <sz val="11"/>
            <color indexed="81"/>
            <rFont val="Verdana"/>
            <family val="2"/>
          </rPr>
          <t>SI EN SU CONTRATO EXISTE SOLO UN SUPERVISOR DEJAR EN LA CASILLAS C22 Y C23 "N/A"</t>
        </r>
      </text>
    </comment>
    <comment ref="C24" authorId="1" shapeId="0" xr:uid="{7C153B0B-EBC9-4AE4-8ECA-CF799F9B86C8}">
      <text>
        <r>
          <rPr>
            <b/>
            <sz val="11"/>
            <color indexed="81"/>
            <rFont val="Tahoma"/>
            <family val="2"/>
          </rPr>
          <t xml:space="preserve">
DD/MM/AA - EJEMPLO: 2/02/2025
</t>
        </r>
      </text>
    </comment>
    <comment ref="B26" authorId="0" shapeId="0" xr:uid="{00000000-0006-0000-0200-000009000000}">
      <text>
        <r>
          <rPr>
            <b/>
            <sz val="9"/>
            <color indexed="81"/>
            <rFont val="Tahoma"/>
            <family val="2"/>
          </rPr>
          <t>Gina Esperanza HERNANDEZ GUTIERREZ:</t>
        </r>
        <r>
          <rPr>
            <sz val="9"/>
            <color indexed="81"/>
            <rFont val="Tahoma"/>
            <family val="2"/>
          </rPr>
          <t xml:space="preserve">
</t>
        </r>
      </text>
    </comment>
    <comment ref="C26" authorId="1" shapeId="0" xr:uid="{00000000-0006-0000-0200-00000A000000}">
      <text>
        <r>
          <rPr>
            <b/>
            <sz val="11"/>
            <color indexed="81"/>
            <rFont val="Verdana"/>
            <family val="2"/>
          </rPr>
          <t xml:space="preserve">SI EL CONTRATO TIENE MODIFICACIONES NO OLVIDAR SELECCIONAR EL TIPO DE MODIFICACIÓN Y ANEXAR EL DOCUMENTO SOPORTE </t>
        </r>
        <r>
          <rPr>
            <b/>
            <sz val="11"/>
            <color indexed="81"/>
            <rFont val="Tahoma"/>
            <family val="2"/>
          </rPr>
          <t xml:space="preserve"> </t>
        </r>
      </text>
    </comment>
    <comment ref="C30" authorId="1" shapeId="0" xr:uid="{00000000-0006-0000-0200-00000B000000}">
      <text>
        <r>
          <rPr>
            <b/>
            <sz val="11"/>
            <color indexed="81"/>
            <rFont val="Verdana"/>
            <family val="2"/>
          </rPr>
          <t>REGISTRAR LA FECHA DE INICIO DEL MES A COBRAR</t>
        </r>
      </text>
    </comment>
    <comment ref="C31" authorId="1" shapeId="0" xr:uid="{00000000-0006-0000-0200-00000C000000}">
      <text>
        <r>
          <rPr>
            <b/>
            <sz val="11"/>
            <color indexed="81"/>
            <rFont val="Verdana"/>
            <family val="2"/>
          </rPr>
          <t>REGISTRAR LA FECHA DEL ÚLTIMO MES DEL MES A COBRAR</t>
        </r>
      </text>
    </comment>
    <comment ref="C32" authorId="1" shapeId="0" xr:uid="{00000000-0006-0000-0200-00000D000000}">
      <text>
        <r>
          <rPr>
            <b/>
            <sz val="11"/>
            <color indexed="81"/>
            <rFont val="Verdana"/>
            <family val="2"/>
          </rPr>
          <t>SEGÚN LA CUENTA QUE SE ESTA PRESENTANDO REGISTRAR EL NÚMERO DE PAGO</t>
        </r>
      </text>
    </comment>
    <comment ref="C35" authorId="1" shapeId="0" xr:uid="{00000000-0006-0000-0200-00000E000000}">
      <text>
        <r>
          <rPr>
            <b/>
            <sz val="11"/>
            <color indexed="81"/>
            <rFont val="Verdana"/>
            <family val="2"/>
          </rPr>
          <t>EL VALOR PAC PROGRAMADO DEBE SER EL MISMO O SUPERIOR AL HONORARIO A COBRAR</t>
        </r>
      </text>
    </comment>
    <comment ref="B38" authorId="1" shapeId="0" xr:uid="{00000000-0006-0000-0200-00000F000000}">
      <text>
        <r>
          <rPr>
            <b/>
            <sz val="11"/>
            <color indexed="81"/>
            <rFont val="Verdana"/>
            <family val="2"/>
          </rPr>
          <t xml:space="preserve">NO OLVIDAR SELECCIONAR DOCUMENTO CORRESPONDIENTE </t>
        </r>
      </text>
    </comment>
    <comment ref="C38" authorId="1" shapeId="0" xr:uid="{00000000-0006-0000-0200-000010000000}">
      <text>
        <r>
          <rPr>
            <b/>
            <sz val="11"/>
            <color indexed="81"/>
            <rFont val="Verdana"/>
            <family val="2"/>
          </rPr>
          <t xml:space="preserve">NÚMERO ÚNICO PARA CADA CONTRATISTA </t>
        </r>
      </text>
    </comment>
    <comment ref="C40" authorId="1" shapeId="0" xr:uid="{00000000-0006-0000-0200-000011000000}">
      <text>
        <r>
          <rPr>
            <b/>
            <sz val="11"/>
            <color indexed="81"/>
            <rFont val="Verdana"/>
            <family val="2"/>
          </rPr>
          <t>DIRECCIÓN PERSONAL (NO DE LA ENTIDAD)</t>
        </r>
      </text>
    </comment>
    <comment ref="C43" authorId="1" shapeId="0" xr:uid="{00000000-0006-0000-0200-000012000000}">
      <text>
        <r>
          <rPr>
            <b/>
            <sz val="11"/>
            <color indexed="81"/>
            <rFont val="Verdana"/>
            <family val="2"/>
          </rPr>
          <t>ACTIVIDAD QUE SE VE REFLAJADA EN EL RUT</t>
        </r>
      </text>
    </comment>
    <comment ref="C44" authorId="1" shapeId="0" xr:uid="{00000000-0006-0000-0200-000013000000}">
      <text>
        <r>
          <rPr>
            <b/>
            <sz val="11"/>
            <color indexed="81"/>
            <rFont val="Verdana"/>
            <family val="2"/>
          </rPr>
          <t>SEGÚN LA ACTIVIDAD ECONÓMICA EN LA HOJA "Infor Apoyo Código CPC" BUSCAR EL CÓDIGO QUE LE CORREPONDE</t>
        </r>
      </text>
    </comment>
    <comment ref="C46" authorId="1" shapeId="0" xr:uid="{00000000-0006-0000-0200-000014000000}">
      <text>
        <r>
          <rPr>
            <b/>
            <sz val="11"/>
            <color indexed="81"/>
            <rFont val="Verdana"/>
            <family val="2"/>
          </rPr>
          <t>SELECCIONAR LA OPCIÓN</t>
        </r>
      </text>
    </comment>
    <comment ref="C49" authorId="1" shapeId="0" xr:uid="{00000000-0006-0000-0200-000015000000}">
      <text>
        <r>
          <rPr>
            <b/>
            <sz val="11"/>
            <color indexed="81"/>
            <rFont val="Verdana"/>
            <family val="2"/>
          </rPr>
          <t>PERIODO DE PAGO REFLEJADO EN LA  PLANILLA DE SEGURIDAD SOCIAL</t>
        </r>
        <r>
          <rPr>
            <b/>
            <sz val="12"/>
            <color indexed="81"/>
            <rFont val="Tahoma"/>
            <family val="2"/>
          </rPr>
          <t xml:space="preserve"> </t>
        </r>
      </text>
    </comment>
    <comment ref="C62" authorId="1" shapeId="0" xr:uid="{00000000-0006-0000-0200-000016000000}">
      <text>
        <r>
          <rPr>
            <b/>
            <sz val="11"/>
            <color indexed="81"/>
            <rFont val="Verdana"/>
            <family val="2"/>
          </rPr>
          <t>ES EL 40% DEL VALOR DE LOS HONORARIOS CONTRATADOS POR EL IDEAM</t>
        </r>
      </text>
    </comment>
    <comment ref="E64" authorId="1" shapeId="0" xr:uid="{00000000-0006-0000-0200-000017000000}">
      <text>
        <r>
          <rPr>
            <b/>
            <sz val="11"/>
            <color indexed="81"/>
            <rFont val="Verdana"/>
            <family val="2"/>
          </rPr>
          <t xml:space="preserve">ESTOS VALORES SON INFORMATIVOS PARA EL CONTRATISTA Y SUPERVISOR, CON EL FIN DE QUE SE  VERIFIQUE LO MINIMO A PAGAR CON BASE AL CONTRATO SUSCRITO CON EL IDEAM
</t>
        </r>
      </text>
    </comment>
    <comment ref="C65" authorId="1" shapeId="0" xr:uid="{00000000-0006-0000-0200-000018000000}">
      <text>
        <r>
          <rPr>
            <b/>
            <sz val="11"/>
            <color indexed="81"/>
            <rFont val="Verdana"/>
            <family val="2"/>
          </rPr>
          <t>REGISTRAR EL VALOR PAGADO DE LA PLANILLA</t>
        </r>
      </text>
    </comment>
    <comment ref="C66" authorId="2" shapeId="0" xr:uid="{B8A52F41-935C-4404-AD87-18180C5D4A05}">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el valor pagado  sin intereses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Marlon Javier CASTELLANOS MARQUEZ</author>
  </authors>
  <commentList>
    <comment ref="I22" authorId="0" shapeId="0" xr:uid="{00000000-0006-0000-0600-000001000000}">
      <text>
        <r>
          <rPr>
            <sz val="9"/>
            <color indexed="81"/>
            <rFont val="Tahoma"/>
            <family val="2"/>
          </rPr>
          <t xml:space="preserve">Señale con una X su cumplimiento y entrega.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DIEGO ALEJANDRO MORALES CAMPOS</author>
  </authors>
  <commentList>
    <comment ref="D21" authorId="0" shapeId="0" xr:uid="{928BACF5-3F8A-4FAC-B545-93EB50730A36}">
      <text>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<sst xmlns="http://schemas.openxmlformats.org/spreadsheetml/2006/main" count="12245" uniqueCount="5977">
  <si>
    <t>Numero Documento</t>
  </si>
  <si>
    <t>Fecha de Registro</t>
  </si>
  <si>
    <t>Fecha de Creacion</t>
  </si>
  <si>
    <t>Estado</t>
  </si>
  <si>
    <t>Dependencia</t>
  </si>
  <si>
    <t>Dependencia Descripcion</t>
  </si>
  <si>
    <t>Rubro</t>
  </si>
  <si>
    <t>Descripcion</t>
  </si>
  <si>
    <t>Fuente</t>
  </si>
  <si>
    <t>Recurso</t>
  </si>
  <si>
    <t>Situacion</t>
  </si>
  <si>
    <t>Valor Inicial</t>
  </si>
  <si>
    <t>Valor Operaciones</t>
  </si>
  <si>
    <t>Valor Actual</t>
  </si>
  <si>
    <t>Saldo por Utilizar</t>
  </si>
  <si>
    <t>Tipo Identificacion</t>
  </si>
  <si>
    <t>Identificacion</t>
  </si>
  <si>
    <t>Nombre Razon Social</t>
  </si>
  <si>
    <t>Medio de Pago</t>
  </si>
  <si>
    <t>Tipo Cuenta</t>
  </si>
  <si>
    <t>Numero Cuenta</t>
  </si>
  <si>
    <t>Estado Cuenta</t>
  </si>
  <si>
    <t>Entidad Nit</t>
  </si>
  <si>
    <t>Entidad Descripcion</t>
  </si>
  <si>
    <t>Solicitud CDP</t>
  </si>
  <si>
    <t>CDP</t>
  </si>
  <si>
    <t>Compromisos</t>
  </si>
  <si>
    <t>Cuentas por Pagar</t>
  </si>
  <si>
    <t>Obligaciones</t>
  </si>
  <si>
    <t>Ordenes de Pago</t>
  </si>
  <si>
    <t>Reintegros</t>
  </si>
  <si>
    <t>Fecha Documento Soporte</t>
  </si>
  <si>
    <t>Tipo Documento Soporte</t>
  </si>
  <si>
    <t>Numero Documento Soporte</t>
  </si>
  <si>
    <t>Observaciones</t>
  </si>
  <si>
    <t>2025-01-14 00:00:00</t>
  </si>
  <si>
    <t>2025-01-14 15:43:54</t>
  </si>
  <si>
    <t>Con Obligacion</t>
  </si>
  <si>
    <t>08</t>
  </si>
  <si>
    <t>IDEAM-GG-SUBDIRECCION ESTUDIOS AMBIENTALES</t>
  </si>
  <si>
    <t>C-3204-0900-5-10101B-3204007-02</t>
  </si>
  <si>
    <t>ADQUIS, DE BYS - SERVICIO DE ACREDITACIÓN DE LABORATORIOS Y ORGANIZACIONES - FORTALECIMIENTO DEL CONOCIMIENTO E INFORMACIÓN PARA LA CONSERVACIÓN RECUPERACIÓN Y RESTAURACIÓN AMBIENTAL NACIONAL</t>
  </si>
  <si>
    <t>Propios</t>
  </si>
  <si>
    <t>INGRESOS CORRIENTES</t>
  </si>
  <si>
    <t>CSF</t>
  </si>
  <si>
    <t>Cédula de Ciudadanía</t>
  </si>
  <si>
    <t>33375219</t>
  </si>
  <si>
    <t>OCHOA CASTRO FANNY ANDREA</t>
  </si>
  <si>
    <t>Abono en cuenta</t>
  </si>
  <si>
    <t>Ahorro</t>
  </si>
  <si>
    <t>50213567184</t>
  </si>
  <si>
    <t>Activa</t>
  </si>
  <si>
    <t>890903938</t>
  </si>
  <si>
    <t>BANCOLOMBIA S,A,</t>
  </si>
  <si>
    <t>32925</t>
  </si>
  <si>
    <t>9625</t>
  </si>
  <si>
    <t>19025 52725 52825 57625 57725 58925 65925 179125</t>
  </si>
  <si>
    <t>38425 38525 39525 46525 125025</t>
  </si>
  <si>
    <t>56827525 56827725 103331125</t>
  </si>
  <si>
    <t>CONTRATO DE PRESTACION DE SERVICIOS - PROFESIONALES</t>
  </si>
  <si>
    <t>0072025</t>
  </si>
  <si>
    <t>RENGLON M0153 ACTIVIDAD PAA SEA25-4 ORFEO 20256010008113 (SEA-110)PRESTAR SERVICIOS PROFESIONALES A LA ENTIDAD APOYANDO EL PROCESO DE GESTION JURIDICA Y CONTRACTUAL PARA LA SATISFACCION DE LAS NECESIDADES MISIONALES</t>
  </si>
  <si>
    <t>2025-01-15 00:00:00</t>
  </si>
  <si>
    <t>2025-01-15 14:24:48</t>
  </si>
  <si>
    <t>02</t>
  </si>
  <si>
    <t>IDEAM-GG-SECRETARIA GENERAL</t>
  </si>
  <si>
    <t>A-02-02-02-008-003</t>
  </si>
  <si>
    <t>SERVICIOS PROFESIONALES CIENTÍFICOS Y TÉCNICOS (EXCEPTO LOS SERVICIOS DE INVESTIGACION URBANISMO JURÍDICOS Y DE CONTABILIDAD)</t>
  </si>
  <si>
    <t>Nación</t>
  </si>
  <si>
    <t>RECURSOS CORRIENTES</t>
  </si>
  <si>
    <t>1032393512</t>
  </si>
  <si>
    <t>HERRERA CORTES ANDREA VERONICA</t>
  </si>
  <si>
    <t>15362172095</t>
  </si>
  <si>
    <t>38225</t>
  </si>
  <si>
    <t>38025</t>
  </si>
  <si>
    <t>10125</t>
  </si>
  <si>
    <t>34725 49325 50925 57225 119625 129925 155025 163525</t>
  </si>
  <si>
    <t>35625 38025 109425</t>
  </si>
  <si>
    <t>56826925 56827225 99663725</t>
  </si>
  <si>
    <t>0122025</t>
  </si>
  <si>
    <t>RENGLON 33 20251300011503 (SG-187) PRESTAR SERVICIOS PROFESIONALES A LA ENTIDAD APOYANDO EL PROCESO DE GESTION CONTRACTUAL PARA LA SATISFACCIÓN DE LAS NECESIDADES DEL INSTITUTO A TRAVES DE LAS ADQUISICIONES EN LA TIENDA VIRTUAL DEL ESTADO COLOMBIAN</t>
  </si>
  <si>
    <t>2025-01-15 14:47:34</t>
  </si>
  <si>
    <t>05</t>
  </si>
  <si>
    <t>IDEAM-GG-SUBDIRECCION HIDROLOGIA</t>
  </si>
  <si>
    <t>C-3204-0900-5-10101B-3204041-02</t>
  </si>
  <si>
    <t>ADQUIS, DE BYS - ESTACIONES METEOROLÓGICAS MEJORADAS - FORTALECIMIENTO DEL CONOCIMIENTO E INFORMACIÓN PARA LA CONSERVACIÓN RECUPERACIÓN Y RESTAURACIÓN AMBIENTAL NACIONAL</t>
  </si>
  <si>
    <t>1053834314</t>
  </si>
  <si>
    <t>BETANCOURT ROJAS YENNY PAOLA</t>
  </si>
  <si>
    <t>0550162500064207</t>
  </si>
  <si>
    <t>860034313</t>
  </si>
  <si>
    <t>BANCO DAVIVIENDA S,A,</t>
  </si>
  <si>
    <t>20625</t>
  </si>
  <si>
    <t>20525</t>
  </si>
  <si>
    <t>10225</t>
  </si>
  <si>
    <t>84525 87325 182225</t>
  </si>
  <si>
    <t>65025 77425 127925</t>
  </si>
  <si>
    <t>63296525 82955225 109462325</t>
  </si>
  <si>
    <t>0092025</t>
  </si>
  <si>
    <t>RENGLON M0029 ACTIVIDAD PAA SH25-1 ORFEO 20251300010733 (HIDRO-325)PRESTAR SERVICIOS PROFESIONALES A LA ENTIDAD APOYANDO EL PROCESO DE GESTION CONTRACTUAL PARA LA SATISFACCION DE LAS NECESIDADES MISIONALES A TRAVES DE LAS MODALIDADES DE SELECCION</t>
  </si>
  <si>
    <t>2025-01-15 14:59:19</t>
  </si>
  <si>
    <t>A-02-02-02-008-002</t>
  </si>
  <si>
    <t>SERVICIOS JURÍDICOS Y CONTABLES</t>
  </si>
  <si>
    <t>1057578394</t>
  </si>
  <si>
    <t>MORA GUTIERREZ LUISA FERNANDA</t>
  </si>
  <si>
    <t>35853402409</t>
  </si>
  <si>
    <t>22025</t>
  </si>
  <si>
    <t>21925</t>
  </si>
  <si>
    <t>10325</t>
  </si>
  <si>
    <t>34925 51025 51125 57325 120025 150325 170225</t>
  </si>
  <si>
    <t>32525 38125 116225</t>
  </si>
  <si>
    <t>56826525 56827325 99664925</t>
  </si>
  <si>
    <t>0152025</t>
  </si>
  <si>
    <t>RENGLÓN 030 ACTIVIDAD PAA 0 ORFEO 20251300011593 (SG-182)PRESTAR SERVICIOS PROFESIONALES A LA ENTIDAD APOYANDO EL PROCESO DE GESTIÓN CONTRACTUAL PARA LA SATISFACCIÓN DE LAS NECESIDADES DEL INSTITUTO A TRAVÉS DE LAS MODALIDADES DE</t>
  </si>
  <si>
    <t>2025-01-15 15:12:36</t>
  </si>
  <si>
    <t>60327309</t>
  </si>
  <si>
    <t>TARAZONA ALDANA MARIA TERESA</t>
  </si>
  <si>
    <t>20361472226</t>
  </si>
  <si>
    <t>38125</t>
  </si>
  <si>
    <t>37925</t>
  </si>
  <si>
    <t>10425</t>
  </si>
  <si>
    <t>33625 44725 83425 178925</t>
  </si>
  <si>
    <t>32825 63825 124825</t>
  </si>
  <si>
    <t>56810225 63312425 103330625</t>
  </si>
  <si>
    <t>102025</t>
  </si>
  <si>
    <t>RENGLON 32 ACTIVIDAD PAA N/A ORFEO 20251300011473 (SG-186)PRESTAR SERVICIOS PROFESIONALES EN LA OFICINA ASESORA JURIDICA PARA EL IMPULSO DE LAS ACTUACIONES DISCIPLINARIAS Y ADMINISTRATIVAS ASIGNADAS A LA DEPENDENCIA Y APOYO A LA RESPUESTA DE REQUE</t>
  </si>
  <si>
    <t>2025-01-15 15:48:15</t>
  </si>
  <si>
    <t>34326964</t>
  </si>
  <si>
    <t>BRAVO IDROBO NANCY PATRICIA</t>
  </si>
  <si>
    <t>542025598</t>
  </si>
  <si>
    <t>860002964</t>
  </si>
  <si>
    <t>BANCO DE BOGOTA</t>
  </si>
  <si>
    <t>37825</t>
  </si>
  <si>
    <t>10525</t>
  </si>
  <si>
    <t>55225 60725 84125 149725</t>
  </si>
  <si>
    <t>41225 64725 125325</t>
  </si>
  <si>
    <t>59120925 63309925 103331825</t>
  </si>
  <si>
    <t>0112025</t>
  </si>
  <si>
    <t>RENGLÓN 031 ORFEO 20251300011483 (SG-185)PRESTAR SERVICIOS PROFESIONALES EN LA OFICINA ASESORA JURÍDICA APOYANDO LA DEFENSA JUDICIAL Y EXTRAJUDICIAL DE LOS INTERESES DE LA ENTIDAD Y LAS ACTUACIONES ADMINISTRATIVAS QUE SE REQUIERAN</t>
  </si>
  <si>
    <t>2025-01-15 16:07:07</t>
  </si>
  <si>
    <t>1024592117</t>
  </si>
  <si>
    <t>SARMIENTO AGUILERA LAURA LISET</t>
  </si>
  <si>
    <t>4662049605</t>
  </si>
  <si>
    <t>860034594</t>
  </si>
  <si>
    <t>SCOTIABANK COLPATRIA SA</t>
  </si>
  <si>
    <t>38425</t>
  </si>
  <si>
    <t>10625</t>
  </si>
  <si>
    <t>66925 80725 179025</t>
  </si>
  <si>
    <t>47525 61225 124925</t>
  </si>
  <si>
    <t>63085825 63089625 103330825</t>
  </si>
  <si>
    <t>CONTRATO DE PRESTACION DE SERVICIOS</t>
  </si>
  <si>
    <t>0132025</t>
  </si>
  <si>
    <t>RENGLON 35 ACTIVIDAD PAA N/A ORFEO 20251300011493 (SG-190)PRESTAR SERVICIOS DE APOYO A LA GESTION EN EL PROCESO DE GESTION JURIDICA Y CONTRACTUAL A CARGO DE LA OFICINA ASESORA JURIDICA DE LA ENTIDAD PARA EL COMPONENTE CONTRACTUAL,</t>
  </si>
  <si>
    <t>2025-01-16 00:00:00</t>
  </si>
  <si>
    <t>2025-01-16 09:23:01</t>
  </si>
  <si>
    <t>OTROS RECURSOS DE TESORERIA</t>
  </si>
  <si>
    <t>79322678</t>
  </si>
  <si>
    <t>PRIETO VASQUEZ CESAR AUGUSTO</t>
  </si>
  <si>
    <t>500801694695</t>
  </si>
  <si>
    <t>860007738</t>
  </si>
  <si>
    <t>BANCO POPULAR S, A,</t>
  </si>
  <si>
    <t>6925</t>
  </si>
  <si>
    <t>7325</t>
  </si>
  <si>
    <t>10725</t>
  </si>
  <si>
    <t>32425 35625 38125 56225 115025 126825 136225</t>
  </si>
  <si>
    <t>30225 37025 91025</t>
  </si>
  <si>
    <t>56810125 56812125 101174925</t>
  </si>
  <si>
    <t>0042025</t>
  </si>
  <si>
    <t>RENGLON 022 ORFEO 20252060010633 (SG-228) PRESTACIÓN DE SERVICIOS DE APOYO A LA GESTIÓN EN RELACIÓN CON EL SEGUIMIENTO Y EJECUCIÓN DEL PROGRAMA DE SEGUROS Y PÓLIZAS EN GENERAL DEL IDEAM</t>
  </si>
  <si>
    <t>2025-01-16 10:49:46</t>
  </si>
  <si>
    <t>1053684370</t>
  </si>
  <si>
    <t>MONCADA LOPEZ DARIANA ALEJANDRA</t>
  </si>
  <si>
    <t>24116308092</t>
  </si>
  <si>
    <t>860007335</t>
  </si>
  <si>
    <t>BANCO CAJA SOCIAL S,A,</t>
  </si>
  <si>
    <t>38325</t>
  </si>
  <si>
    <t>10825</t>
  </si>
  <si>
    <t>83025 83525 119025 129625 154825 163325</t>
  </si>
  <si>
    <t>63425 63925 109225</t>
  </si>
  <si>
    <t>63316125 63322125 99663525</t>
  </si>
  <si>
    <t>0142025</t>
  </si>
  <si>
    <t>RENGLON 034 ORFEO 20251300011513 (SG-188)PRESTAR SERVICIO DE APOYO A LA GESTIÓN EN EL ARCHIVO SATÉLITE A CARGO DE LA OFICINA ASESORA JURÍDICA DEL IDEAM</t>
  </si>
  <si>
    <t>2025-01-16 11:28:33</t>
  </si>
  <si>
    <t>1032461272</t>
  </si>
  <si>
    <t>RAMIREZ CRISTANCHO LUZ IXAYANA</t>
  </si>
  <si>
    <t>91247057191</t>
  </si>
  <si>
    <t>6325</t>
  </si>
  <si>
    <t>10925</t>
  </si>
  <si>
    <t>15725 48925 151325 171225</t>
  </si>
  <si>
    <t>13325 35325 117225</t>
  </si>
  <si>
    <t>24956825 56826825 99665025</t>
  </si>
  <si>
    <t>0012025</t>
  </si>
  <si>
    <t>RENGLÓN 020 ORFEO 20251300002143 (SG-180) PRESTAR SERVICIOS PROFESIONALES A LA ENTIDAD APOYANDO EL PROCESO DE GESTIÓN CONTRACTUAL PARA LA SATISFACCIÓN DE LAS NECESIDADES DEL INSTITUTO A TRAVÉS DE LAS MODALIDADES DE SELECCIÓN CONTENIDAS EN LAS NORMAS</t>
  </si>
  <si>
    <t>2025-01-16 14:21:46</t>
  </si>
  <si>
    <t>35427542</t>
  </si>
  <si>
    <t>MORA QUINTERO PAOLA ANDREA</t>
  </si>
  <si>
    <t>33225355903</t>
  </si>
  <si>
    <t>6025</t>
  </si>
  <si>
    <t>11325</t>
  </si>
  <si>
    <t>14025 38325 147125 151025 170925</t>
  </si>
  <si>
    <t>13125 31125 105225 116925</t>
  </si>
  <si>
    <t>24952725 57102525 94253925</t>
  </si>
  <si>
    <t>0022025</t>
  </si>
  <si>
    <t>RENGLÓN 018 ORFEO 20252000003703 (SG-131)PRESTACIÓN DE SERVICIOS PROFESIONALES ESPECIALIZADOS PARA APOYAR LA REVISIÓN Y SEGUIMIENTO DE LAS ACTIVIDADES JURÍDICAS QUE CONCIERNEN AL DESPACHO DE LA SECRETARÍA GENERAL DEL IDEAM ESPECIALMENTE EN LO RELACI</t>
  </si>
  <si>
    <t>2025-01-16 14:34:47</t>
  </si>
  <si>
    <t>1012375601</t>
  </si>
  <si>
    <t>CASTILLO MORALES YUDY KATHERIN</t>
  </si>
  <si>
    <t>24100643017</t>
  </si>
  <si>
    <t>6425</t>
  </si>
  <si>
    <t>11425</t>
  </si>
  <si>
    <t>18625 54225 157925 166425</t>
  </si>
  <si>
    <t>21425 31725 112325</t>
  </si>
  <si>
    <t>33374325 56826325 103329725</t>
  </si>
  <si>
    <t>0062025</t>
  </si>
  <si>
    <t>RENGLÓN 021 ORFEO 20252040000633 (SG-176) PRESTAR SERVICIOS DE APOYO A LA GESTIÓN PARA REALIZAR LAS ACTIVIDADES DE VENTANILLA ÚNICA Y DEMÁS PROCESOS DE GESTIÓN DOCUMENTAL EN EL IDEAM,</t>
  </si>
  <si>
    <t>2025-01-16 15:39:00</t>
  </si>
  <si>
    <t>1019079224</t>
  </si>
  <si>
    <t>TORRES GARZON NATALIA</t>
  </si>
  <si>
    <t>24084324654</t>
  </si>
  <si>
    <t>6125</t>
  </si>
  <si>
    <t>11525</t>
  </si>
  <si>
    <t>13525 80625 121325 137625</t>
  </si>
  <si>
    <t>12625 61125 92425</t>
  </si>
  <si>
    <t>28574725 59473625 96428825</t>
  </si>
  <si>
    <t>0082025</t>
  </si>
  <si>
    <t>RENGLÓN 017 ORFEO 20252000011113 (SG-130) PRESTACIÓN DE SERVICIOS PROFESIONALES ESPECIALIZADOS PARA APOYAR LA PLANIFICACIÓN IMPLEMENTACIÓN EJECUCIÓN Y EVALUACIÓN DE ESTRATEGIAS DIRIGIDAS A LA MEJORA CONTINUA DEL DESARROLLO INSTITUCIONAL EN EL MARC</t>
  </si>
  <si>
    <t>2025-01-16 15:54:42</t>
  </si>
  <si>
    <t>25291886</t>
  </si>
  <si>
    <t>CARDONA PEÑA DIANA ANDREA</t>
  </si>
  <si>
    <t>22783581888</t>
  </si>
  <si>
    <t>28325</t>
  </si>
  <si>
    <t>28125</t>
  </si>
  <si>
    <t>11625</t>
  </si>
  <si>
    <t>14325 49925 122825 132125 137325</t>
  </si>
  <si>
    <t>14225 36025 92125</t>
  </si>
  <si>
    <t>27218425 57099625 96424725</t>
  </si>
  <si>
    <t>0182025</t>
  </si>
  <si>
    <t>RENGLON M0112 ACTIVIDAD PAA SEA25-4 ORFEO 20256010003173 (SEA-069) Prestar los servicios profesionales como evaluador líder según el perfil establecido en la Resolución 2765 de 2015 proferida por el IDEAM para la atención y mejora del trámite de acr</t>
  </si>
  <si>
    <t>2025-01-16 16:00:30</t>
  </si>
  <si>
    <t>1018411373</t>
  </si>
  <si>
    <t>CUARAN ANACONA DIANA VANESSA</t>
  </si>
  <si>
    <t>22195501398</t>
  </si>
  <si>
    <t>15325</t>
  </si>
  <si>
    <t>11725</t>
  </si>
  <si>
    <t>15425 47725 152725 172625</t>
  </si>
  <si>
    <t>14725 34725 118625</t>
  </si>
  <si>
    <t>27221025 57100825 99505925</t>
  </si>
  <si>
    <t>0192025</t>
  </si>
  <si>
    <t>RENGLÓN M0113 ORFEO 20256010003193 (SEA-070)PRESTAR LOS SERVICIOS PROFESIONALES COMO EVALUADOR LÍDER SEGÚN EL PERFIL ESTABLECIDO EN LA RESOLUCIÓN 2765 DE 2015 PROFERIDA POR EL IDEAM PARA LA ATENCIÓN Y MEJORA DEL TRÁMITE DE ACREDITACIÓN DE LABORATORI</t>
  </si>
  <si>
    <t>2025-01-16 16:07:22</t>
  </si>
  <si>
    <t>1032407533</t>
  </si>
  <si>
    <t>BOLAÑOS ALMEIDA CAROL ANDREA</t>
  </si>
  <si>
    <t>23175537091</t>
  </si>
  <si>
    <t>15925</t>
  </si>
  <si>
    <t>11825</t>
  </si>
  <si>
    <t>14725 58025 122625 137825</t>
  </si>
  <si>
    <t>13625 38825 92625</t>
  </si>
  <si>
    <t>27217225 57101625 96424925 99502025</t>
  </si>
  <si>
    <t>0172025</t>
  </si>
  <si>
    <t>RENGLON M0111 ACTIVIDAD PAA SEA25-4 ORFEO 20256010003163 (SEA-068) Prestar los servicios profesionales como evaluador líder según el perfil establecido en la Resolución 2765 de 2015 proferida por el IDEAM para la atención y mejora del trámite de acr</t>
  </si>
  <si>
    <t>2025-01-16 16:18:53</t>
  </si>
  <si>
    <t>1000372118</t>
  </si>
  <si>
    <t>ALVAREZ ORDUZ VIVIANA PAOLA</t>
  </si>
  <si>
    <t>24140006919</t>
  </si>
  <si>
    <t>12025</t>
  </si>
  <si>
    <t>11925</t>
  </si>
  <si>
    <t>15225 18925 49625 157625 166125</t>
  </si>
  <si>
    <t>20825 35925 112025</t>
  </si>
  <si>
    <t>32063525 60900025 103321325</t>
  </si>
  <si>
    <t>0162025</t>
  </si>
  <si>
    <t>RENGLON M0150 ACTIVIDAD PAA SEA25-4 ORFEO 20256010003133 (SEA-107) Prestar los servicios profesionales como abogado para la elaboración revisión notificación y publicación de los actos administrativos del Grupo de Acreditación así como para la ate</t>
  </si>
  <si>
    <t>2025-01-16 16:30:43</t>
  </si>
  <si>
    <t>1100952607</t>
  </si>
  <si>
    <t>HERNANDEZ LOPEZ MARIAN JULIETH</t>
  </si>
  <si>
    <t>10819344103</t>
  </si>
  <si>
    <t>15125</t>
  </si>
  <si>
    <t>15525 53325 157325 165825</t>
  </si>
  <si>
    <t>20925 34525 111725</t>
  </si>
  <si>
    <t>32100025 57099525 101176325</t>
  </si>
  <si>
    <t>0232025</t>
  </si>
  <si>
    <t>RENGLON M0117 ACTIVIDAD PAA SEA25-4 20256010003253 (SEA-074) PRESTAR LOS SERVICIOS PROFESIONALES COMO EVALUADOR LÍDER SEGÚN EL PERFIL ESTABLECIDO EN LA RESOLUCIÓN 2765 DE 2015 PROFERIDA POR EL IDEAM PARA LA ATENCIÓN Y MEJORA DEL TRÁMITE DE ACREDITAC</t>
  </si>
  <si>
    <t>2025-01-16 17:15:56</t>
  </si>
  <si>
    <t>1116440460</t>
  </si>
  <si>
    <t>GUZMAN VALENCIA MAYKH DONOBAN</t>
  </si>
  <si>
    <t>24139745524</t>
  </si>
  <si>
    <t>15425</t>
  </si>
  <si>
    <t>12125</t>
  </si>
  <si>
    <t>14625 75225 122425 137725</t>
  </si>
  <si>
    <t>13525 55825 92525</t>
  </si>
  <si>
    <t>27217025 63070525 96424825</t>
  </si>
  <si>
    <t>0242025</t>
  </si>
  <si>
    <t>RENGLON M0118 ACTIVIDAD PAA SEA25-4 20256010003263 (SEA-075) PRESTAR LOS SERVICIOS PROFESIONALES COMO EVALUADOR LÍDER SEGÚN EL PERFIL ESTABLECIDO EN LA RESOLUCIÓN 2765 DE 2015 PROFERIDA POR EL IDEAM PARA LA ATENCIÓN Y MEJORA DEL TRÁMITE DE ACREDITAC</t>
  </si>
  <si>
    <t>2025-01-17 00:00:00</t>
  </si>
  <si>
    <t>2025-01-17 09:04:46</t>
  </si>
  <si>
    <t>80726164</t>
  </si>
  <si>
    <t>CARDEÑOSA GALINDO JOHN JAIRO</t>
  </si>
  <si>
    <t>20105737034</t>
  </si>
  <si>
    <t>14925</t>
  </si>
  <si>
    <t>12225</t>
  </si>
  <si>
    <t>14425 49125 115325 127025 136325</t>
  </si>
  <si>
    <t>14125 35425 91125</t>
  </si>
  <si>
    <t>27218125 57101425 101261525</t>
  </si>
  <si>
    <t>0222025</t>
  </si>
  <si>
    <t>RENGLON M0116 ACTIVIDAD PAA SEA25-4 20256010003233 (SEA-073) PRESTAR LOS SERVICIOS PROFESIONALES COMO EVALUADOR LÍDER SEGÚN EL PERFIL ESTABLECIDO EN LA RESOLUCIÓN 2765 DE 2015 PROFERIDA POR EL IDEAM PARA LA ATENCIÓN Y MEJORA DEL TRÁMITE DE ACREDITAC</t>
  </si>
  <si>
    <t>2025-01-17 10:32:59</t>
  </si>
  <si>
    <t>1014276454</t>
  </si>
  <si>
    <t>CACERES PRADA MARIA CAMILA</t>
  </si>
  <si>
    <t>11342435523</t>
  </si>
  <si>
    <t>21725</t>
  </si>
  <si>
    <t>21625</t>
  </si>
  <si>
    <t>12325</t>
  </si>
  <si>
    <t>32725 37125 45625 56625 114525 126425 154125 162625</t>
  </si>
  <si>
    <t>30625 37425 108525</t>
  </si>
  <si>
    <t>56827025 57101825 101657825</t>
  </si>
  <si>
    <t>0272025</t>
  </si>
  <si>
    <t>RENGLÓN 029 ORFEO 20251400010183 (SG-165) PRESTAR LOS SERVICIOS PROFESIONALES PARA REALIZAR AUDITORÍAS DE GESTIÓN INFORMES Y SEGUIMIENTOS DE LEY SEGUIMIENTO A PLANES DE MEJORAMIENTO ATENDER REQUERIMIENTOS INTERNOS Y EXTERNOS Y APOYAR EL PROCESO DE</t>
  </si>
  <si>
    <t>2025-01-17 12:01:24</t>
  </si>
  <si>
    <t>1016046754</t>
  </si>
  <si>
    <t>CARDENAS AYALA HECTOR OSWALDO</t>
  </si>
  <si>
    <t>0325295269</t>
  </si>
  <si>
    <t>860003020</t>
  </si>
  <si>
    <t>BANCO BILBAO VIZCAYA ARGENTARIA COLOMBIA S,A, BBVA</t>
  </si>
  <si>
    <t>14525</t>
  </si>
  <si>
    <t>12425</t>
  </si>
  <si>
    <t>14925 51225 152825 172725</t>
  </si>
  <si>
    <t>14325 31825 118725</t>
  </si>
  <si>
    <t>27218925 57099925 103321925</t>
  </si>
  <si>
    <t>0212025</t>
  </si>
  <si>
    <t>RENGLON M0115 ACTIVIDAD PAA SEA25-4 20256010003223 (SEA-072) PRESTAR LOS SERVICIOS PROFESIONALES COMO EVALUADOR LIDER SEGUN EL PERFIL ESTABLECIDO EN LA RESOLUCION 2765 DE 2015 PROFERIDA POR EL IDEAM PARA LA ATENCION Y MEJORA DEL TRAMITE DE ACREDITAC</t>
  </si>
  <si>
    <t>2025-01-17 12:01:25</t>
  </si>
  <si>
    <t>1110558639</t>
  </si>
  <si>
    <t>MOLINA TRIANA ANDRES FELIPE</t>
  </si>
  <si>
    <t>0550004200197517</t>
  </si>
  <si>
    <t>13425</t>
  </si>
  <si>
    <t>42025</t>
  </si>
  <si>
    <t>12525</t>
  </si>
  <si>
    <t>15125 43625 152525 172425</t>
  </si>
  <si>
    <t>14525 32425 118425</t>
  </si>
  <si>
    <t>27220025 56811225 103321725</t>
  </si>
  <si>
    <t>0202025</t>
  </si>
  <si>
    <t>RENGLON M0114 ACTIVIDAD PAA SEA25-4 ORFEO 20256010003203 (SEA-071)PRESTAR LOS SERVICIOS PROFESIONALES COMO EVALUADOR LIDER SEGUN EL PERFIL ESTABLECIDO EN LA RESOLUCION 2765 DE 2015 PROFERIDA POR EL IDEAM PARA LA ATENCION Y MEJORA DEL TRAMITE</t>
  </si>
  <si>
    <t>2025-01-17 15:07:39</t>
  </si>
  <si>
    <t>14</t>
  </si>
  <si>
    <t>IDEAM-GG-OFICINA ASESORA DE PLANEACION</t>
  </si>
  <si>
    <t>C-3299-0900-2-10101C-3299060-02</t>
  </si>
  <si>
    <t>ADQUIS, DE BYS - SERVICIO DE IMPLEMENTACIÓN SISTEMAS DE GESTIÓN - MEJORAMIENTO DE LA CAPACIDAD INSTITUCIONAL EN INFRAESTRUCTURA TECNOLÓGICA Y FÍSICA PARA EL MEJORAMIENTO DE LA DISPONIBILIDAD Y DIVULGACIÓN DE LA INFORMACIÓN, NACIONAL</t>
  </si>
  <si>
    <t>1070970988</t>
  </si>
  <si>
    <t>BARRAGAN SOLER CAROL STEPHANNY</t>
  </si>
  <si>
    <t>30063946253</t>
  </si>
  <si>
    <t>7725</t>
  </si>
  <si>
    <t>7825</t>
  </si>
  <si>
    <t>12625</t>
  </si>
  <si>
    <t>43825 43925 65225 76925 125725 141825</t>
  </si>
  <si>
    <t>45825 57425 97725</t>
  </si>
  <si>
    <t>63074925 63075125 96422825</t>
  </si>
  <si>
    <t>0332025</t>
  </si>
  <si>
    <t>RENGLÓN A0098 ORFEO 20251100011123 (OPA-296)PRESTAR LOS SERVICIOS PROFESIONALES EN LA OFICINA ASESORA DE PLANEACIÓN PARA APOYAR LA INTEGRACIÓN DEL SISTEMA DE GESTIÓN INTEGRADO SIG ALINEADO AL MODELO INTEGRADO DE PLANEACIÓN Y GESTIÓN - MIPG</t>
  </si>
  <si>
    <t>2025-01-17 15:10:15</t>
  </si>
  <si>
    <t>1073510118</t>
  </si>
  <si>
    <t>REY MORENO ANDREA MILENA</t>
  </si>
  <si>
    <t>011137817</t>
  </si>
  <si>
    <t>7925</t>
  </si>
  <si>
    <t>12725</t>
  </si>
  <si>
    <t>36225 36325 62725 75925 146925</t>
  </si>
  <si>
    <t>43325 56425 102825</t>
  </si>
  <si>
    <t>63073325 63074725 103320125</t>
  </si>
  <si>
    <t>0322025</t>
  </si>
  <si>
    <t>RENGLÓN A0097 ACTIVIDAD PAA OAP25-2 ORFEO 20251100007953 (OPA-295) PRESTAR LOS SERVICIOS PROFESIONALES A LA OFICINA ASESORA DE PLANEACIÓN PARA REALIZAR ACTIVIDADES DE IMPLEMENTACIÓN ARTICULACIÓN PROMOCIÓN Y DIVULGACIÓN DEL SISTEMA DE GESTIÓN INTEGR</t>
  </si>
  <si>
    <t>2025-01-17 15:20:53</t>
  </si>
  <si>
    <t>1019028211</t>
  </si>
  <si>
    <t>MARTINEZ CASTILLO LAURA CATALINA</t>
  </si>
  <si>
    <t>488412981315</t>
  </si>
  <si>
    <t>8025</t>
  </si>
  <si>
    <t>12825</t>
  </si>
  <si>
    <t>46925 48425 65625 77525 135325 147025</t>
  </si>
  <si>
    <t>46225 58025 102925 104625</t>
  </si>
  <si>
    <t>63072925 63073725 101175825</t>
  </si>
  <si>
    <t>0352025</t>
  </si>
  <si>
    <t>RENGLÓN A0096 ACTIVIDAD PAA OAP25-2 ORFEO 20251100007943 OPA-294) PRESTAR LOS SERVICIOS PROFESIONALES A LA OFICINA ASESORA DE PLANEACIÓN PARA APOYAR LA IMPLEMENTACIÓN DEL MODELO INTEGRADO DE PLANEACIÓN Y GESTIÓN (MIPG) Y DEL SISTEMA DE GESTIÓN INTEGR</t>
  </si>
  <si>
    <t>2025-01-17 15:26:28</t>
  </si>
  <si>
    <t>07</t>
  </si>
  <si>
    <t>IDEAM-GG-SUBDIRECCION ECOSISTEMAS E INFORMACION AMBIENTAL</t>
  </si>
  <si>
    <t>C-3204-0900-5-10101B-3204014-02</t>
  </si>
  <si>
    <t>ADQUIS, DE BYS - SERVICIO DE MONITOREO DE LA BIODIVERSIDAD Y LOS SERVICIO ECO SISTÉMICOS - FORTALECIMIENTO DEL CONOCIMIENTO E INFORMACIÓN PARA LA CONSERVACIÓN RECUPERACIÓN Y RESTAURACIÓN AMBIENTAL NACIONAL</t>
  </si>
  <si>
    <t>1050672533</t>
  </si>
  <si>
    <t>GONZALEZ CUBIDES ANGIE ROXANA</t>
  </si>
  <si>
    <t>16725705305</t>
  </si>
  <si>
    <t>14425</t>
  </si>
  <si>
    <t>12925</t>
  </si>
  <si>
    <t>41925 64525 79925 175325</t>
  </si>
  <si>
    <t>45125 60425 120925</t>
  </si>
  <si>
    <t>60900725 63075825 103328925</t>
  </si>
  <si>
    <t>0262025</t>
  </si>
  <si>
    <t>RENGLÓN M0183 ORFEO 20255000008083 (ECO-004) PRESTAR LOS SERVICIOS PROFESIONALES PARA ELABORAR LA IDENTIFICACIÓN Y ACTUALIZACIÓN DEL MAPA DE DEGRADACIÓN DE SUELOS POR EROSIÓN EN EL ÁREA ASIGNADA,</t>
  </si>
  <si>
    <t>2025-01-17 15:29:30</t>
  </si>
  <si>
    <t>1121875283</t>
  </si>
  <si>
    <t>ZAMORA PRIETO CRISTHIAN ORLANDO</t>
  </si>
  <si>
    <t>23936095089</t>
  </si>
  <si>
    <t>7425</t>
  </si>
  <si>
    <t>7525</t>
  </si>
  <si>
    <t>13025</t>
  </si>
  <si>
    <t>52025 65825 77025 145725</t>
  </si>
  <si>
    <t>46425 57525 103025</t>
  </si>
  <si>
    <t>63072725 63074025 96424125</t>
  </si>
  <si>
    <t>0342025</t>
  </si>
  <si>
    <t>RENGLÓN A0101 ACTIVIDAD PAA OAP25-1 ORFEO 20251100007933 (OPA-299) PRESTAR LOS SERVICIOS PROFESIONALES A LA OFICINA ASESORA DE PLANEACIÓN EN LA FORMULACIÓN SEGUIMIENTO REPORTE Y CIERRE DE LOS PROYECTOS DE INVERSIÓN EN LA GESTIÓN DE LOS TRÁMITES PR</t>
  </si>
  <si>
    <t>2025-01-17 15:46:34</t>
  </si>
  <si>
    <t>1072651976</t>
  </si>
  <si>
    <t>FIQUE GUTIERREZ NATALIA ANDREA</t>
  </si>
  <si>
    <t>68247017554</t>
  </si>
  <si>
    <t>7625</t>
  </si>
  <si>
    <t>13125</t>
  </si>
  <si>
    <t>40325 43725 63925 76825 146825 182325</t>
  </si>
  <si>
    <t>44525 57325 102725 128025</t>
  </si>
  <si>
    <t>63072525 63073525 101840725</t>
  </si>
  <si>
    <t>0372025</t>
  </si>
  <si>
    <t>RENGLÓN A0099 ORFEO 20251100007963 (OPA-297)PRESTAR LOS SERVICIOS PROFESIONALES A LA OFICINA ASESORA DE PLANEACIÓN PARA LA IMPLEMENTACIÓN SEGUIMIENTO Y MEJORAMIENTO DEL SISTEMA DE GESTIÓN INTEGRADO SGI EN ARTICULACIÓN CON LAS POLÍTICAS DEL MODELO IN</t>
  </si>
  <si>
    <t>2025-01-17 15:47:19</t>
  </si>
  <si>
    <t>1052410400</t>
  </si>
  <si>
    <t>MOGOLLON OVIEDO JUAN DIEGO</t>
  </si>
  <si>
    <t>0550488422145836</t>
  </si>
  <si>
    <t>14225</t>
  </si>
  <si>
    <t>13225</t>
  </si>
  <si>
    <t>17225 42625 47325 64925 77225 117225 128325 140225</t>
  </si>
  <si>
    <t>45525 57725 96125</t>
  </si>
  <si>
    <t>60900825 60901325 96422425</t>
  </si>
  <si>
    <t>0252025</t>
  </si>
  <si>
    <t>RENGLÓN M0184 ACTIVIDAD PAA SEIA25-3 ORFEO 20255000007873 (ECO-005) PRESTAR LOS SERVICIOS PROFESIONALES CON EL FIN DE GENERAR PRODUCTOS CARTOGRÁFICOS Y ESTADÍSTICOS COMO APORTE A LA REVISIÓN Y ANÁLISIS DE DATOS E INFORMACIÓN PARA LA ACTUALIZACIÓN DE</t>
  </si>
  <si>
    <t>2025-01-17 16:02:21</t>
  </si>
  <si>
    <t>1049642532</t>
  </si>
  <si>
    <t>VELANDIA ACEVEDO LAURA</t>
  </si>
  <si>
    <t>003383215</t>
  </si>
  <si>
    <t>890903937</t>
  </si>
  <si>
    <t>ITAU CORPBANCA COLOMBIA S A</t>
  </si>
  <si>
    <t>13325</t>
  </si>
  <si>
    <t>66025 79125 146625</t>
  </si>
  <si>
    <t>46625 59625 102525</t>
  </si>
  <si>
    <t>63073125 63074225 96424025</t>
  </si>
  <si>
    <t>0362025</t>
  </si>
  <si>
    <t>RENGLÓN A0100 ACTIVIDAD PAA OAP25-1 ORFEO 20251100011163 (OPA-298) PRESTAR LOS SERVICIOS PROFESIONALES A LA OFICINA ASESORA DE PLANEACIÓN EN EL SEGUIMIENTO A LA EJECUCIÓN PRESUPUESTAL DE LOS PROYECTOS DE INVERSIÓN Y EL SEGUIMIENTO CONTRACTUAL DE LAS</t>
  </si>
  <si>
    <t>2025-01-17 16:08:42</t>
  </si>
  <si>
    <t>1049606753</t>
  </si>
  <si>
    <t>PERILLA NOVOA WALTER STEVEN</t>
  </si>
  <si>
    <t>462900066467</t>
  </si>
  <si>
    <t>26325</t>
  </si>
  <si>
    <t>26125</t>
  </si>
  <si>
    <t>32325 35425 41625 56425 118325 150125 170025</t>
  </si>
  <si>
    <t>30125 37225 116025</t>
  </si>
  <si>
    <t>56810025 57101525 99664025</t>
  </si>
  <si>
    <t>028 2025</t>
  </si>
  <si>
    <t>RENGLON 040 ORFEO 20252000011023 (SG-140) PRESTACIÓN DE SERVICIOS PROFESIONALES PARA APOYAR LA ESTRUCTURACIÓN DE DOCUMENTOS SOPORTE DE ORDEN TÉCNICO SECTORIAL Y PRESUPUESTAL PARA LA GESTIÓN CONTRACTUAL DE LOS GRUPOS ADSCRITOS A LA SECRETARÍA GENERAL,</t>
  </si>
  <si>
    <t>2025-01-17 16:16:04</t>
  </si>
  <si>
    <t>1067849692</t>
  </si>
  <si>
    <t>RAMIREZ NEGRETE GRETHEL MABEL</t>
  </si>
  <si>
    <t>09196557528</t>
  </si>
  <si>
    <t>24625</t>
  </si>
  <si>
    <t>24425</t>
  </si>
  <si>
    <t>13525</t>
  </si>
  <si>
    <t>38225 38725 63125 76025 112325 125025 138325</t>
  </si>
  <si>
    <t>43725 56525 94225</t>
  </si>
  <si>
    <t>63071025 63071525 96421325</t>
  </si>
  <si>
    <t>0302025</t>
  </si>
  <si>
    <t>RENGLON M0024 ACTIVIDAD PAA SH25-1 ORFEO 20253060009783 (HIDRO-320) PRESTAR SERVICIOS PROFESIONALES PARA APOYAR LOS PROCESOS DE SEGUIMIENTO Y CONTROL PRESUPUESTAL Y ADMINISTRATIVO</t>
  </si>
  <si>
    <t>2025-01-20 00:00:00</t>
  </si>
  <si>
    <t>2025-01-20 08:58:33</t>
  </si>
  <si>
    <t>79332230</t>
  </si>
  <si>
    <t>PULIDO DOMINGUEZ JAIME</t>
  </si>
  <si>
    <t>19347031095</t>
  </si>
  <si>
    <t>21825</t>
  </si>
  <si>
    <t>13925</t>
  </si>
  <si>
    <t>32825 37425 39325 56325 156825 165325</t>
  </si>
  <si>
    <t>30725 37125 111225</t>
  </si>
  <si>
    <t>57102025 57103725 99663125</t>
  </si>
  <si>
    <t>0312025</t>
  </si>
  <si>
    <t>RENGLÓN 028 ORFEO 20252060009703 (SG-231)PRESTAR SERVICIOS DE APOYO A LA GESTIÓN PARA ADELANTAR ACCIONES RESPECTO A LA EJECUCIÓN PRESUPUESTAL DE LOS RECURSOS EN APROPIACIÓN ASÍ COMO EL SEGUIMIENTO Y CONSOLIDACIÓN DEL PLAN DE AUSTERIDAD DEL GASTO DEL</t>
  </si>
  <si>
    <t>2025-01-20 11:26:21</t>
  </si>
  <si>
    <t>01</t>
  </si>
  <si>
    <t>IDEAM-GG-DIRECCION GENERAL</t>
  </si>
  <si>
    <t>1018500953</t>
  </si>
  <si>
    <t>MARTINEZ SARMIENTO ELIANA KATHERINE</t>
  </si>
  <si>
    <t>0550456800247714</t>
  </si>
  <si>
    <t>14125</t>
  </si>
  <si>
    <t>17825 39425 39625 63425 76325 111525 124525 138025</t>
  </si>
  <si>
    <t>44025 56825 93925</t>
  </si>
  <si>
    <t>63071625 63075025 96420625</t>
  </si>
  <si>
    <t>0392025</t>
  </si>
  <si>
    <t>RENGLON A0115 ACTIVIDAD PAA DG25-1 ORFEO 20251000008593 (DG-312) Prestar servicios profesionales para apoyar la gestión administrativa de la Dirección General del IDEAM,</t>
  </si>
  <si>
    <t>2025-01-20 11:56:07</t>
  </si>
  <si>
    <t>1003710675</t>
  </si>
  <si>
    <t>PEÑALOZA BELTRAN YURLEY MAGALY</t>
  </si>
  <si>
    <t>24137584848</t>
  </si>
  <si>
    <t>17525</t>
  </si>
  <si>
    <t>17325</t>
  </si>
  <si>
    <t>18325 36025 50825 62625 78125 113025 125525 138525</t>
  </si>
  <si>
    <t>43225 58625 94425</t>
  </si>
  <si>
    <t>60901725 63294325 96421825</t>
  </si>
  <si>
    <t>0382025</t>
  </si>
  <si>
    <t>RENGLON A0116 ACTIVIDAD PAA DG25-1 ORFEO 20251000008653 (DG-313) PRESTAR LOS SERVICIOS PROFESIONALES A LA DIRECCIÓN GENERAL DEL INSTITUTO EN LA GESTIÓN DE LAS ACTIVIDADES RELACIONADAS CON LA DINAMIZACIÓN DE LA INFORMACIÓN</t>
  </si>
  <si>
    <t>2025-01-20 14:11:55</t>
  </si>
  <si>
    <t>03</t>
  </si>
  <si>
    <t>IDEAM-GG-DG,OFICINA INFORMATICA</t>
  </si>
  <si>
    <t>C-3299-0900-2-10101C-3299065-02</t>
  </si>
  <si>
    <t>ADQUIS, DE BYS - SERVICIOS TECNOLÓGICOS - MEJORAMIENTO DE LA CAPACIDAD INSTITUCIONAL EN INFRAESTRUCTURA TECNOLÓGICA Y FÍSICA PARA EL MEJORAMIENTO DE LA DISPONIBILIDAD Y DIVULGACIÓN DE LA INFORMACIÓN, NACIONAL</t>
  </si>
  <si>
    <t>52176219</t>
  </si>
  <si>
    <t>BERRIO ALVARADO ANA MARIA</t>
  </si>
  <si>
    <t>20151149993</t>
  </si>
  <si>
    <t>15725</t>
  </si>
  <si>
    <t>15825</t>
  </si>
  <si>
    <t>14325</t>
  </si>
  <si>
    <t>38625 48625 63325 77725 116025 143925</t>
  </si>
  <si>
    <t>43925 58225 99825</t>
  </si>
  <si>
    <t>60899425 63069425 96427025</t>
  </si>
  <si>
    <t>402025</t>
  </si>
  <si>
    <t>RENGLON A0064 ACTIVIDAD PAA OI25-120251200008773 (INFO-036) PRESTAR LOS SERVICIOS PROFESIONALES PARA EL APOYO EN LOS PROCESOS DE CONTRATACIÓN Y SEGUIMIENTO CONTRACTUAL EN CUMPLIMIENTO DEL PLAN ANUAL DE ADQUISICIONES DE LA OFICINA DE INFORMÁTICA,</t>
  </si>
  <si>
    <t>2025-01-20 14:13:44</t>
  </si>
  <si>
    <t>1014309884</t>
  </si>
  <si>
    <t>JARA VARGAS KAREN MAYERLI</t>
  </si>
  <si>
    <t>24085681040</t>
  </si>
  <si>
    <t>39725</t>
  </si>
  <si>
    <t>39625</t>
  </si>
  <si>
    <t>32225 35325 37825 56125 111425 124425 153625 162125</t>
  </si>
  <si>
    <t>30025 36925 108025</t>
  </si>
  <si>
    <t>56809925 56812025 99662625</t>
  </si>
  <si>
    <t>0462025</t>
  </si>
  <si>
    <t>RENGLON 043 ORFEO 20252020009093 (SG-213)PRESTACIÓN DE SERVICIOS PROFESIONALES PARA BRINDAR APOYO EN LAS DIFERENTES ETAPAS DE LOS PLANES INSTITUCIONALES DEL PROCESO DE TALENTO HUMANO</t>
  </si>
  <si>
    <t>2025-01-20 14:27:57</t>
  </si>
  <si>
    <t>C-3299-0900-2-10101C-3299016-02</t>
  </si>
  <si>
    <t>ADQUIS, DE BYS - SEDES MANTENIDAS - MEJORAMIENTO DE LA CAPACIDAD INSTITUCIONAL EN INFRAESTRUCTURA TECNOLÓGICA Y FÍSICA PARA EL MEJORAMIENTO DE LA DISPONIBILIDAD Y DIVULGACIÓN DE LA INFORMACIÓN, NACIONAL</t>
  </si>
  <si>
    <t>1007446996</t>
  </si>
  <si>
    <t>CASTRO MARIN GABRIELA</t>
  </si>
  <si>
    <t>28500003817</t>
  </si>
  <si>
    <t>17925</t>
  </si>
  <si>
    <t>17725</t>
  </si>
  <si>
    <t>35725 35925 62525 75825 114625 126525 139025</t>
  </si>
  <si>
    <t>43125 56325 94925</t>
  </si>
  <si>
    <t>60895525 61431325 101260725</t>
  </si>
  <si>
    <t>0412025</t>
  </si>
  <si>
    <t>RENGLON A0029 ACTIVIDAD PAA SG25-4 20252060010993 (SG-234) PRESTACIÓN DE SERVICIOS PROFESIONALES PARA BRINDAR APOYO EN LAS DIFERENTES ETAPAS DE LA GESTIÓN JURÍDICA DE LOS PROYECTOS QUE DESARROLLE EL IDEAM,</t>
  </si>
  <si>
    <t>2025-01-20 14:46:20</t>
  </si>
  <si>
    <t>1013681885</t>
  </si>
  <si>
    <t>PINEDA PARDO SHAROLE TATIANA</t>
  </si>
  <si>
    <t>04061014204</t>
  </si>
  <si>
    <t>14625</t>
  </si>
  <si>
    <t>17725 39725 50225 63525 77925 113125 125625 138625</t>
  </si>
  <si>
    <t>44125 58425 94525</t>
  </si>
  <si>
    <t>60901925 63071725 96421925</t>
  </si>
  <si>
    <t>0452025</t>
  </si>
  <si>
    <t>RENGLON A0117 ACTIVIDAD PAA DG25-1 ORFEO 20251000008643 (DG-314) Prestar los servicios de apoyo a la Dirección General del instituto para el seguimiento y acompañamiento a planes estratégicos,</t>
  </si>
  <si>
    <t>2025-01-20 16:52:24</t>
  </si>
  <si>
    <t>C-3204-0900-5-10101B-3204043-02</t>
  </si>
  <si>
    <t>ADQUIS, DE BYS - SERVICIO DE INFORMACIÓN DE DATOS CLIMÁTICOS Y MONITOREO - FORTALECIMIENTO DEL CONOCIMIENTO E INFORMACIÓN PARA LA CONSERVACIÓN RECUPERACIÓN Y RESTAURACIÓN AMBIENTAL NACIONAL</t>
  </si>
  <si>
    <t>1052958596</t>
  </si>
  <si>
    <t>CAMPILLO PEREZ ANA KARINA</t>
  </si>
  <si>
    <t>037125044</t>
  </si>
  <si>
    <t>23225</t>
  </si>
  <si>
    <t>23025</t>
  </si>
  <si>
    <t>14725</t>
  </si>
  <si>
    <t>81525 82125 176625</t>
  </si>
  <si>
    <t>62325 62425 122725</t>
  </si>
  <si>
    <t>63065825 63065925 101177525</t>
  </si>
  <si>
    <t>0422025</t>
  </si>
  <si>
    <t>RENGLÓN M0092 ORFEO 20253020009833 (HIDRO-372) PRESTAR LOS SERVICIOS PROFESIONALES PARA ADELANTAR LA CONSOLIDACIÓN DE INFORMACIÓN Y DOCUMENTOS PARA EL CONOCIMIENTO DEL AGUA EN REGIONES PRIORIZADAS POR EL IDEAM,</t>
  </si>
  <si>
    <t>2025-01-21 00:00:00</t>
  </si>
  <si>
    <t>2025-01-21 09:30:17</t>
  </si>
  <si>
    <t>79612064</t>
  </si>
  <si>
    <t>SEPULVEDA HERRERA RICARDO</t>
  </si>
  <si>
    <t>24095301846</t>
  </si>
  <si>
    <t>29825</t>
  </si>
  <si>
    <t>29625</t>
  </si>
  <si>
    <t>15025</t>
  </si>
  <si>
    <t>33325 42225 53925 57825 116525 127925 154625 163125</t>
  </si>
  <si>
    <t>31925 38625 109025</t>
  </si>
  <si>
    <t>56827625 57103025 99664125</t>
  </si>
  <si>
    <t>0292025</t>
  </si>
  <si>
    <t>RENGLON 036 ORFEO 20252050010433 (SG-142)PRESTACION DE SERVICIOS PROFESIONALES PARA GESTIONAR LAS ACCIONES CONTABLES DEL GRUPO DE ALMACEN DESDE LA ORGANIZACION CONTROL Y SEGUIMIENTO DE LOS REGISTROS DE LOS BIENES Y ELEMENTOS DEVOLUTIVOS Y DE CONSUM</t>
  </si>
  <si>
    <t>2025-01-21 14:22:20</t>
  </si>
  <si>
    <t>1003651202</t>
  </si>
  <si>
    <t>CHIMBI LAVERDE HERNAN FELIPE</t>
  </si>
  <si>
    <t>89269217864</t>
  </si>
  <si>
    <t>39325</t>
  </si>
  <si>
    <t>39225</t>
  </si>
  <si>
    <t>34325 44625 47525 56825 120925 130725 155225 163725</t>
  </si>
  <si>
    <t>32725 37625 109625</t>
  </si>
  <si>
    <t>57103225 59473325 99663025</t>
  </si>
  <si>
    <t>0502025</t>
  </si>
  <si>
    <t>RENGLON 048 ORFEO 20252100012803 (SG-164)PRESTAR SERVICIOS PROFESIONALES RELACIONADOS CON LOS PROCESOS ADMINISTRATIVOS Y PROCEDIMIENTOS DERIVADOS DE LA MISIONALIDAD DEL GRUPO DE INSTRUCCIÓN DE CONTROL DISCIPLINARIO INTERNO</t>
  </si>
  <si>
    <t>2025-01-21 14:30:11</t>
  </si>
  <si>
    <t>66746506</t>
  </si>
  <si>
    <t>SUAREZ ESTUPIÑAN ARLYS DAYS</t>
  </si>
  <si>
    <t>0550462400100170</t>
  </si>
  <si>
    <t>29725</t>
  </si>
  <si>
    <t>29525</t>
  </si>
  <si>
    <t>33225 39125 156725 165225</t>
  </si>
  <si>
    <t>31425 111125</t>
  </si>
  <si>
    <t>57102925 99663825</t>
  </si>
  <si>
    <t>0492025</t>
  </si>
  <si>
    <t>RENGLON 037 ACTIVIDAD PAA 0 ORFEO 20252050010723 (SG-148) PRESTAR SERVICIOS PROFESIONALES PARA APOYAR LA IMPLEMENTACION DE ACTIVIDADES ENCAMINADAS AL DESARROLLO DE LA ADMINISTRACION DE LOS BIENES DEL INSTITUTO ASI COMO</t>
  </si>
  <si>
    <t>2025-01-21 14:44:49</t>
  </si>
  <si>
    <t>1010205417</t>
  </si>
  <si>
    <t>FERNANDEZ BERMUDEZ LINA JOHANA</t>
  </si>
  <si>
    <t>0550488440604657</t>
  </si>
  <si>
    <t>39525</t>
  </si>
  <si>
    <t>39425</t>
  </si>
  <si>
    <t>33425 43225 43425 56525 160225 168725</t>
  </si>
  <si>
    <t>32125 37325 114625</t>
  </si>
  <si>
    <t>59473025 59473125 103326625</t>
  </si>
  <si>
    <t>0512025</t>
  </si>
  <si>
    <t>RENGLON 046 ORFEO 20252100012763 (SG-162)PRESTAR SERVICIOS PROFESIONALES JURÍDICOS PARA ADELANTAR EL DESARROLLO Y LA GESTIÓN DE LOS PROCESOS DISCIPLINARIOS QUE LE SEAN ASIGNADOS EN LA ETAPA DE INSTRUCCIÓN Y/O INVESTIGACIÓN DENTRO DEL GRUPO DE INSTRUC</t>
  </si>
  <si>
    <t>2025-01-21 14:48:29</t>
  </si>
  <si>
    <t>C-3204-0900-5-10101B-3204048-02</t>
  </si>
  <si>
    <t>ADQUIS, DE BYS - SERVICIO DE ADMINISTRACION DE LOS SISTEMAS DE INFORMACIÓN PARA LOS PROCESOS DE TOMA DE DECISIONES - FORTALECIMIENTO DEL CONOCIMIENTO E INFORMACIÓN PARA LA CONSERVACIÓN RECUPERACIÓN Y RESTAURACIÓN AMBIENTAL NACIONAL</t>
  </si>
  <si>
    <t>31794556</t>
  </si>
  <si>
    <t>CELIS GIL LILIANA VANESSA</t>
  </si>
  <si>
    <t>0570007770328263</t>
  </si>
  <si>
    <t>43825</t>
  </si>
  <si>
    <t>43725</t>
  </si>
  <si>
    <t>16025</t>
  </si>
  <si>
    <t>17325 35825 41225 64225 75725 153025 172925</t>
  </si>
  <si>
    <t>44825 56225 118925</t>
  </si>
  <si>
    <t>60900625 63075325 103328525</t>
  </si>
  <si>
    <t>0472025</t>
  </si>
  <si>
    <t>RENGLON M0187 ACTIVIDAD PAA SEIA25-4 ORFEO 20255000007883 (ECO-008) PRESTAR LOS SERVICIOS PROFESIONALES PARA APOYAR LA ELABORACIÓN REVISIÓN Y VALIDACIÓN DE LOS DOCUMENTOS REQUERIDOS PARA LA OFICIALIZACIÓN DE LA INFORMACIÓN GEOGRÁFICA TEMÁTICA GEN</t>
  </si>
  <si>
    <t>2025-01-21 15:32:23</t>
  </si>
  <si>
    <t>1016052220</t>
  </si>
  <si>
    <t>CARRION ZAMORA NATHALY</t>
  </si>
  <si>
    <t>0570007380772983</t>
  </si>
  <si>
    <t>10025</t>
  </si>
  <si>
    <t>16125</t>
  </si>
  <si>
    <t>81625 82725 82825 177425</t>
  </si>
  <si>
    <t>63125 63225 123325</t>
  </si>
  <si>
    <t>63295325 63295425 103330325</t>
  </si>
  <si>
    <t>0522025</t>
  </si>
  <si>
    <t>RENGLÓN M0172 ORFEO 20251300015053 (SEA-129) PRESTAR LOS SERVICIOS PROFESIONALES PARA APOYAR EL PROCESO DE ELABORACIÓN REVISIÓN Y PUBLICACIÓN DE LIQUIDACIONES DE LOS CONTRATOS EN EL MARCO DEL CUMPLIMIENTO DE PLANES DE MEJORA DE LA ENTIDAD</t>
  </si>
  <si>
    <t>2025-01-21 15:45:00</t>
  </si>
  <si>
    <t>94532212</t>
  </si>
  <si>
    <t>RODRIGUEZ RODRIGUEZ JULIAN ANDRES</t>
  </si>
  <si>
    <t>20765890474</t>
  </si>
  <si>
    <t>16225</t>
  </si>
  <si>
    <t>14125 44125 174125</t>
  </si>
  <si>
    <t>13425 32625 120025</t>
  </si>
  <si>
    <t>28574825 57103125 101261425</t>
  </si>
  <si>
    <t>0532025</t>
  </si>
  <si>
    <t>RENGLÓN M0147 ORFEO 20256000011003 (SEA-104)CONTRATAR LOS SERVICIOS PROFESIONALES DE UN INGENIERO DE SISTEMAS PARA LA OFICINA DE INFORMÁTICA EN ARTICULACIÓN CON LA SUBDIRECCIÓN DE ESTUDIOS AMBIENTALES CON EL PROPÓSITO DE VALIDAR LOS ENTREGABLES</t>
  </si>
  <si>
    <t>2025-01-21 16:09:45</t>
  </si>
  <si>
    <t>80770178</t>
  </si>
  <si>
    <t>VELASQUEZ TORREJANO CARLOS EMILIO</t>
  </si>
  <si>
    <t>19848070800</t>
  </si>
  <si>
    <t>21125</t>
  </si>
  <si>
    <t>21025</t>
  </si>
  <si>
    <t>16325</t>
  </si>
  <si>
    <t>42425 54725 64725 78525 121425 131025 142225</t>
  </si>
  <si>
    <t>45325 59025 98125</t>
  </si>
  <si>
    <t>60896725 61431025 96426425</t>
  </si>
  <si>
    <t>0482025</t>
  </si>
  <si>
    <t>RENGLÓN A0030 ACTIVIDAD PAA SG25-4 ORFEO 20252060010083 (SG-235) PRESTAR LOS SERVICIOS PROFESIONALES PARA APOYAR AL GRUPO DE SERVICIOS ADMINISTRATIVOS EN LA EJECUCIÓN DE LOS PROYECTOS DE INFRAESTRUCTURA QUE DESARROLLE EL IDEAM</t>
  </si>
  <si>
    <t>2025-01-21 16:22:38</t>
  </si>
  <si>
    <t>1030632732</t>
  </si>
  <si>
    <t>URREA URREGO JULIAN DAVID</t>
  </si>
  <si>
    <t>056850097</t>
  </si>
  <si>
    <t>860035827</t>
  </si>
  <si>
    <t>BANCO COMERCIAL AV VILLAS S,A,</t>
  </si>
  <si>
    <t>23625</t>
  </si>
  <si>
    <t>23425</t>
  </si>
  <si>
    <t>16425</t>
  </si>
  <si>
    <t>75125 124125 130225 142525</t>
  </si>
  <si>
    <t>55725 98425</t>
  </si>
  <si>
    <t>60896225 101657625</t>
  </si>
  <si>
    <t>0442025</t>
  </si>
  <si>
    <t>RENGLON M0042 ACTIVIDAD PAA SH25-3 ORFEO 20253060009853 (HIDRO-334) PRESTAR LOS SERVICIOS PROFESIONALES PARA EL DESARROLLO DE ACTIVIDADES ENMARCADAS EN EL PROCESO DE GENERACION DE DATOS HIDROMETEOROLIGICOS RELACIONADO</t>
  </si>
  <si>
    <t>2025-01-22 00:00:00</t>
  </si>
  <si>
    <t>2025-01-22 09:33:16</t>
  </si>
  <si>
    <t>79367651</t>
  </si>
  <si>
    <t>FONSECA ALBARRACIN PEDRO</t>
  </si>
  <si>
    <t>4372008319</t>
  </si>
  <si>
    <t>16525</t>
  </si>
  <si>
    <t>38525 48525 63225 77625 111725 142825</t>
  </si>
  <si>
    <t>43825 58125 98725</t>
  </si>
  <si>
    <t>60899325 63072025 96423125</t>
  </si>
  <si>
    <t>0562025</t>
  </si>
  <si>
    <t>RENGLON A0065 ACTIVIDAD PAA OI25-1 ORFEO 20251200011463 (INFO-037) PRESTAR LOS SERVICIOS PROFESIONALES PARA EL APOYO EN LA ELABORACIÓN GESTIÓN Y SUPERVISIÓN CONTRACTUAL DE LOS PROCESOS ASIGNADOS POR LA OFICINA DE INFORMATICA,</t>
  </si>
  <si>
    <t>2025-01-22 13:38:25</t>
  </si>
  <si>
    <t>1031135902</t>
  </si>
  <si>
    <t>VALENCIA RINCON FABIAN ANDRES</t>
  </si>
  <si>
    <t>0550466900038038</t>
  </si>
  <si>
    <t>16625</t>
  </si>
  <si>
    <t>34525 42825 48125 56925 118425 129225 154725 163225</t>
  </si>
  <si>
    <t>32025 37725 109125</t>
  </si>
  <si>
    <t>56810825 56826425 99663425</t>
  </si>
  <si>
    <t>2025-04-15 00:00:00</t>
  </si>
  <si>
    <t>0542025</t>
  </si>
  <si>
    <t>RENGLON 044 ACTIVIDAD PAA 0 ORFEO 20252020009023 (SG-217)PRESTACIÃ“N DE SERVICIOS PROFESIONALES AL IDEAM PARA APOYAR LA VALIDACION DE PROCESO DE NOMINA SEGURIDAD SOCIAL SEGUIMIENTO A CONCILIACIONES Y PROVISIONES CONTABLES</t>
  </si>
  <si>
    <t>2025-01-22 14:01:59</t>
  </si>
  <si>
    <t>1010227329</t>
  </si>
  <si>
    <t>SILVA GUARNIZO CHRISTOPHER</t>
  </si>
  <si>
    <t>488418182678</t>
  </si>
  <si>
    <t>26425</t>
  </si>
  <si>
    <t>26225</t>
  </si>
  <si>
    <t>16725</t>
  </si>
  <si>
    <t>34825 49525 51625 57425 116925 150525 170425</t>
  </si>
  <si>
    <t>35825 38225 116425</t>
  </si>
  <si>
    <t>56810625 59120825 107001225</t>
  </si>
  <si>
    <t>0552025</t>
  </si>
  <si>
    <t>RENGLON 039 ORFEO 20252000014383 (SG-139) PRESTACIÓN DE SERVICIOS PROFESIONALES PARA REALIZAR LA ESTRUCTURACIÓN Y GESTIONAR LA ETAPA PRECONTRACTUAL DE LOS PROCESOS DE CONTRATACIÓN DE LOS GRUPOS ADSCRITOS A LA SECRETARIA GENERAL DEL IDEAM INCLUYENDO,</t>
  </si>
  <si>
    <t>2025-01-22 14:34:14</t>
  </si>
  <si>
    <t>1030527161</t>
  </si>
  <si>
    <t>ALTAMAR PEREZ ANDRES ALBERTO</t>
  </si>
  <si>
    <t>007500781138</t>
  </si>
  <si>
    <t>45025</t>
  </si>
  <si>
    <t>16825</t>
  </si>
  <si>
    <t>14525 49225 124225 137925</t>
  </si>
  <si>
    <t>13725 35525 92725</t>
  </si>
  <si>
    <t>27217525 64566925 101260525</t>
  </si>
  <si>
    <t>0672025</t>
  </si>
  <si>
    <t>RENGLON M0120 ORFEO 20256010008433 (SEA-077) PRESTAR LOS SERVICIOS PROFESIONALES COMO EVALUADOR LÍDER SEGÚN EL PERFIL ESTABLECIDO EN LA RESOLUCIÓN 2765 DE 2015 PROFERIDA POR EL IDEAM PARA LA ATENCIÓN Y MEJORA DEL TRÁMITE DE AUTORIZACIÓN DE</t>
  </si>
  <si>
    <t>2025-01-22 14:35:48</t>
  </si>
  <si>
    <t>80421909</t>
  </si>
  <si>
    <t>CADENA OSORIO LUIS ALFONSO</t>
  </si>
  <si>
    <t>26505657150</t>
  </si>
  <si>
    <t>45125</t>
  </si>
  <si>
    <t>16925</t>
  </si>
  <si>
    <t>14825 51425 152125 172025</t>
  </si>
  <si>
    <t>13925 35025 118025</t>
  </si>
  <si>
    <t>27217825 57101125 101261325</t>
  </si>
  <si>
    <t>0662025</t>
  </si>
  <si>
    <t>RENGLON M0119 ACTIVIDAD PAA SEA25-4 ORFEO 20256010008423  (SEA-076) PRESTAR LOS SERVICIOS PROFESIONALES COMO EVALUADOR LÍDER SEGÚN EL PERFIL ESTABLECIDO EN LA RESOLUCIÓN 2765 DE 2015 PROFERIDA POR EL IDEAM PARA LA ATENCIÓN</t>
  </si>
  <si>
    <t>2025-01-22 15:38:07</t>
  </si>
  <si>
    <t>80896751</t>
  </si>
  <si>
    <t>ZAPATA ARIZA SERGIO ANDRES</t>
  </si>
  <si>
    <t>52595245842</t>
  </si>
  <si>
    <t>17025</t>
  </si>
  <si>
    <t>37225 41525 62925 76625 112125 124825 138225</t>
  </si>
  <si>
    <t>43525 57125 94125</t>
  </si>
  <si>
    <t>63068825 63071925 96421125</t>
  </si>
  <si>
    <t>0572025</t>
  </si>
  <si>
    <t>RENGLON A0070 ACTIVIDAD PAA OI25-1 ORFEO 20251200008763 (INFO-042) PRESTAR LOS SERVICIOS DE SOPORTE TÉCNICO EN SITIO A LA PLATAFORMA TECNOLÓGICA DEL IDEAM MANTENIMIENTO PREVENTIVO Y CORRECTIVO Y ATENCIÓN A INCIDENCIAS Y REQUERIMIENTOS SEGÚN LOS N</t>
  </si>
  <si>
    <t>2025-01-22 15:48:40</t>
  </si>
  <si>
    <t>1014301220</t>
  </si>
  <si>
    <t>CARDENAS MONTENEGRO ADRIANA LUCIA</t>
  </si>
  <si>
    <t>24125613318</t>
  </si>
  <si>
    <t>43625</t>
  </si>
  <si>
    <t>43525</t>
  </si>
  <si>
    <t>17225</t>
  </si>
  <si>
    <t>42725 47425 65025 77325 112825 125425 138425</t>
  </si>
  <si>
    <t>45625 57825 94325</t>
  </si>
  <si>
    <t>60900925 60901525 96421725</t>
  </si>
  <si>
    <t>0582025</t>
  </si>
  <si>
    <t>RENGLÓN M0189 ORFEO 20255000014053 (ECO-010) PRESTAR LOS SERVICIOS PROFESIONALES PARA ASISTIR EN EL PROCESO DE GESTIÓN REVISIÓN Y DEPURACIÓN DE LA INFORMACIÓN Y DE LOS DOCUMENTOS DE LOS SUBSISTEMAS ADMINISTRADOS POR EL IDEAM ASÍ COMO EL APOYAR LAS</t>
  </si>
  <si>
    <t>2025-01-22 15:50:58</t>
  </si>
  <si>
    <t>06</t>
  </si>
  <si>
    <t>IDEAM-GG-SUBDIRECCION METEOROLOGIA</t>
  </si>
  <si>
    <t>1010207183</t>
  </si>
  <si>
    <t>TOCUA LOPEZ ERIKA STEPHANIE</t>
  </si>
  <si>
    <t>04665703334</t>
  </si>
  <si>
    <t>9425</t>
  </si>
  <si>
    <t>9525</t>
  </si>
  <si>
    <t>66225 80025 117525 128525 140425</t>
  </si>
  <si>
    <t>46825 60525 96325</t>
  </si>
  <si>
    <t>63066825 63069025 96425825</t>
  </si>
  <si>
    <t>0602025</t>
  </si>
  <si>
    <t>RENGLÓN M0206 ACTIVIDAD PAA SM25-2 ORFEO 20254000012983 (METEO-413)PRESTAR LOS SERVICIOS PROFESIONALES PARA EL SEGUIMIENTO Y VERIFICACIÓN DE DATOS METEOROLÓGICOS GENERADOS EN ESTACIONES AUTOMÁTICAS</t>
  </si>
  <si>
    <t>2025-01-22 15:51:54</t>
  </si>
  <si>
    <t>1110564397</t>
  </si>
  <si>
    <t>MARTINEZ SERRANO SAIDA YARITSA</t>
  </si>
  <si>
    <t>86944346165</t>
  </si>
  <si>
    <t>39025</t>
  </si>
  <si>
    <t>38925</t>
  </si>
  <si>
    <t>17425</t>
  </si>
  <si>
    <t>17425 41025 50125 64025 77825 155625 164125</t>
  </si>
  <si>
    <t>44625 58325 110025</t>
  </si>
  <si>
    <t>60900525 63075625 103327725</t>
  </si>
  <si>
    <t>0642025</t>
  </si>
  <si>
    <t>RENGLON M0181 ACTIVIDAD PAA SEIA25-2 ORFEO 20255000011383 (ECO-002) PRESTAR LOS SERVICIOS PROFESIONALES PARA DESARROLLAR LAS ACTIVIDADES DEL MONITOREO GLACIAR EN CAMPO SUS ANÁLISIS Y PRODUCTOS POSTERIORES PARA LOS SITIOS DE ESTUDIO DE ACUERDO CO</t>
  </si>
  <si>
    <t>2025-01-22 16:07:52</t>
  </si>
  <si>
    <t>1053817225</t>
  </si>
  <si>
    <t>MARIN SALAZAR JENNY PAOLA</t>
  </si>
  <si>
    <t>86085685351</t>
  </si>
  <si>
    <t>17625</t>
  </si>
  <si>
    <t>17125 42925 50425 65125 78025 153125 173025</t>
  </si>
  <si>
    <t>45725 58525 119025</t>
  </si>
  <si>
    <t>60901025 63075925 103328725</t>
  </si>
  <si>
    <t>0622025</t>
  </si>
  <si>
    <t>RENGLON M0188 ACTIVIDAD PAA SEIA25-4 ORFEO 20255000010143 “(ECO-009) PRESTAR LOS SERVICIOS PROFESIONALES PARA DOCUMENTAR GESTIONAR Y APOYAR LA ACTUALIZACIÓN DE LOS PROCESOS DE EVALUACIÓN DE LA CALIDAD DE LAS OPERACIONES ESTADÍSTICAS INDICADORES</t>
  </si>
  <si>
    <t>2025-01-22 16:13:03</t>
  </si>
  <si>
    <t>79385404</t>
  </si>
  <si>
    <t>OTERO GARCIA JAVIER</t>
  </si>
  <si>
    <t>008970235142</t>
  </si>
  <si>
    <t>39125</t>
  </si>
  <si>
    <t>40025 63825 78925 117425 144425</t>
  </si>
  <si>
    <t>44425 59425 100325</t>
  </si>
  <si>
    <t>60900425 63075725 96423625</t>
  </si>
  <si>
    <t>CONTRATO 0612025</t>
  </si>
  <si>
    <t>RENGLON M0182 ACTIVIDAD PAA SEIA25-3 ORFEO 20255000011413 (ECO-003) PRESTAR LOS SERVICIOS PROFESIONALES PARA ELABORAR LA DOCUMENTACIÓN EL ANÁLISIS Y LA EVALUACIÓN DE LA DEGRADACIÓN DE SUELOS POR EROSIÓN EN COLOMBIA,</t>
  </si>
  <si>
    <t>2025-01-22 16:27:10</t>
  </si>
  <si>
    <t>1018502510</t>
  </si>
  <si>
    <t>CRUZ MENDOZA ANDRES FELIPE</t>
  </si>
  <si>
    <t>91206180761</t>
  </si>
  <si>
    <t>32625</t>
  </si>
  <si>
    <t>38825</t>
  </si>
  <si>
    <t>17825</t>
  </si>
  <si>
    <t>17525 17625 39925 46825 63725 77125 146325</t>
  </si>
  <si>
    <t>44325 57625 102225</t>
  </si>
  <si>
    <t>60900225 63075525 101175725</t>
  </si>
  <si>
    <t>0592025</t>
  </si>
  <si>
    <t>RENGLON M0180 ACTIVIDAD PAA SEIA25-2 ORFEO 20255000011373 (ECO-001) PRESTAR LOS SERVICIOS PROFESIONALES PARA DESARROLLAR LOS ANÁLISIS DE DATOS E INFORMACIÓN DE ALTA MONTAÑA EVIDENCIANDO EL PROCEDIMIENTO Y LAS FASES DE LA OPERACIÓN ESTADÍSTICA AREA</t>
  </si>
  <si>
    <t>2025-01-22 16:38:33</t>
  </si>
  <si>
    <t>1053830107</t>
  </si>
  <si>
    <t>SAMBRANO CASTRO ANDRES MATEO</t>
  </si>
  <si>
    <t>7272024292</t>
  </si>
  <si>
    <t>23825</t>
  </si>
  <si>
    <t>66125 79025 116225 127725 139725</t>
  </si>
  <si>
    <t>46725 59525 95625</t>
  </si>
  <si>
    <t>60897225 60899725 96425325</t>
  </si>
  <si>
    <t>0432025</t>
  </si>
  <si>
    <t>RENGLON M0043 ACTIVIDAD PAA SH25-3 ORFEO 20253060010763 (HIDRO-335) PRESTAR LOS SERVICIOS PROFESIONALES PARA APOYAR LOS PROCESOS DE FORTALECIMIENTO EN LA TOMA DE DATOS HIDROMETEOROLOGICOS POR PARTE DE LOS OBSERVADORES VOLUNTARIOS</t>
  </si>
  <si>
    <t>2025-01-23 00:00:00</t>
  </si>
  <si>
    <t>2025-01-23 09:36:08</t>
  </si>
  <si>
    <t>1020759426</t>
  </si>
  <si>
    <t>BARRERA LESMES SILVIA VANESSA</t>
  </si>
  <si>
    <t>17480027213</t>
  </si>
  <si>
    <t>18125</t>
  </si>
  <si>
    <t>24325 54525 83625 184025</t>
  </si>
  <si>
    <t>22125 31625 64025 129725</t>
  </si>
  <si>
    <t>59120725 63295725 109462725</t>
  </si>
  <si>
    <t>0682025</t>
  </si>
  <si>
    <t>RENGLON M0151 ORFEO 20256010003143 (SEA-108)PRESTAR LOS SERVICIOS PROFESIONALES COMO ABOGADO PARA LA PROYECCIÓN DE ACTOS ADMINISTRATIVOS ASÍ COMO LA REVISIÓN JURÍDICA DE CONTRATOS ACTAS Y DEMÁS DOCUMENTOS LEGALES GENERADOS CON OCASIÓN DE LOS TRÁMIT</t>
  </si>
  <si>
    <t>2025-01-23 13:27:35</t>
  </si>
  <si>
    <t>52838804</t>
  </si>
  <si>
    <t>MARIBEL MONTAÑEZ BLANCO</t>
  </si>
  <si>
    <t>20026002764</t>
  </si>
  <si>
    <t>14225 44925 111925 124725 135925</t>
  </si>
  <si>
    <t>13225 32925 90725</t>
  </si>
  <si>
    <t>27216525 56811325 96418525</t>
  </si>
  <si>
    <t>0742025</t>
  </si>
  <si>
    <t>RENGLON M0141 ACTIVIDAD PAA SEA25-4 ORFEO 20256010003293 (SEA-098) Prestar los servicios de apoyo a la gestión para realizar los procesos de archivo y digitalización documental de los servicios de autorización de la medición de emisiones de fuentes m</t>
  </si>
  <si>
    <t>2025-01-23 13:38:48</t>
  </si>
  <si>
    <t>1072423060</t>
  </si>
  <si>
    <t>RAMIREZ RODRIGUEZ CRISTIAN RAFAEL</t>
  </si>
  <si>
    <t>0550475300060070</t>
  </si>
  <si>
    <t>11125</t>
  </si>
  <si>
    <t>23125</t>
  </si>
  <si>
    <t>15325 50025 123925 127425 136525</t>
  </si>
  <si>
    <t>14625 36125 91325</t>
  </si>
  <si>
    <t>27220625 56811925 96424425</t>
  </si>
  <si>
    <t>0732025</t>
  </si>
  <si>
    <t>RENGLON M0140 ACTIVIDAD PAA SEA25-4 ORFEO 20256010003273 (SEA-097) Prestar los servicios de apoyo a la gestión para realizar los procesos de archivo y digitalización documental de los servicios de autorización de la medición de emisiones de fuentes</t>
  </si>
  <si>
    <t>2025-01-23 14:39:28</t>
  </si>
  <si>
    <t>1023906225</t>
  </si>
  <si>
    <t>PACHECO DUARTE JENNY MARCELA</t>
  </si>
  <si>
    <t>181002698</t>
  </si>
  <si>
    <t>11225</t>
  </si>
  <si>
    <t>15025 45025 122925 132225 137425</t>
  </si>
  <si>
    <t>14425 33025 92225</t>
  </si>
  <si>
    <t>27219425 56811425 103323625</t>
  </si>
  <si>
    <t>0752025</t>
  </si>
  <si>
    <t>RENGLÓN M0143 ORFEO 20256010003303 (SEA-100)PRESTAR LOS SERVICIOS PROFESIONALES PARA LA ORGANIZACIÓN DEL ARCHIVO INACTIVO DE LOS EXPEDIENTES ASOCIADOS A LOS TRÁMITES DE AUTORIZACIÓN DE LA MEDICIÓN DE EMISIONES DE FUENTES MÓVILES Y DE ACREDITACIÓN DE</t>
  </si>
  <si>
    <t>2025-01-23 18:48:55</t>
  </si>
  <si>
    <t>1026588902</t>
  </si>
  <si>
    <t>ALVAREZ BETANCOURT PAOLA ANDREA</t>
  </si>
  <si>
    <t>15487420309</t>
  </si>
  <si>
    <t>8825</t>
  </si>
  <si>
    <t>9025</t>
  </si>
  <si>
    <t>23525</t>
  </si>
  <si>
    <t>66325 80125 174625</t>
  </si>
  <si>
    <t>46925 60625 120425</t>
  </si>
  <si>
    <t>63066925 63070925 101658325</t>
  </si>
  <si>
    <t>0632025</t>
  </si>
  <si>
    <t>RENGLÓN M0210 ORFEO 20254000011903 (METEO-417)PRESTAR LOS SERVICIOS PROFESIONALES PARA EL AJUSTE Y CONSTRUCCIÓN E IMPLEMENTACIÓN PILOTO DE UNA METODOLOGÍA DE EMPALME ENTRE DATOS METEOROLÓGICOS GENERADOS POR ESTACIONES AUTOMÁTICAS Y LAS CONVENCIONALES</t>
  </si>
  <si>
    <t>2025-01-24 00:00:00</t>
  </si>
  <si>
    <t>2025-01-24 09:46:22</t>
  </si>
  <si>
    <t>1073246014</t>
  </si>
  <si>
    <t>BENITEZ VANEGAS WILLIAM FABIAN</t>
  </si>
  <si>
    <t>84052690551</t>
  </si>
  <si>
    <t>19225</t>
  </si>
  <si>
    <t>19025</t>
  </si>
  <si>
    <t>23725</t>
  </si>
  <si>
    <t>38925 46225 65425 76225 116425 144025</t>
  </si>
  <si>
    <t>46025 56725 99925</t>
  </si>
  <si>
    <t>61431125 61431525 96427225</t>
  </si>
  <si>
    <t>0722025</t>
  </si>
  <si>
    <t>RENGLON A0027 ACTIVIDAD PAA SG25-4 20252060011063 (SG-232) PRESTACIÓN DE SERVICIOS PROFESIONALES PARA ADELANTAR LA GESTIÓN TÉCNICA DEL GRUPO DE SERVICIOS ADMINISTRATIVOS ASÍ COMO APOYAR LA SUPERVISIÓN Y LIQUIDACIÓN DE CONTRATOS QUE LE SEAN ASIGNADO</t>
  </si>
  <si>
    <t>2025-01-24 10:05:28</t>
  </si>
  <si>
    <t>1016111155</t>
  </si>
  <si>
    <t>GALEANO CEBALLOS MARIA PAULA</t>
  </si>
  <si>
    <t>046336814</t>
  </si>
  <si>
    <t>33925 39225 46125 56725 115525 127225 154325 162825</t>
  </si>
  <si>
    <t>31525 37525 108725</t>
  </si>
  <si>
    <t>56810725 57099725 99662825</t>
  </si>
  <si>
    <t>0702025</t>
  </si>
  <si>
    <t>RENGLÓN 027 ACTIVIDAD PAA 0 ORFEO 20252060010333 (SG-230) PRESTACIÓN DE SERVICIOS PARA APOYAR LOS TEMAS RELACIONADOS CON EL SUMINISTRO DE TIQUETES DEL IDEAM</t>
  </si>
  <si>
    <t>2025-01-24 11:46:55</t>
  </si>
  <si>
    <t>1032436966</t>
  </si>
  <si>
    <t>MALTES RODRIGUEZ MARTHA ALEJANDRA</t>
  </si>
  <si>
    <t>009870254530</t>
  </si>
  <si>
    <t>23925</t>
  </si>
  <si>
    <t>39825 63625 78725 118225 133425 144825</t>
  </si>
  <si>
    <t>44225 59225 93425 100725</t>
  </si>
  <si>
    <t>60902025 63071825 94253025</t>
  </si>
  <si>
    <t>0822025</t>
  </si>
  <si>
    <t>RENGLON A0118 ACTIVIDAD PAA DG25-1 20251000016113 (DG-315) PRESTAR SERVICIOS PROFESIONALES AL IDEAM PARA EL SEGUIMIENTO MONITOREO Y ACOMPAÑAMIENTO EN LAS INICIATIVAS NORMATIVAS QUE IMPACTEN LA GESTIÓN DEL INSTITUTO ASÍ COMO EL IMPULSO A</t>
  </si>
  <si>
    <t>2025-01-24 12:14:07</t>
  </si>
  <si>
    <t>C-3299-0900-2-10101C-3299069-02</t>
  </si>
  <si>
    <t>ADQUIS, DE BYS - SERVICIO DE ASISTENCIA TÉCNICA - MEJORAMIENTO DE LA CAPACIDAD INSTITUCIONAL EN INFRAESTRUCTURA TECNOLÓGICA Y FÍSICA PARA EL MEJORAMIENTO DE LA DISPONIBILIDAD Y DIVULGACIÓN DE LA INFORMACIÓN, NACIONAL</t>
  </si>
  <si>
    <t>1031122216</t>
  </si>
  <si>
    <t>LUNA MANJARRES JOHAN ANDRES</t>
  </si>
  <si>
    <t>0550473700007742</t>
  </si>
  <si>
    <t>25925</t>
  </si>
  <si>
    <t>25725</t>
  </si>
  <si>
    <t>24025</t>
  </si>
  <si>
    <t>41425 52125 64425 78325 118625 129325 140925</t>
  </si>
  <si>
    <t>45025 58825 96825</t>
  </si>
  <si>
    <t>63294425 64567125 96422725</t>
  </si>
  <si>
    <t>0772025</t>
  </si>
  <si>
    <t>RENGLON A0049 ACTIVIDAD PAA SG25-8 20252030014653 (SG-279) PRESTAR LOS SERVICIOS PROFESIONALES PARA LA REALIZACION GRABACION EDICION Y POSTPRODUCCION DE PRODUCTOS AUDIOVISUALES EN VIDEO Y FOTOGRAFIA QUE REQUIERA EL</t>
  </si>
  <si>
    <t>2025-01-24 12:29:14</t>
  </si>
  <si>
    <t>1130612990</t>
  </si>
  <si>
    <t>TAPIERO RIOS ANDRES FELIPE</t>
  </si>
  <si>
    <t>0550457400178101</t>
  </si>
  <si>
    <t>24125</t>
  </si>
  <si>
    <t>48025 65725 79225 178725</t>
  </si>
  <si>
    <t>46325 59725 124725</t>
  </si>
  <si>
    <t>63066725 63294525 103329225</t>
  </si>
  <si>
    <t>0762025</t>
  </si>
  <si>
    <t>RENGLON A0048 ACTIVIDAD PAA SG25-8 20252030014033 (SG-278) PRESTAR LOS SERVICIOS PROFESIONALES PARA FORTALECER LA GESTIÓN ESTRATÉGICA PRODUCCIÓN Y DIVULGACIÓN DE PROYECTOS EDITORIALES DEL INSTITUTO DE MANERA QUE APORTE A LAS DISTINTAS ETAPAS DE LA</t>
  </si>
  <si>
    <t>2025-01-24 12:43:19</t>
  </si>
  <si>
    <t>1023001244</t>
  </si>
  <si>
    <t>ORTIZ ECHEVERRY MATEO</t>
  </si>
  <si>
    <t>05321165615</t>
  </si>
  <si>
    <t>24225</t>
  </si>
  <si>
    <t>36925 40225 62825 76425 122025 131625 142625</t>
  </si>
  <si>
    <t>43425 56925 98525</t>
  </si>
  <si>
    <t>63065325 63066125 96426625</t>
  </si>
  <si>
    <t>0802025</t>
  </si>
  <si>
    <t>RENGLON A0071 ACTIVIDAD PAA OI25-1 ORFEO 20251200013503 (INFO-043) PRESTAR LOS SERVICIOS DE SOPORTE TÉCNICO EN SITIO A LA PLATAFORMA TECNOLÓGICA DEL IDEAM MANTENIMIENTO PREVENTIVO Y CORRECTIVO Y ATENCIÓN A INCIDENCIAS Y REQUERIMIENTOS SEGÚN LOS N</t>
  </si>
  <si>
    <t>2025-01-24 13:00:22</t>
  </si>
  <si>
    <t>1082930526</t>
  </si>
  <si>
    <t>GOMEZ MONSALVO GUILLERMO JOSE</t>
  </si>
  <si>
    <t>77921722985</t>
  </si>
  <si>
    <t>24325</t>
  </si>
  <si>
    <t>41325 54125 64325 78425 118725 145025</t>
  </si>
  <si>
    <t>44925 58925 100925</t>
  </si>
  <si>
    <t>60895625 60899525 96423825</t>
  </si>
  <si>
    <t>0812025</t>
  </si>
  <si>
    <t>RENGLON A0050 ORFEO 20252030012843 (SG-280)PRESTAR LOS SERVICIOS PROFESIONALES PARA EL DESARROLLO Y GESTIÓN DE CONTENIDO PERIODÍSTICO INFORMATIVO Y NOTICIOSO A PARTIR DE UNA VISIÓN DE COMUNICACIÓN ESTRATÉGICA CON EL FIN DE FORTALECER EL POSICIONAMI</t>
  </si>
  <si>
    <t>2025-01-24 13:32:37</t>
  </si>
  <si>
    <t>80098424</t>
  </si>
  <si>
    <t>TETE MIELES DAVID JULIAN</t>
  </si>
  <si>
    <t>45037121748</t>
  </si>
  <si>
    <t>40825 42125 64625 76525 157025 165525</t>
  </si>
  <si>
    <t>45225 57025 111425</t>
  </si>
  <si>
    <t>63065425 63066525 107000725</t>
  </si>
  <si>
    <t>0782025</t>
  </si>
  <si>
    <t>RENGLON A0076 20251200012703 (INFO-048) PRESTAR LOS SERVICIOS DE APOYO TÉCNICO PARA REALIZAR LAS ACTIVIDADES DE SOPORTE INSTALACIÓN CONFIGURACIÓN Y SEGUIMIENTO DE LAS PLATAFORMAS TECNOLÓGICAS BASADAS EN SOFTWARE LIBRE A CARGO DE LA OFICINA DE INFOR</t>
  </si>
  <si>
    <t>2025-01-24 13:45:08</t>
  </si>
  <si>
    <t>1032412759</t>
  </si>
  <si>
    <t>ALVARADO MEJIA ALEXANDER</t>
  </si>
  <si>
    <t>67388019465</t>
  </si>
  <si>
    <t>24525</t>
  </si>
  <si>
    <t>37625 48225 63025 77425 114125 126025 138825</t>
  </si>
  <si>
    <t>43625 57925 94725</t>
  </si>
  <si>
    <t>60899225 63066325 101175025</t>
  </si>
  <si>
    <t>0792025</t>
  </si>
  <si>
    <t>RENGLÓN A0069 ORFEO 20251200009793 (INFO-041) PRESTAR LOS SERVICIOS DE SOPORTE TÉCNICO EN SITIO A LA PLATAFORMA TECNOLÓGICA DEL IDEAM MANTENIMIENTO PREVENTIVO Y CORRECTIVO Y ATENCIÓN A INCIDENCIAS Y REQUERIMIENTOS SEGÚN LOS NIVELES DE SERVICIO ESTA</t>
  </si>
  <si>
    <t>2025-01-24 13:56:04</t>
  </si>
  <si>
    <t>C-3299-0900-2-10101C-3299052-02</t>
  </si>
  <si>
    <t>ADQUIS, DE BYS - SERVICIO DE GESTIÓN DOCUMENTAL - MEJORAMIENTO DE LA CAPACIDAD INSTITUCIONAL EN INFRAESTRUCTURA TECNOLÓGICA Y FÍSICA PARA EL MEJORAMIENTO DE LA DISPONIBILIDAD Y DIVULGACIÓN DE LA INFORMACIÓN, NACIONAL</t>
  </si>
  <si>
    <t>1023921687</t>
  </si>
  <si>
    <t>MIRANDA MONTAÑO JULIETH PAOLA</t>
  </si>
  <si>
    <t>4672020657</t>
  </si>
  <si>
    <t>30125</t>
  </si>
  <si>
    <t>29925</t>
  </si>
  <si>
    <t>46725 51925 65525 78225 159325 167825</t>
  </si>
  <si>
    <t>46125 58725 113725</t>
  </si>
  <si>
    <t>60895725 60901625 101176525</t>
  </si>
  <si>
    <t>0652025</t>
  </si>
  <si>
    <t>RENGLON A0040 ORFEO 20252040008823 (SG-177)PRESTAR SERVICIOS DE APOYO A LA GESTION PARA REALIZAR LAS ACTIVIDADES DE VENTANILLA UNICA Y DEMAS PROCESOS DE GESTION DOCUMENTAL EN EL IDEAM</t>
  </si>
  <si>
    <t>2025-01-24 15:31:02</t>
  </si>
  <si>
    <t>1057588242</t>
  </si>
  <si>
    <t>CRUZ CORREA MAIRA LORENA</t>
  </si>
  <si>
    <t>35813878109</t>
  </si>
  <si>
    <t>34025</t>
  </si>
  <si>
    <t>33925</t>
  </si>
  <si>
    <t>24825</t>
  </si>
  <si>
    <t>42525 64825 78825 156625 165125</t>
  </si>
  <si>
    <t>45425 59325 111025</t>
  </si>
  <si>
    <t>63065525 63066625 99783425</t>
  </si>
  <si>
    <t>0712025</t>
  </si>
  <si>
    <t>RENGLON M0057 ACTIVIDAD PAA SH25-3 ORFEO 20253180012293 (HIDRO-349) PRESTAR LOS SERVICIOS PROFESIONALES PARA DESARROLLAR ACTIVIDADES INHERENTES AL PROCESAMIENTO DE INFORMACION METEOROLOGICA</t>
  </si>
  <si>
    <t>2025-01-24 16:05:50</t>
  </si>
  <si>
    <t>1057597399</t>
  </si>
  <si>
    <t>MARIÑO PATARROYO LISSETH DANIELA</t>
  </si>
  <si>
    <t>35800005228</t>
  </si>
  <si>
    <t>24725</t>
  </si>
  <si>
    <t>25125</t>
  </si>
  <si>
    <t>66725 80525 173925</t>
  </si>
  <si>
    <t>47325 61025 119925</t>
  </si>
  <si>
    <t>60895825 60897025 101658225</t>
  </si>
  <si>
    <t>0692025</t>
  </si>
  <si>
    <t>RENGLON M0026 ACTIVIDAD PAA SH25-1 ORFEO 20253060011783 (HIDRO-322) PRESTAR LOS SERVICIOS PROFESIONALES PARA EL DESARROLLO DE ACTIVIDADES ENCAMINADAS A LA GESTION Y SEGUIMIENTO DE CONVENIOS</t>
  </si>
  <si>
    <t>2025-01-24 16:37:01</t>
  </si>
  <si>
    <t>1082874339</t>
  </si>
  <si>
    <t>CORTINA GOMEZ MARTHA PATRICIA</t>
  </si>
  <si>
    <t>45015388310</t>
  </si>
  <si>
    <t>40025</t>
  </si>
  <si>
    <t>39925</t>
  </si>
  <si>
    <t>25225</t>
  </si>
  <si>
    <t>46025 65325 79425 119325 129725 141225</t>
  </si>
  <si>
    <t>45925 59925 97125</t>
  </si>
  <si>
    <t>63292825 63294625 96426325</t>
  </si>
  <si>
    <t>0832025</t>
  </si>
  <si>
    <t>RENGLON M0156 ORFEO 20256000014043 (SEA-113)APOYAR CON EL PROCESAMIENTO Y ANÁLISIS DE DATOS E INFORMACIÓN DE CALIDAD DEL AIRE CON LA ELABORACIÓN DE BOLETINES Y DEMÁS DOCUMENTOS QUE SE REQUIERAN ASÍ COMO EN EL CUMPLIMIENTO DE LOS COMPROMISOS DEL ID</t>
  </si>
  <si>
    <t>2025-01-27 00:00:00</t>
  </si>
  <si>
    <t>2025-01-27 10:42:54</t>
  </si>
  <si>
    <t>1053606017</t>
  </si>
  <si>
    <t>ROJAS PARRA DIANA PAOLA</t>
  </si>
  <si>
    <t>676018377</t>
  </si>
  <si>
    <t>41025</t>
  </si>
  <si>
    <t>40825</t>
  </si>
  <si>
    <t>25625</t>
  </si>
  <si>
    <t>34625 48825 50725 57125 157425 165925</t>
  </si>
  <si>
    <t>35225 37925 111825</t>
  </si>
  <si>
    <t>56826725 63084625 103321025</t>
  </si>
  <si>
    <t>0842025</t>
  </si>
  <si>
    <t>RENGLON 53 ORFEO 20252020013883 (SG-216) PRESTACIÓN DE SERVICIOS PROFESIONALES EN DERECHO LABORAL ADMINISTRATIVO PARA APOYAR EL PROCESO DE TALENTO HUMANO EN LAS DIFERENTES RESPUESTAS INFORMES Y GESTIONES JURIDICO ADMINISTRATIVAS DE LOS USUARIOS</t>
  </si>
  <si>
    <t>2025-01-27 11:01:47</t>
  </si>
  <si>
    <t>1030641724</t>
  </si>
  <si>
    <t>CARDENAS JIMÉNEZ LAURA NATHALIA</t>
  </si>
  <si>
    <t>24072756258</t>
  </si>
  <si>
    <t>42325</t>
  </si>
  <si>
    <t>42225</t>
  </si>
  <si>
    <t>33825 45925 52225 57525 119725 150225 170125</t>
  </si>
  <si>
    <t>33425 38325 116125</t>
  </si>
  <si>
    <t>56811625 56827425 99664625</t>
  </si>
  <si>
    <t>0862025</t>
  </si>
  <si>
    <t>RENGLON 050 ACTIVIDAD PAA 0 ORFEO 20252000017433 (SG-141)PRESTACIÓN DE SERVICIOS PROFESIONALES PARA APOYAR A LA SECRETARIA GENERAL EN LA REVISIÓN DE PROCESOS PROCEDIMIENTOS E INDICADORES DE GESTIÓN DEL DESPACHO</t>
  </si>
  <si>
    <t>2025-01-27 13:03:44</t>
  </si>
  <si>
    <t>1032465335</t>
  </si>
  <si>
    <t>ZAMBRANO DAJOME DUBIS ANDREA</t>
  </si>
  <si>
    <t>24073423986</t>
  </si>
  <si>
    <t>47725</t>
  </si>
  <si>
    <t>75325 83825 114925 150025 169925</t>
  </si>
  <si>
    <t>55925 64225 115925</t>
  </si>
  <si>
    <t>60899025 69912125 107001025</t>
  </si>
  <si>
    <t>0852025</t>
  </si>
  <si>
    <t>RENGLON 081 ORFEO 20252000017663 (SG-137)PRESTAR SERVICIOS PROFESIONALES PARA APOYAR LA ETAPA DE CONSOLIDACIÓN Y FINALIZACIÓN DEL REDISEÑO INSTITUCIONAL DEL IDEAM</t>
  </si>
  <si>
    <t>2025-01-27 13:14:11</t>
  </si>
  <si>
    <t>1012357821</t>
  </si>
  <si>
    <t>SAAVEDRA MAYORGA JHON EDISON</t>
  </si>
  <si>
    <t>693622920</t>
  </si>
  <si>
    <t>40325</t>
  </si>
  <si>
    <t>40125</t>
  </si>
  <si>
    <t>33725 45525 49725 57025 113625 149925 169825</t>
  </si>
  <si>
    <t>33325 37825 115825</t>
  </si>
  <si>
    <t>56826625 56827125 99663925</t>
  </si>
  <si>
    <t>0872025</t>
  </si>
  <si>
    <t>RENGLÓN 049 ORFEO 20252000017423 (SG-136)PRESTAR SERVICIOS PROFESIONALES PARA APOYAR LA ETAPA DE CONSOLIDACIÓN Y FINALIZACIÓN DEL REDISEÑO INSTITUCIONAL DEL IDEAM</t>
  </si>
  <si>
    <t>2025-01-28 00:00:00</t>
  </si>
  <si>
    <t>2025-01-28 08:55:02</t>
  </si>
  <si>
    <t>80177944</t>
  </si>
  <si>
    <t>FONSECA TORRES PAULO CESAR</t>
  </si>
  <si>
    <t>1002450026</t>
  </si>
  <si>
    <t>9125</t>
  </si>
  <si>
    <t>9225</t>
  </si>
  <si>
    <t>66425 80325 160525 169025</t>
  </si>
  <si>
    <t>47025 60825 114925</t>
  </si>
  <si>
    <t>63067025 63069125 101261025</t>
  </si>
  <si>
    <t>0932025</t>
  </si>
  <si>
    <t>RENGLÓN M0204 ACTIVIDAD PAA SM25-2 ORFEO 20254000013543 (METEO-411) PRESTAR SERVICIOS PROFESIONALES A LA SUBDIRECCIÓN DE METEOROLOGÍA PARA ORGANIZAR Y RECOPILAR LA INFORMACIÓN NECESARIA PARA ATENDER LAS CERTIFICACIONES DEL ESTADO DEL TIEMPO Y DEL CLI</t>
  </si>
  <si>
    <t>2025-01-28 10:18:02</t>
  </si>
  <si>
    <t>88292046</t>
  </si>
  <si>
    <t>ESGUERRA DELGADO RAMIRO HUMBERTO</t>
  </si>
  <si>
    <t>08863124981</t>
  </si>
  <si>
    <t>9325</t>
  </si>
  <si>
    <t>26525</t>
  </si>
  <si>
    <t>66525 79625 160425 168925</t>
  </si>
  <si>
    <t>47125 60125 114825</t>
  </si>
  <si>
    <t>63067125 63068925 101260925</t>
  </si>
  <si>
    <t>0922025</t>
  </si>
  <si>
    <t>RENGLÓN M0205 ORFEO 20254000013263 (METEO-412)PRESTAR LOS SERVICIOS PROFESIONALES QUE RESPALDEN LAS ACTIVIDADES TÉCNICAS NECESARIAS PARA LA ELABORACIÓN DE LAS CERTIFICACIONES DEL ESTADO DEL TIEMPO Y DEL CLIMA Y ATENCIÓN GENERAL DE PQRS IGUALMENTE PR</t>
  </si>
  <si>
    <t>2025-01-28 10:57:20</t>
  </si>
  <si>
    <t>1014289394</t>
  </si>
  <si>
    <t>BEJARANO BOLIVAR SHARON PATRICIA</t>
  </si>
  <si>
    <t>24069958065</t>
  </si>
  <si>
    <t>8725</t>
  </si>
  <si>
    <t>26825</t>
  </si>
  <si>
    <t>35525 55125 62425 78625 118525 144925</t>
  </si>
  <si>
    <t>43025 59125 100825</t>
  </si>
  <si>
    <t>60899625 60900125 96423725</t>
  </si>
  <si>
    <t>1022025</t>
  </si>
  <si>
    <t>RENGLON A0122 ACTIVIDAD PAA DG25-1 20251000013573 (DG-319) PRESTAR DE SERVICIOS PROFESIONALES PARA APOYAR LA PREPARACIÓN SEGUIMIENTO Y ANÁLISIS DE LAS ACCIONES RELACIONADAS CON LOS PLANES DE INVESTIGACIÓN DEL INSTITUTO Y LA PARTICIPACIÓN EN LOS DI</t>
  </si>
  <si>
    <t>2025-01-28 11:23:44</t>
  </si>
  <si>
    <t>79637740</t>
  </si>
  <si>
    <t>BASTIDAS CUBILLOS CARLOS ABEL</t>
  </si>
  <si>
    <t>111702047317</t>
  </si>
  <si>
    <t>900047981</t>
  </si>
  <si>
    <t>BANCO FALABELLA S A</t>
  </si>
  <si>
    <t>26925</t>
  </si>
  <si>
    <t>45325 48725 70325 83925 116625 144125</t>
  </si>
  <si>
    <t>50925 64325 100025</t>
  </si>
  <si>
    <t>60897625 63296025 96427325</t>
  </si>
  <si>
    <t>1032025</t>
  </si>
  <si>
    <t>RENGLÓN A0077 ORFEO 20251200008463 (INFO-049) PRESTAR LOS SERVICIOS PROFESIONALES PARA APOYAR LA ADMINISTRACIÓN MONITOREO DE LA INFRAESTRUCTURA TECNOLÓGICA INSTALADA EN LA ARQUITECTURA CLOUD Y OPTIMIZAR EL USO DE LOS CRÉDITOS DE LA PLATAFORMA ORACL</t>
  </si>
  <si>
    <t>2025-01-28 11:55:10</t>
  </si>
  <si>
    <t>1000331032</t>
  </si>
  <si>
    <t>ARIAS ROMERO CESAR IVAN</t>
  </si>
  <si>
    <t>21300005909</t>
  </si>
  <si>
    <t>27025</t>
  </si>
  <si>
    <t>66825 80825 121725 131325 142425</t>
  </si>
  <si>
    <t>47425 61325 98325</t>
  </si>
  <si>
    <t>60897425 60899925 96426525</t>
  </si>
  <si>
    <t>0892025</t>
  </si>
  <si>
    <t>RENGLON M0025 ACTIVIDAD PAA SH25-1 ORFEO 20253060013953 HIDRO-321) PRESTAR APOYO TECNICO PARA LOS PROCESOS DE CONTRATACION Y LIQUIDACION DE CONTRATOS QUE DEBE IMPULSAR LA SUBDIRECCION</t>
  </si>
  <si>
    <t>2025-01-28 11:57:00</t>
  </si>
  <si>
    <t>1023922080</t>
  </si>
  <si>
    <t>MENDOZA RUIZ JORGE ORLANDO</t>
  </si>
  <si>
    <t>450270136523</t>
  </si>
  <si>
    <t>21525</t>
  </si>
  <si>
    <t>21425</t>
  </si>
  <si>
    <t>27125</t>
  </si>
  <si>
    <t>72925 117725 144625</t>
  </si>
  <si>
    <t>53525 100525</t>
  </si>
  <si>
    <t>63293625 96427725</t>
  </si>
  <si>
    <t>0952025</t>
  </si>
  <si>
    <t>RENGLÓN M0155 ORFEO 20256000014143 (SEA-112)PRESTACIÓN DE SERVICIOS PROFESIONALES PARA LA REVISIÓN DEPURACIÓN CONSOLIDACIÓN Y PROCESAMIENTO ESTADÍSTICO DE LAS BASES DE DATOS ASOCIADAS A OPERACIONES ESTADÍSTICAS DE LA SUBDIRECCIÓN DE ESTUDIOS AMBIEN</t>
  </si>
  <si>
    <t>2025-01-28 12:09:35</t>
  </si>
  <si>
    <t>93137881</t>
  </si>
  <si>
    <t>CAÑON HERNANDEZ JEFFER</t>
  </si>
  <si>
    <t>24149872252</t>
  </si>
  <si>
    <t>27325</t>
  </si>
  <si>
    <t>72725 150925 170825</t>
  </si>
  <si>
    <t>53325 116825</t>
  </si>
  <si>
    <t>63293425 99784525</t>
  </si>
  <si>
    <t>0912025</t>
  </si>
  <si>
    <t>RENGLÓN M0098 ORFEO 20253040011553 (HIDRO-360)PRESTAR LOS SERVICIOS PROFESIONALES PARA LA ESTIMACIÓN DOCUMENTACIÓN Y ACTUALIZACIÓN DE LA OFERTA HÍDRICA SUPERFICIAL PARA COLOMBIA REALIZAR SEGUIMIENTO Y ANÁLISIS DE VARIABILIDAD HIDROLÓGICA</t>
  </si>
  <si>
    <t>2025-01-29 00:00:00</t>
  </si>
  <si>
    <t>2025-01-29 11:51:42</t>
  </si>
  <si>
    <t>1026268021</t>
  </si>
  <si>
    <t>LADINO GARZON ERIKA JAZMIN</t>
  </si>
  <si>
    <t>790115083</t>
  </si>
  <si>
    <t>27425</t>
  </si>
  <si>
    <t>41125 41725 64125 76725 113525 143325</t>
  </si>
  <si>
    <t>44725 57225 99225</t>
  </si>
  <si>
    <t>60896425 63066425 103325625</t>
  </si>
  <si>
    <t>1122025</t>
  </si>
  <si>
    <t>RENGLON A0066 ACTIVIDAD PAA OI25-3 ORFEO 20251200011093 (INFO-038) PRESTAR SERVICIOS PROFESIONALES PARA EL APOYO EN LA PLANEACIÓN CONTROL Y SEGUIMIENTO ESTRATÉGICO A PLANES PROGRAMAS POLITICAS Y PROYECTO DE INVERSIÓN EN EL MARCO DE LA IMPLEMENTA</t>
  </si>
  <si>
    <t>2025-01-29 12:06:06</t>
  </si>
  <si>
    <t>52784459</t>
  </si>
  <si>
    <t>TETAY BOTIA CLAUDIA NICOL</t>
  </si>
  <si>
    <t>65217461302</t>
  </si>
  <si>
    <t>27925</t>
  </si>
  <si>
    <t>27525</t>
  </si>
  <si>
    <t>75025 120325 130325 141625</t>
  </si>
  <si>
    <t>55625 97525</t>
  </si>
  <si>
    <t>63072325 99502125</t>
  </si>
  <si>
    <t>1002025</t>
  </si>
  <si>
    <t>RENGLON M0091 ACTIVIDAD PAA SH25-10 ORFEO 20253020011053 (HIDRO-371) PRESTAR LOS SERVICIOS PROFESIONALES PARA GENERAR INSUMOS A LAS ACTIVIDADES QUE ADELANTA LA SUBDIRECCIÓN DE HIDROLOGÍA EN LA TEMÁTICA DE CALIDAD DEL AGUA Y EN EL SEGUIMIENTO A LA OPE</t>
  </si>
  <si>
    <t>2025-01-29 14:09:06</t>
  </si>
  <si>
    <t>52817987</t>
  </si>
  <si>
    <t>VESGA GUIZA ANA MARIA</t>
  </si>
  <si>
    <t>20620015481</t>
  </si>
  <si>
    <t>27625</t>
  </si>
  <si>
    <t>74325 153425 171725</t>
  </si>
  <si>
    <t>54925 119325</t>
  </si>
  <si>
    <t>63070425 99785125</t>
  </si>
  <si>
    <t>0992025</t>
  </si>
  <si>
    <t>RENGLON M0089 ORFEO 20253020012363(HIDRO-369)PRESTAR LOS SERVICIOS PROFESIONALES PARA ADELANTAR LAS ACTIVIDADES DE SEGUIMIENTO AL ESTADO DE LA RED NACIONAL DE AGUAS SUBTERRÁNEAS E ISOTOPÍA,</t>
  </si>
  <si>
    <t>2025-01-29 14:21:59</t>
  </si>
  <si>
    <t>80761461</t>
  </si>
  <si>
    <t>HERNANDEZ TORRES GUILLERMO</t>
  </si>
  <si>
    <t>111630135469</t>
  </si>
  <si>
    <t>20425</t>
  </si>
  <si>
    <t>20325</t>
  </si>
  <si>
    <t>27725</t>
  </si>
  <si>
    <t>72825 116725 144225</t>
  </si>
  <si>
    <t>53425 100125</t>
  </si>
  <si>
    <t>63065125 96427425</t>
  </si>
  <si>
    <t>0972025</t>
  </si>
  <si>
    <t>RENGLÓN M0100 ORFEO 20253040011693 (HIDRO-362) PRESTAR SERVICIOS PROFESIONALES PARA APLICAR Y GENERAR INSUMOS DE HERRAMIENTAS DE PRONÓSTICO HIDROLÓGICO ANÁLISIS DE EVENTOS Y MEJORAR LOS CRITERIOS DE GENERACIÓN DE ALERTAS HIDROLÓGICAS Y SEGUIMIENTO A</t>
  </si>
  <si>
    <t>2025-01-29 14:31:38</t>
  </si>
  <si>
    <t>79957529</t>
  </si>
  <si>
    <t>FIGUEROA ORTIZ CARLOS ALBEIRO</t>
  </si>
  <si>
    <t>007770251937</t>
  </si>
  <si>
    <t>18325</t>
  </si>
  <si>
    <t>27825</t>
  </si>
  <si>
    <t>73325 121225 145625</t>
  </si>
  <si>
    <t>53925 101525</t>
  </si>
  <si>
    <t>60898725 96428325</t>
  </si>
  <si>
    <t>0982025</t>
  </si>
  <si>
    <t>RENGLÓN M0101 ORFEO 20253040011683 (HIDRO-363)PRESTAR LOS SERVICIOS PROFESIONALES PARA REALIZAR ANÁLISIS Y CONCEPTOS TÉCNICOS DE HIDROLOGÍA HIDRÁULICA INUNDACIONES Y EVENTOS HIDROLÓGICOS,</t>
  </si>
  <si>
    <t>2025-01-29 14:34:17</t>
  </si>
  <si>
    <t>11348169</t>
  </si>
  <si>
    <t>CENDALES PRIETO HUGO ARMANDO</t>
  </si>
  <si>
    <t>202008462</t>
  </si>
  <si>
    <t>76125 151725 171625</t>
  </si>
  <si>
    <t>56625 117625</t>
  </si>
  <si>
    <t>60899125 99505325</t>
  </si>
  <si>
    <t>0962025</t>
  </si>
  <si>
    <t>RENGLON M0094 ACTIVIDAD PAA SH25-10 ORFEO 20253020012103 (HIDRO-374) PRESTAR LOS SERVICIOS PROFESIONALES PARA DAR SOPORTE AL FUNCIONAMIENTO DE LOS SERVICIOS Y MODULOS DEL SIRH</t>
  </si>
  <si>
    <t>2025-01-30 00:00:00</t>
  </si>
  <si>
    <t>2025-01-30 10:53:32</t>
  </si>
  <si>
    <t>52907185</t>
  </si>
  <si>
    <t>MORALES GOMEZ CLAUDIA YINNETH</t>
  </si>
  <si>
    <t>23381874125</t>
  </si>
  <si>
    <t>30225</t>
  </si>
  <si>
    <t>30025</t>
  </si>
  <si>
    <t>28025</t>
  </si>
  <si>
    <t>54025 72025 158525 167025</t>
  </si>
  <si>
    <t>52625 112925</t>
  </si>
  <si>
    <t>63065025 99503725 101657025</t>
  </si>
  <si>
    <t>1042025</t>
  </si>
  <si>
    <t>RENGLON A0041 ORFEO 20252040008873 (SG-178)PRESTAR SERVICIOS DE APOYO A LA GESTION PARA REALIZAR LAS ACTIVIDADES DE VENTANILLA UNICA Y DEMAS PROCESOS DE GESTION DOCUMENTAL EN EL IDEAM</t>
  </si>
  <si>
    <t>2025-01-30 11:00:43</t>
  </si>
  <si>
    <t>51833401</t>
  </si>
  <si>
    <t>MESA PALOMO OLGA YOLANDA</t>
  </si>
  <si>
    <t>0550488412337963</t>
  </si>
  <si>
    <t>50325 70625 160025 168525</t>
  </si>
  <si>
    <t>51225 114425</t>
  </si>
  <si>
    <t>60897825 103326325</t>
  </si>
  <si>
    <t>1092025</t>
  </si>
  <si>
    <t>RENGLON A0037 ACTIVIDAD PAA SG25-11 ORFEO 20252040012933 (SG-174) PRESTAR SERVICIOS DE APOYO A LA GESTION PARA REALIZAR LAS ACTIVIDADES DE CORRESPONDENCIA ORGANIZACION Y DIGITALIZACION DE ARCHIVOS EN EL INSTITUTO</t>
  </si>
  <si>
    <t>2025-01-30 11:07:51</t>
  </si>
  <si>
    <t>1023912943</t>
  </si>
  <si>
    <t>MORENO MALAGON CAMILO ANDRES</t>
  </si>
  <si>
    <t>0570007070317388</t>
  </si>
  <si>
    <t>25425</t>
  </si>
  <si>
    <t>28225</t>
  </si>
  <si>
    <t>50525 70725 160125 168625</t>
  </si>
  <si>
    <t>51325 114525</t>
  </si>
  <si>
    <t>60898125 103326525</t>
  </si>
  <si>
    <t>1052025</t>
  </si>
  <si>
    <t>RENGLON A0033 ORFEO 20252040011913 (SG-170) PRESTACION DE SERVICIOS PROFESIONALES PARA ADELANTAR LA IMPLEMENTACION DE LOS PLANES Y PROGRAMAS DEL SISTEMA INTEGRADO DE CONSERVACIÓN EN LOS ARCHIVOS DEL IDEAM</t>
  </si>
  <si>
    <t>2025-01-30 11:09:31</t>
  </si>
  <si>
    <t>1024551097</t>
  </si>
  <si>
    <t>MURILLO GONZALEZ NATHALY</t>
  </si>
  <si>
    <t>24080528416</t>
  </si>
  <si>
    <t>24925</t>
  </si>
  <si>
    <t>51325 70925 159625 168125</t>
  </si>
  <si>
    <t>51525 114025</t>
  </si>
  <si>
    <t>63071225 101176825</t>
  </si>
  <si>
    <t>1072025</t>
  </si>
  <si>
    <t>RENGLON A0034 ACTIVIDAD PAA SG25-11 20252040012753 (SG-171) PRESTAR SERVICIOS DE APOYO A LA GESTION PARA REALIZAR LAS ACTIVIDADES DE CORRESPONDENCIA ORGANIZACION Y DIGITALIZACION DE ARCHIVOS EN EL INSTITUTO</t>
  </si>
  <si>
    <t>2025-01-30 11:23:44</t>
  </si>
  <si>
    <t>1012421340</t>
  </si>
  <si>
    <t>RIVERA BLANCO CHABELI</t>
  </si>
  <si>
    <t>24098257272</t>
  </si>
  <si>
    <t>25025</t>
  </si>
  <si>
    <t>28425</t>
  </si>
  <si>
    <t>51825 71125 159525 168025</t>
  </si>
  <si>
    <t>51725 113925</t>
  </si>
  <si>
    <t>63068325 101176725</t>
  </si>
  <si>
    <t>1062025</t>
  </si>
  <si>
    <t>RENGLÓN A0032 ORFEO 20252040011613 (SG-169)PRESTACION DE SERVICIOS PROFESIONALES PARA REALIZAR LAS ACTIVIDADES SEGUIMIENTO REGISTRO Y CONTROL DE LOS PROCESOS DE ORGANIZACIÓN Y DIGITALIZACIÓN DE ARCHIVOS EN EL INSTITUTO</t>
  </si>
  <si>
    <t>2025-01-30 11:25:40</t>
  </si>
  <si>
    <t>1055314469</t>
  </si>
  <si>
    <t>BECERRA SALAMANCA MARIA ISABEL</t>
  </si>
  <si>
    <t>26286287351</t>
  </si>
  <si>
    <t>28525</t>
  </si>
  <si>
    <t>67025 80225 133125 133325</t>
  </si>
  <si>
    <t>47625 60725 93225</t>
  </si>
  <si>
    <t>60897525 60899825 94252925</t>
  </si>
  <si>
    <t>0902025</t>
  </si>
  <si>
    <t>RENGLON M0067 ACTIVIDAD PAA SH25-6 ORFEO 20253000011243 (HIDRO-358) PRESTAR SERVICIOS PROFESIONALES EN EL APOYO AL SEGUIMIENTO A LOS CONVENIOS Y CONTRATOS A CARGO DE LA SUBDIRECCIÓN DE HIDROLOGÍA</t>
  </si>
  <si>
    <t>2025-01-30 14:33:56</t>
  </si>
  <si>
    <t>1015433591</t>
  </si>
  <si>
    <t>NARVAEZ BLANCO CAROL SAMANTA</t>
  </si>
  <si>
    <t>000470060567</t>
  </si>
  <si>
    <t>31525</t>
  </si>
  <si>
    <t>31325</t>
  </si>
  <si>
    <t>28825</t>
  </si>
  <si>
    <t>54625 72325 158125 166625</t>
  </si>
  <si>
    <t>52925 112525</t>
  </si>
  <si>
    <t>63068425 99783825</t>
  </si>
  <si>
    <t>CONTRATO 1172025</t>
  </si>
  <si>
    <t>RENGLON M0162 ACTIVIDAD PAA SEA25-5 ORFEO 20256000016933 SEA-119)PRESTAR SERVICIOS PROFESIONALES PARA EL DESARROLLO DE PROCEDIMIENTOS INDICADORES Y PROTOCOLOS EN EL MARCO DE LA ADMINISTRACION DE LOS SISTEMAS NACIONALES DE INFORMACION DE C</t>
  </si>
  <si>
    <t>2025-01-30 14:35:50</t>
  </si>
  <si>
    <t>04</t>
  </si>
  <si>
    <t>IDEAM-GG-DG,OFICINA DEL SERVICIO DE PRONOSTICOS Y ALERTAS</t>
  </si>
  <si>
    <t>80904042</t>
  </si>
  <si>
    <t>DAZA ROJAS JOSUE DAVID</t>
  </si>
  <si>
    <t>052311842</t>
  </si>
  <si>
    <t>28925</t>
  </si>
  <si>
    <t>37025 67525 158625 167125</t>
  </si>
  <si>
    <t>48125 113025</t>
  </si>
  <si>
    <t>63069725 101658125</t>
  </si>
  <si>
    <t>1312025</t>
  </si>
  <si>
    <t>RENGLON M0014 ACTIVIDAD PAA OSPA25-1 ORFEO 20251500013483 (OSPA-029) PRESTAR LOS SERVICIOS PROFESIONALES EN LA OFICINA DEL SERVICIO DE PRONÓSTICOS Y ALERTAS DEL IDEAM MEDIANTE LA PRESTACIÓN DE TURNOS DE MONITOREO DIURNO Y NOCTURNO CON EL FIN DE OBT</t>
  </si>
  <si>
    <t>2025-01-30 14:45:59</t>
  </si>
  <si>
    <t>79186606</t>
  </si>
  <si>
    <t>SVERKO NAVARRETE MIROVAN</t>
  </si>
  <si>
    <t>500802337561</t>
  </si>
  <si>
    <t>18725</t>
  </si>
  <si>
    <t>18525</t>
  </si>
  <si>
    <t>29125</t>
  </si>
  <si>
    <t>36725 67325 183625</t>
  </si>
  <si>
    <t>47925 129325</t>
  </si>
  <si>
    <t>63067325 109462625</t>
  </si>
  <si>
    <t>1262025</t>
  </si>
  <si>
    <t>RENGLON M0004 ACTIVIDAD PAA OSPA25-1 ORFEO 20251500013453 (OSPA-019) PRESTAR LOS SERVICIOS PROFESIONALES EN LA OFICINA DEL SERVICIO DE PRONÓSTICOS Y ALERTAS DEL IDEAM MEDIANTE LA PRESTACIÓN DE TURNOS DE MONITOREO DIURNO Y NOCTURNO CON EL FIN DE ELA</t>
  </si>
  <si>
    <t>2025-01-30 15:02:01</t>
  </si>
  <si>
    <t>1015478291</t>
  </si>
  <si>
    <t>GIRALDO MURILLO NATALIA</t>
  </si>
  <si>
    <t>0550473000113497</t>
  </si>
  <si>
    <t>30325</t>
  </si>
  <si>
    <t>29325</t>
  </si>
  <si>
    <t>73025 124025 130425 141725</t>
  </si>
  <si>
    <t>53625 97625</t>
  </si>
  <si>
    <t>63293725 103323825</t>
  </si>
  <si>
    <t>CONTRATO 1162025</t>
  </si>
  <si>
    <t>RENGLON M0168 ACTIVIDAD PAA SEA25-2 ORFEO 20256000015303 (SEA-125)PRESTAR LOS SERVICIOS PROFESIONALES A LA SUBDIRECCION DE ESTUDIOS AMBIENTALES EN EL DISENO Y FORMULACION DE DOCUMENTACION ASOCIADA AL ORDENAMIENTO AMBIENTAL DEL TERRITORIO DE</t>
  </si>
  <si>
    <t>2025-01-30 15:07:39</t>
  </si>
  <si>
    <t>79823683</t>
  </si>
  <si>
    <t>MERCHAN OLAYA CARLOS MAURICIO</t>
  </si>
  <si>
    <t>24141252746</t>
  </si>
  <si>
    <t>29425</t>
  </si>
  <si>
    <t>52625 71425 178825</t>
  </si>
  <si>
    <t>52025 124525</t>
  </si>
  <si>
    <t>63064925 103330425</t>
  </si>
  <si>
    <t>1332025</t>
  </si>
  <si>
    <t>RENGLON M0010 ORFEO 20251500012083 (OSPA-025) PRESTAR LOS SERVICIOS PROFESIONALES EN LA OFICINA DEL SERVICIO DE PRONÓSTICOS Y ALERTAS DEL IDEAM MEDIANTE LA PRESTACIÓN DE TURNOS DE MONITOREO DIURNO Y NOCTURNO CON EL FIN DE OBTENER PRONÓSTICOS HIDROL</t>
  </si>
  <si>
    <t>2025-01-30 15:10:16</t>
  </si>
  <si>
    <t>53055411</t>
  </si>
  <si>
    <t>AGUDELO PIÑEROS CLAUDIA LILIANA</t>
  </si>
  <si>
    <t>0550007700352847</t>
  </si>
  <si>
    <t>19425</t>
  </si>
  <si>
    <t>53725 122325 131925 137125</t>
  </si>
  <si>
    <t>33625 91925</t>
  </si>
  <si>
    <t>57100425 96424625</t>
  </si>
  <si>
    <t>1362025</t>
  </si>
  <si>
    <t>RENGLON M0123 ACTIVIDAD PAA SEA25-4 ORFEO20256010008203 (SEA-080)PRESTAR LOS SERVICIOS PROFESIONALES COMO EVALUADOR ASISTENTE SEGÚN EL PERFIL ESTABLECIDO EN LA RESOLUCIÓN 2765 DE 2015 PROFERIDA POR EL IDEAM PARA LA ATENCIÓN Y MEJORA</t>
  </si>
  <si>
    <t>2025-01-30 15:13:08</t>
  </si>
  <si>
    <t>1081396486</t>
  </si>
  <si>
    <t>CALDERON CANTILLO YIZZA LORENA</t>
  </si>
  <si>
    <t>0550488425697627</t>
  </si>
  <si>
    <t>51725 71025 123025 132325 141525</t>
  </si>
  <si>
    <t>51625 97425</t>
  </si>
  <si>
    <t>60898225 101656725</t>
  </si>
  <si>
    <t>1102025</t>
  </si>
  <si>
    <t>RENGLON A0038 ACTIVIDAD PAA SG25-11 ORFEO 20252040012823 (SG-175) PRESTAR SERVICIOS DE APOYO A LA GESTION PARA REALIZAR LAS ACTIVIDADES DE CORRESPONDENCIA ORGANIZACION Y DIGITALIZACION DE ARCHIVOS EN EL INSTITUTO</t>
  </si>
  <si>
    <t>2025-01-30 15:19:09</t>
  </si>
  <si>
    <t>1033710750</t>
  </si>
  <si>
    <t>VILLAMIZAR HERNANDEZ ALEXANDER</t>
  </si>
  <si>
    <t>161593488</t>
  </si>
  <si>
    <t>18625</t>
  </si>
  <si>
    <t>18425</t>
  </si>
  <si>
    <t>39525 68125 156025 164525</t>
  </si>
  <si>
    <t>48725 110425</t>
  </si>
  <si>
    <t>63070125 99502925</t>
  </si>
  <si>
    <t>1342025</t>
  </si>
  <si>
    <t>RENGLON M0009 ORFEO 20251500012063 (OSPA-024)PRESTAR LOS SERVICIOS PROFESIONALES EN LA OFICINA DEL SERVICIO DE PRONÓSTICOS Y ALERTAS DEL IDEAM MEDIANTE LA PRESTACIÓN DE TURNOS DE MONITOREO DIURNO Y NOCTURNO CON EL FIN DE OBTENER PRONÓSTICOS HIDROLÓ</t>
  </si>
  <si>
    <t>2025-01-30 15:23:04</t>
  </si>
  <si>
    <t>1083014806</t>
  </si>
  <si>
    <t>HURTADO PELAEZ MAURICIO ALFONSO</t>
  </si>
  <si>
    <t>91609055222</t>
  </si>
  <si>
    <t>22425</t>
  </si>
  <si>
    <t>22325</t>
  </si>
  <si>
    <t>45725 69925 151225 171125</t>
  </si>
  <si>
    <t>50525 117125</t>
  </si>
  <si>
    <t>63293025 99784625</t>
  </si>
  <si>
    <t>1272025</t>
  </si>
  <si>
    <t>RENGLÓN M0020 ACTIVIDAD PAA OSPA25-2 ORFEO 20251500012583 (OSPA-035) PRESTAR SERVICIOS PROFESIONALES EN LA OFICINA DEL SERVICIO DE PRONÓSTICOS Y ALERTAS DEL IDEAM PARA REVISAR Y DOCUMENTAR LOS CÓDIGOS ACTUALES UTILIZADOS EN LA GENERACIÓN DE</t>
  </si>
  <si>
    <t>2025-01-30 15:30:11</t>
  </si>
  <si>
    <t>79885613</t>
  </si>
  <si>
    <t>MARTINEZ MERCADO ALEXANDER MARCIAL</t>
  </si>
  <si>
    <t>69856084329</t>
  </si>
  <si>
    <t>18825</t>
  </si>
  <si>
    <t>37525 67725 155825 164325</t>
  </si>
  <si>
    <t>48325 110225</t>
  </si>
  <si>
    <t>60901125 99502825</t>
  </si>
  <si>
    <t>1302025</t>
  </si>
  <si>
    <t>RENGLON M0001 ORFEO 20251500011853 (OSPA-016) PRESTAR LOS SERVICIOS PROFESIONALES EN LA OFICINA DEL SERVICIO DE PRONÓSTICOS Y ALERTAS DEL IDEAM MEDIANTE LA PRESTACIÓN DE TURNOS DE MONITOREO DIURNO Y NOCTURNO CON EL FIN DE ELABORAR PRONÓSTICOS DEL E</t>
  </si>
  <si>
    <t>2025-01-30 15:31:34</t>
  </si>
  <si>
    <t>1010203157</t>
  </si>
  <si>
    <t>TORO HUERTAS ELIANA ISABEL</t>
  </si>
  <si>
    <t>42857380589</t>
  </si>
  <si>
    <t>31725</t>
  </si>
  <si>
    <t>49025 70425 117925 128925 140725</t>
  </si>
  <si>
    <t>51025 96625</t>
  </si>
  <si>
    <t>63068225 96426125</t>
  </si>
  <si>
    <t>CONTRATO 1192025</t>
  </si>
  <si>
    <t>RENGLON M0160 ACTIVIDAD PAA SEA25-5 ORFEO 20256000014473 (SEA-117)PRESTAR SERVICIOS PROFESIONALES PARA LA ELABORACION DE INSUMOS TECNICOS ORIENTADOS AL AVANCE EN EL CUMPLIMIENTO DE LOS COMPROMISOS INSTITUCIONALES EN EL MARCO DE LO ESTABLECIDO EN</t>
  </si>
  <si>
    <t>2025-01-30 15:32:40</t>
  </si>
  <si>
    <t>94230129</t>
  </si>
  <si>
    <t>BARROSO MENA FABIAN ULISES</t>
  </si>
  <si>
    <t>016570404307</t>
  </si>
  <si>
    <t>35225 75625 155725 164225</t>
  </si>
  <si>
    <t>56125 110125</t>
  </si>
  <si>
    <t>63070825 99506425</t>
  </si>
  <si>
    <t>1322025</t>
  </si>
  <si>
    <t>RENGLON M0011 ACTIVIDAD PAA OSPA25-1 ORFEO 20251500012153 (OSPA-026) PRESTAR LOS SERVICIOS PROFESIONALES EN LA OFICINA DEL SERVICIO DE PRONÓSTICOS Y ALERTAS DEL IDEAM MEDIANTE LA PRESTACIÓN DE TURNOS DE MONITOREO DIURNO Y NOCTURNO CON EL FIN DE OBT</t>
  </si>
  <si>
    <t>2025-01-30 15:40:51</t>
  </si>
  <si>
    <t>63502730</t>
  </si>
  <si>
    <t>CARPIO GALVAN TANIA MILENA</t>
  </si>
  <si>
    <t>004500121530</t>
  </si>
  <si>
    <t>11025</t>
  </si>
  <si>
    <t>45225 112025 137525</t>
  </si>
  <si>
    <t>33225 92325</t>
  </si>
  <si>
    <t>56811525 96420325</t>
  </si>
  <si>
    <t>1132025</t>
  </si>
  <si>
    <t>RENGLÓN M0144 ORFEO 20256010003313 (SEA-101)PRESTAR LOS SERVICIOS PROFESIONALES PARA REALIZAR LAS EVALUACIONES DOCUMENTALES FORMALIZACIÓN DE TRÁMITES Y REVISIÓN DE ENSAYOS DE APTITUD Y PLANES DE PARTICIPACIÓN COMO PARTE DEL TRÁMITE DE ACREDITACIÓN D</t>
  </si>
  <si>
    <t>2025-01-30 15:42:17</t>
  </si>
  <si>
    <t>79724443</t>
  </si>
  <si>
    <t>BELTRAN BALLEN JAIRO MAURICIO</t>
  </si>
  <si>
    <t>0570008970305994</t>
  </si>
  <si>
    <t>61225 178025</t>
  </si>
  <si>
    <t>41825 124325</t>
  </si>
  <si>
    <t>59473525 103325225</t>
  </si>
  <si>
    <t>1182025</t>
  </si>
  <si>
    <t>RENGLON M0152 ACTIVIDAD PAA SEA25-4 ORFEO 20256010003153 (SEA-109) Prestar los servicios profesionales como abogado para la proyección de actos administrativos así como la revisión jurídica de contratos actas y demás documentos legales generados con</t>
  </si>
  <si>
    <t>2025-01-30 15:48:33</t>
  </si>
  <si>
    <t>1053586045</t>
  </si>
  <si>
    <t>TORRES SALAMANCA CAMILA ALEJANDRA</t>
  </si>
  <si>
    <t>65911080146</t>
  </si>
  <si>
    <t>33025</t>
  </si>
  <si>
    <t>30425</t>
  </si>
  <si>
    <t>53825 158725 167225</t>
  </si>
  <si>
    <t>33525 113125</t>
  </si>
  <si>
    <t>57100325 99503825</t>
  </si>
  <si>
    <t>CONTRATO 1352025</t>
  </si>
  <si>
    <t>RENGLON M0122 ACTIVIDAD PAA SEA25-4 ORFEO 20256010008183 (SEA-079)PRESTAR LOS SERVICIOS PROFESIONALES COMO EVALUADOR ASISTENTE SEGUN EL PERFIL ESTABLECIDO EN LA RESOLUCION 2765 DE 2015 PROFERIDA POR EL IDEAM</t>
  </si>
  <si>
    <t>2025-01-30 15:53:50</t>
  </si>
  <si>
    <t>1010167280</t>
  </si>
  <si>
    <t>CLAVIJO BERNAL OMAR FERNANDO</t>
  </si>
  <si>
    <t>601124076</t>
  </si>
  <si>
    <t>30525</t>
  </si>
  <si>
    <t>73925 152625 172525</t>
  </si>
  <si>
    <t>54525 118525</t>
  </si>
  <si>
    <t>60901225 99505725</t>
  </si>
  <si>
    <t>120 DE 2025</t>
  </si>
  <si>
    <t>RENGLÓN M0167 ACTIVIDAD PAA SEA25-1 ORFEO 20256000012923 (SEA-124)PRESTAR LOS SERVICIOS PROFESIONALES A LA SUBDIRECCIÓN DE ESTUDIOS AMBIENTALES EN EL DESARROLLO DE ACCIONES ASOCIADAS A LA TEMATICA DE CONFLICTOS SOCIOAMBIENTALES ACERCAMIENTO</t>
  </si>
  <si>
    <t>2025-01-30 15:53:53</t>
  </si>
  <si>
    <t>52102982</t>
  </si>
  <si>
    <t>TORRES REYES NYDIA ESPERANZA</t>
  </si>
  <si>
    <t>0049138654</t>
  </si>
  <si>
    <t>30625</t>
  </si>
  <si>
    <t>52925 160325 168825</t>
  </si>
  <si>
    <t>34925 114725</t>
  </si>
  <si>
    <t>57101025</t>
  </si>
  <si>
    <t>1142025</t>
  </si>
  <si>
    <t>RENGLÓN M0148 ORFEO 20256010003343 (SEA-105)PRESTAR LOS SERVICIOS PROFESIONALES PARA LA IMPLEMENTACIÓN SEGUIMIENTO Y MEJORA DEL SISTEMA DE GESTIÓN DEL GRUPO DE ACREDITACIÓN CON BASE EN LA NORMA NTC/ISO 17011 ASÍ COMO LA ATENCIÓN A LOS REQUERIMIENTO</t>
  </si>
  <si>
    <t>2025-01-30 16:34:52</t>
  </si>
  <si>
    <t>1075650853</t>
  </si>
  <si>
    <t>GORDILLO HERRERA ANYI DAYANA</t>
  </si>
  <si>
    <t>24111918812</t>
  </si>
  <si>
    <t>30825</t>
  </si>
  <si>
    <t>57925 122525 132025 137225</t>
  </si>
  <si>
    <t>38725 92025</t>
  </si>
  <si>
    <t>56812225 103320525</t>
  </si>
  <si>
    <t>1212025</t>
  </si>
  <si>
    <t>RENGLON M0121 ORFEO 20256010008173 (SEA-078)PRESTAR LOS SERVICIOS PROFESIONALES COMO EVALUADOR ASISTENTE SEGÚN EL PERFIL ESTABLECIDO EN LA RESOLUCIÓN 2765 DE 2015 PROFERIDA POR EL IDEAM PARA LA ATENCIÓN Y MEJORA DEL TRÁMITE DE ACREDITACIÓN DE LABORA</t>
  </si>
  <si>
    <t>2025-01-30 16:49:35</t>
  </si>
  <si>
    <t>1085245371</t>
  </si>
  <si>
    <t>FUERTES RAMIREZ LADY ANDREA</t>
  </si>
  <si>
    <t>676736072</t>
  </si>
  <si>
    <t>30925</t>
  </si>
  <si>
    <t>53625 158425 166925</t>
  </si>
  <si>
    <t>34125 112825</t>
  </si>
  <si>
    <t>57100625 99503525 104843725</t>
  </si>
  <si>
    <t>1152025</t>
  </si>
  <si>
    <t>RENGLÓN M0149 ORFEO 20256010003353 (SEA-106)PRESTAR LOS SERVICIOS PROFESIONALES PARA LA PREPARACIÓN PLANEACIÓN Y ORGANIZACIÓN DE LAS AUDITORIAS REALIZADAS POR EL GRUPO DE ACREDITACIÓN ASÍ COMO LA ATENCIÓN A LOS REQUERIMIENTOS DE LOS LABORATRORIOS AM</t>
  </si>
  <si>
    <t>2025-01-31 00:00:00</t>
  </si>
  <si>
    <t>2025-01-31 11:31:43</t>
  </si>
  <si>
    <t>1018421469</t>
  </si>
  <si>
    <t>BARRIOS MORENO JUAN SEBASTIAN</t>
  </si>
  <si>
    <t>24527872100</t>
  </si>
  <si>
    <t>44325</t>
  </si>
  <si>
    <t>31025</t>
  </si>
  <si>
    <t>74525 117025 144325</t>
  </si>
  <si>
    <t>55125 100225</t>
  </si>
  <si>
    <t>63068625 96427525</t>
  </si>
  <si>
    <t>1502025</t>
  </si>
  <si>
    <t>RENGLON M0211 ACTIVIDAD PAA SM25-2 ORFEO 20254000015363 (METEO-418) PRESTAR LOS SERVICIOS PROFESIONALES ESPECIALIZADOS PARA EL ANÁLISIS DE SERIES DE DATOS METEOROLÓGICOS CON CONTROLES DE CALIDAD Y LA AUTOMATIZACIÓN DE PROCEDIMIENTOS Y/O METODOLOGÍA</t>
  </si>
  <si>
    <t>2025-01-31 13:33:49</t>
  </si>
  <si>
    <t>1022373310</t>
  </si>
  <si>
    <t>VANEGAS GRIJALBA YEIMY STEFANY</t>
  </si>
  <si>
    <t>10050115017</t>
  </si>
  <si>
    <t>35525</t>
  </si>
  <si>
    <t>35325</t>
  </si>
  <si>
    <t>31125</t>
  </si>
  <si>
    <t>74425 118025 129025 140825</t>
  </si>
  <si>
    <t>55025 96725</t>
  </si>
  <si>
    <t>63293925 96426225</t>
  </si>
  <si>
    <t>1522025</t>
  </si>
  <si>
    <t>RENGLON M0208 ACTIVIDAD PAA SM25-2 ORFEO 20254000015613 (METEO-415) PRESTAR LOS SERVICIOS TECNICOS EN LA EVALUACION A NIVEL HORARIO DE LAS GRAFICAS Y REGISTROS METEOROLOGICOS CON EL CORRESPONDIENTE SEGUIMIENTO Y VERIFICACION DE LA CALIDAD DEL DATO</t>
  </si>
  <si>
    <t>2025-01-31 14:01:32</t>
  </si>
  <si>
    <t>1012371932</t>
  </si>
  <si>
    <t>RIAÑO ACOSTA WILLIAM OSWALDO</t>
  </si>
  <si>
    <t>40286510088</t>
  </si>
  <si>
    <t>46025</t>
  </si>
  <si>
    <t>31225</t>
  </si>
  <si>
    <t>37325 67625 159025 167525</t>
  </si>
  <si>
    <t>48225 113425</t>
  </si>
  <si>
    <t>63069925 99503925</t>
  </si>
  <si>
    <t>1592025</t>
  </si>
  <si>
    <t>RENGLON M0005 ACTIVIDAD PAA OSPA25-1 ORFEO 20251500013803 (OSPA-020)PRESTAR LOS SERVICIOS PROFESIONALES EN LA OFICINA DEL SERVICIO DE PRONOSTICOS Y ALERTAS DEL IDEAM MEDIANTE LA PRESTACION DE TURNOS DE MONITOREO DIURNO Y NOCTURNO,</t>
  </si>
  <si>
    <t>2025-01-31 14:03:40</t>
  </si>
  <si>
    <t>0601</t>
  </si>
  <si>
    <t>IDEAM-GG - SUBD, METEOROLOGÍA - CONVENIO 449-2021 (OMM)</t>
  </si>
  <si>
    <t>10317015</t>
  </si>
  <si>
    <t>ZUÑIGA SILVA VICTOR HUGO</t>
  </si>
  <si>
    <t>196170029298</t>
  </si>
  <si>
    <t>47625</t>
  </si>
  <si>
    <t>74925 152225 172125</t>
  </si>
  <si>
    <t>55525 118125</t>
  </si>
  <si>
    <t>63068725 103324325</t>
  </si>
  <si>
    <t>1532025</t>
  </si>
  <si>
    <t>RENGLON M0232 ACTIVIDAD PAA SM25-7 ORFEO 20254000017653 (METEO-401) PRESTAR SERVICIOS PROFESIONALES PARA APOYAR A LA GESTIÓN NACIONAL EN EL COMPONENTE TÉCNICO Y ADMINISTRATIVO OPERACIÓN DEL PROYECTO EN EL TERRITORIO ARTICULACIÓN CON COMUNIDADES A</t>
  </si>
  <si>
    <t>2025-01-31 14:19:14</t>
  </si>
  <si>
    <t>1143365453</t>
  </si>
  <si>
    <t>GALEZO SALDAÑA MOISES DAVID</t>
  </si>
  <si>
    <t>047697784</t>
  </si>
  <si>
    <t>31425</t>
  </si>
  <si>
    <t>33125 38425 113925 125825 153925 162425</t>
  </si>
  <si>
    <t>31225 108325</t>
  </si>
  <si>
    <t>57102625 99663325</t>
  </si>
  <si>
    <t>CONTRATO 1222025</t>
  </si>
  <si>
    <t>RENGLON 038 ORFEO 20252050011363 (SG-147) PRESTACION DE SERVICIOS DE APOYO A LA GESTION EN LAS ACTIVIDADES RELACIONADAS CON INVENTARIOS EN LA BODEGA DE CONSUMO Y TRANSPORTE DE CARGA DEL GRUPO DE MANEJO Y CONTROL DE ALMACEN E INVENTARIOS</t>
  </si>
  <si>
    <t>2025-01-31 14:25:28</t>
  </si>
  <si>
    <t>37725811</t>
  </si>
  <si>
    <t>PICO ROA LINA MARIA</t>
  </si>
  <si>
    <t>49258113445</t>
  </si>
  <si>
    <t>46925</t>
  </si>
  <si>
    <t>79725 152425 176725</t>
  </si>
  <si>
    <t>60225 118325</t>
  </si>
  <si>
    <t>63295025 103324425</t>
  </si>
  <si>
    <t>1512025</t>
  </si>
  <si>
    <t>RENGLON M0234 ACTIVIDAD PAA SM25-7 ORFEO 20254000017343 (METEO-403) PRESTAR LOS SERVICIOS PROFESIONALES PARA APOYAR LA IMPLEMENTACIÓN Y SEGUIMIENTO GENERAL DEL PROYECTO ENANDES ASÍ COMO REVISAR CONSOLIDAR Y ANALIZAR LOS RESULTADOS OBTENIDOS PARA</t>
  </si>
  <si>
    <t>2025-01-31 14:28:08</t>
  </si>
  <si>
    <t>1016076184</t>
  </si>
  <si>
    <t>BECERRA GOMEZ ALVARO ENRIQUE</t>
  </si>
  <si>
    <t>91208781265</t>
  </si>
  <si>
    <t>35625</t>
  </si>
  <si>
    <t>35425</t>
  </si>
  <si>
    <t>31625</t>
  </si>
  <si>
    <t>74625 117625 128625 140525</t>
  </si>
  <si>
    <t>55225 96425</t>
  </si>
  <si>
    <t>63294125 96426025</t>
  </si>
  <si>
    <t>1482025</t>
  </si>
  <si>
    <t>RENGLON M0207 ACTIVIDAD PAA SM25-2 ORFEO 20254000016413 (METEO-414) PRESTAR LOS SERVICIOS PROFESIONALES PARA AJUSTAR LA METODOLOGIA PARA EL PROCESO DE RESCATE DE DATOS ASOCIADO A LAS FASES DE LA VERIFICACION Y CONTROL DE CALIDAD DE LOS DATOS</t>
  </si>
  <si>
    <t>2025-01-31 14:33:51</t>
  </si>
  <si>
    <t>1049615345</t>
  </si>
  <si>
    <t>CENDALES REYES CESAR ALEJANDRO</t>
  </si>
  <si>
    <t>25839106800</t>
  </si>
  <si>
    <t>46825</t>
  </si>
  <si>
    <t>79825 82525 152325 172225</t>
  </si>
  <si>
    <t>60325 62825 118225</t>
  </si>
  <si>
    <t>63295125 99505525</t>
  </si>
  <si>
    <t>1492025</t>
  </si>
  <si>
    <t>RENGLON M0235 ACTIVIDAD PAA SM25-7 ORFEO 20254000017273 (METEO-404) PRESTAR LOS SERVICIOS PROFESIONALES PARA BRINDAR APOYO ADMINISTRATIVO FINANCIERO Y RELACIONES INTERINSTITUCIONALES EN EL MARCO DEL PROYECTO ENANDES</t>
  </si>
  <si>
    <t>2025-01-31 14:37:50</t>
  </si>
  <si>
    <t>1037604238</t>
  </si>
  <si>
    <t>URREA MINOTA VIVIANA</t>
  </si>
  <si>
    <t>0550488446645878</t>
  </si>
  <si>
    <t>28625</t>
  </si>
  <si>
    <t>31825</t>
  </si>
  <si>
    <t>74825 119825 145425</t>
  </si>
  <si>
    <t>55425 101325</t>
  </si>
  <si>
    <t>63065225 96428125</t>
  </si>
  <si>
    <t>1012025</t>
  </si>
  <si>
    <t>RENGLON M0068 ORFEO 20253000013663 (HIDRO-359)PRESTAR LOS SERVICIOS PROFESIONALES PARA REALIZAR ANÁLISIS Y CONCEPTOS TÉCNICOS RELACIONADOS CON HIDROLOGÍA RECURSO HÍDRICO EL SEGUIMIENTO Y GENERACIÓN DE REPORTES SOBRE COMPROMISOS Y ACTIVIDADES TÉCNIC</t>
  </si>
  <si>
    <t>2025-01-31 14:42:27</t>
  </si>
  <si>
    <t>52736936</t>
  </si>
  <si>
    <t>BULLA PORTUGUEZ PAOLA ANDREA</t>
  </si>
  <si>
    <t>24102394335</t>
  </si>
  <si>
    <t>18925</t>
  </si>
  <si>
    <t>31925</t>
  </si>
  <si>
    <t>44425 69525 150625 170525</t>
  </si>
  <si>
    <t>50125 116525</t>
  </si>
  <si>
    <t>63067925 99504425</t>
  </si>
  <si>
    <t>1582025</t>
  </si>
  <si>
    <t>RENGLON M0002 ACTIVIDAD PAA OSPA25-1 ORFEO 20251500012683 (OSPA-017) PRESTAR LOS SERVICIOS PROFESIONALES EN LA OFICINA DEL SERVICIO DE PRONÓSTICOS Y ALERTAS DEL IDEAM MEDIANTE LA PRESTACIÓN DE TURNOS DE MONITOREO DIURNO Y NOCTURNO CON EL FIN DE ELA</t>
  </si>
  <si>
    <t>2025-01-31 14:43:58</t>
  </si>
  <si>
    <t>80721077</t>
  </si>
  <si>
    <t>GARZON MARTINEZ OVER AUGUSTO</t>
  </si>
  <si>
    <t>04840532360</t>
  </si>
  <si>
    <t>33825</t>
  </si>
  <si>
    <t>33525</t>
  </si>
  <si>
    <t>32025</t>
  </si>
  <si>
    <t>72625 123625 126225 139525</t>
  </si>
  <si>
    <t>53225 95425</t>
  </si>
  <si>
    <t>63071425 96425025</t>
  </si>
  <si>
    <t>CONTRATO 1242025</t>
  </si>
  <si>
    <t>RENGLON A0044 ACTIVIDAD PAA SG25-5 20252010014293 (SG-203) PRESTAR SERVICIOS PROFESIONALES AL GRUPO DE SERVICIO AL CIUDADANO PARA APOYAR LA PROYECCION IMPLEMENTACION Y SEGUIMIENTO DE LOS DIFERENTES INFORMES ADMINISTRATIVOS DE LA GESTION PROPIA DE</t>
  </si>
  <si>
    <t>2025-01-31 14:55:59</t>
  </si>
  <si>
    <t>14638651</t>
  </si>
  <si>
    <t>URREGO ZULUAGA JUAN PABLO</t>
  </si>
  <si>
    <t>07731353314</t>
  </si>
  <si>
    <t>32225</t>
  </si>
  <si>
    <t>42325 68925 175925</t>
  </si>
  <si>
    <t>49525 117725</t>
  </si>
  <si>
    <t>63070225 101261125</t>
  </si>
  <si>
    <t>1562025</t>
  </si>
  <si>
    <t>RENGLÓN M0013 ORFEO 20251500013443 (OSPA-028)PRESTAR LOS SERVICIOS PROFESIONALES EN LA OFICINA DEL SERVICIO DE PRONÓSTICOS Y ALERTAS DEL IDEAM MEDIANTE LA PRESTACIÓN DE TURNOS DE MONITOREO DIURNO Y NOCTURNO CON EL FIN DE OBTENER PRONÓSTICOS HIDROLÓ</t>
  </si>
  <si>
    <t>2025-01-31 15:09:05</t>
  </si>
  <si>
    <t>1140830582</t>
  </si>
  <si>
    <t>GONZALEZ PRIETO DALVER DARIO</t>
  </si>
  <si>
    <t>48100044903</t>
  </si>
  <si>
    <t>33125</t>
  </si>
  <si>
    <t>32325</t>
  </si>
  <si>
    <t>45125 116125 127625 136625</t>
  </si>
  <si>
    <t>33125 91425</t>
  </si>
  <si>
    <t>57100125 96424525</t>
  </si>
  <si>
    <t>1372025</t>
  </si>
  <si>
    <t>RENGLON M0124 ACTIVIDAD PAA SEA25-4 ORFEO 20256010008213 (SEA-081) PRESTAR LOS SERVICIOS PROFESIONALES COMO EVALUADOR ASISTENTE SEGUN EL PERFIL ESTABLECIDO EN LA RESOLUCION 2765 DE 2015 PROFERIDA POR EL IDEAM</t>
  </si>
  <si>
    <t>2025-01-31 15:46:28</t>
  </si>
  <si>
    <t>1010216414</t>
  </si>
  <si>
    <t>MUNAR MARTINEZ WILLIAM MATEO</t>
  </si>
  <si>
    <t>457070118072</t>
  </si>
  <si>
    <t>22225</t>
  </si>
  <si>
    <t>32425</t>
  </si>
  <si>
    <t>40925 68625 151625 171525</t>
  </si>
  <si>
    <t>49225 117525</t>
  </si>
  <si>
    <t>63067425 99505125</t>
  </si>
  <si>
    <t>1622025</t>
  </si>
  <si>
    <t>RENGLÓN M0019 ACTIVIDAD PAA OSPA25-2 ORFEO 20251500012353 (OSPA-034) PRESTAR SERVICIOS PROFESIONALES EN LA OFICINA DEL SERVICIO DE PRONÓSTICOS Y ALERTAS DEL IDEAM PARA GENERAR IMÁGENES COMPUESTAS POR MEDIO DE LA APLICACIÓN DE TÉCNICAS DE INTELIGENCI</t>
  </si>
  <si>
    <t>2025-01-31 17:21:16</t>
  </si>
  <si>
    <t>80117575</t>
  </si>
  <si>
    <t>GARZON RIVEROS JUAN CARLOS</t>
  </si>
  <si>
    <t>0550003800204889</t>
  </si>
  <si>
    <t>27225</t>
  </si>
  <si>
    <t>32525</t>
  </si>
  <si>
    <t>35125 75525 151525 171425</t>
  </si>
  <si>
    <t>56025 117425</t>
  </si>
  <si>
    <t>63070625 101177025</t>
  </si>
  <si>
    <t>1552025</t>
  </si>
  <si>
    <t>RENGLÓN RENGLON M0012 ORFEO 20251500013413 (OSPA-027)PRESTAR LOS SERVICIOS PROFESIONALES EN LA OFICINA DEL SERVICIO DE PRONÓSTICOS Y ALERTAS DEL IDEAM MEDIANTE LA PRESTACIÓN DE TURNOS DE MONITOREO DIURNO Y NOCTURNO CON EL FIN DE OBTENER PRONÓSTICOS</t>
  </si>
  <si>
    <t>2025-01-31 17:39:29</t>
  </si>
  <si>
    <t>1019033482</t>
  </si>
  <si>
    <t>MUÑOZ HERRERA LIZETH NATALIA</t>
  </si>
  <si>
    <t>54700064673</t>
  </si>
  <si>
    <t>26725</t>
  </si>
  <si>
    <t>44325 69425 150725 170625</t>
  </si>
  <si>
    <t>50025 116625</t>
  </si>
  <si>
    <t>63067825 99504525</t>
  </si>
  <si>
    <t>1572025</t>
  </si>
  <si>
    <t>RENGLÓN M0015 ORFEO 20251500013373 (OSPA-030)PRESTAR LOS SERVICIOS PROFESIONALES EN LA OFICINA DEL SERVICIO DE PRONÓSTICOS Y ALERTAS DEL IDEAM MEDIANTE LA PRESTACIÓN DE TURNOS DE MONITOREO DIURNO Y NOCTURNO CON EL FIN DE OBTENER PRONÓSTICOS HIDROLÓ</t>
  </si>
  <si>
    <t>2025-01-31 17:55:09</t>
  </si>
  <si>
    <t>Cédula de Extranjería</t>
  </si>
  <si>
    <t>479718</t>
  </si>
  <si>
    <t>CAMACHO OCHOA VICTORIA DANIELA</t>
  </si>
  <si>
    <t>18624882951</t>
  </si>
  <si>
    <t>22125</t>
  </si>
  <si>
    <t>32725</t>
  </si>
  <si>
    <t>82625 177025</t>
  </si>
  <si>
    <t>63025 110325</t>
  </si>
  <si>
    <t>63295225 103328025</t>
  </si>
  <si>
    <t>1602025</t>
  </si>
  <si>
    <t>RENGLON M0016 ORFEO 20251500012233 (OSPA-031)PRESTAR LOS SERVICIOS PROFESIONALES EN LA OFICINA DEL SERVICIO DE PRONÓSTICOS Y ALERTAS DEL IDEAM MEDIANTE LA PRESTACION DE TURNOS CON EL FIN DE ELABORAR PRONÓSTICOS DE ALERTAS AMBIENTALES Y LA GENERACI</t>
  </si>
  <si>
    <t>2025-02-03 00:00:00</t>
  </si>
  <si>
    <t>2025-02-03 09:37:59</t>
  </si>
  <si>
    <t>1022381277</t>
  </si>
  <si>
    <t>VARGAS CRUZ ANDRES LEONARDO</t>
  </si>
  <si>
    <t>24124490909</t>
  </si>
  <si>
    <t>17125</t>
  </si>
  <si>
    <t>32825</t>
  </si>
  <si>
    <t>46525 160725 169225</t>
  </si>
  <si>
    <t>33925 115125</t>
  </si>
  <si>
    <t>56811725 101262025</t>
  </si>
  <si>
    <t>1412025</t>
  </si>
  <si>
    <t>RENGLON M0128 ACTIVIDAD PAA SEA25-4 20256010008323 (SEA-085) PRESTAR LOS SERVICIOS PROFESIONALES COMO EVALUADOR ASISTENTE SEGUN EL PERFIL ESTABLECIDO EN LA RESOLUCION 2765 DE 2015 PROFERIDA POR EL IDEAM PARA LA ATENCION Y MEJORA DEL TRAMITE DE ACRED</t>
  </si>
  <si>
    <t>2025-02-03 09:59:04</t>
  </si>
  <si>
    <t>1116237694</t>
  </si>
  <si>
    <t>GARZON BEDOYA WILLIAN JAVIER</t>
  </si>
  <si>
    <t>06058136890</t>
  </si>
  <si>
    <t>51525 160625 169125</t>
  </si>
  <si>
    <t>35125 115025</t>
  </si>
  <si>
    <t>57101325 101261925</t>
  </si>
  <si>
    <t>CONTRATO 1472025</t>
  </si>
  <si>
    <t>RENGLON M0133 ACTIVIDAD PAA SEA25-4 ORFEO 20256010008393 (SEA-090) Prestar los servicios profesionales como evaluador asistente según el perfil establecido en la Resolución 2765 de 2015 proferida por el IDEAM para la atención y mejora del trámite de</t>
  </si>
  <si>
    <t>2025-02-03 10:22:01</t>
  </si>
  <si>
    <t>80811234</t>
  </si>
  <si>
    <t>LANCHEROS NIETO HECTOR FABIAN</t>
  </si>
  <si>
    <t>05210825314</t>
  </si>
  <si>
    <t>47625 177725</t>
  </si>
  <si>
    <t>34625 123625</t>
  </si>
  <si>
    <t>57100725 103322525</t>
  </si>
  <si>
    <t>1402025</t>
  </si>
  <si>
    <t>RENGLON M0127 ACTIVIDAD PAA SEA25-4 20256010008313 (SEA-084) PRESTAR LOS SERVICIOS PROFESIONALES COMO EVALUADOR ASISTENTE SEGÚN EL PERFIL ESTABLECIDO EN LA RESOLUCIÓN 2765 DE 2015 PROFERIDA POR EL IDEAM PARA LA ATENCIÓN Y MEJORA DEL TRÁMITE DE ACRED</t>
  </si>
  <si>
    <t>2025-02-03 10:24:08</t>
  </si>
  <si>
    <t>60446547</t>
  </si>
  <si>
    <t>ALARCON MURILLO LEYDY JOHANNA</t>
  </si>
  <si>
    <t>116100123987</t>
  </si>
  <si>
    <t>22725</t>
  </si>
  <si>
    <t>22525</t>
  </si>
  <si>
    <t>49425 114025 125925 136025</t>
  </si>
  <si>
    <t>35725 90825</t>
  </si>
  <si>
    <t>57103525 96419325</t>
  </si>
  <si>
    <t>1422025</t>
  </si>
  <si>
    <t>RENGLON M0129 ACTIVIDAD PAA SEA25-4 ORFEO 20256010008343 (SEA-086) PRESTAR LOS SERVICIOS PROFESIONALES COMO EVALUADOR ASISTENTE SEGUN EL PERFIL ESTABLECIDO EN LA RESOLUCION 2765 DE 2015 PROFERIDA POR EL IDEAM</t>
  </si>
  <si>
    <t>2025-02-03 10:32:34</t>
  </si>
  <si>
    <t>80256531</t>
  </si>
  <si>
    <t>CHAVARRO RODRIGUEZ DIEGO ANDRES</t>
  </si>
  <si>
    <t>601114224</t>
  </si>
  <si>
    <t>33225</t>
  </si>
  <si>
    <t>38825 159425 167925</t>
  </si>
  <si>
    <t>30325 113825</t>
  </si>
  <si>
    <t>61430825 101176625</t>
  </si>
  <si>
    <t>1392025</t>
  </si>
  <si>
    <t>RENGLÓN M0126 ACTIVIDAD PAA SEA25-4 ORFEO 20256010008303 (SEA-083) PRESTAR LOS SERVICIOS PROFESIONALES COMO EVALUADOR ASISTENTE SEGÚN EL PERFIL ESTABLECIDO EN LA RESOLUCIÓN 2765 DE 2015 PROFERIDA POR EL IDEAM PARA LA ATENCIÓN Y MEJORA DEL TRÁMITE DE</t>
  </si>
  <si>
    <t>2025-02-03 10:40:23</t>
  </si>
  <si>
    <t>52968767</t>
  </si>
  <si>
    <t>RESTREPO SANCHEZ DIANA CHAVELI</t>
  </si>
  <si>
    <t>474400074552</t>
  </si>
  <si>
    <t>33325</t>
  </si>
  <si>
    <t>58125</t>
  </si>
  <si>
    <t>56812325</t>
  </si>
  <si>
    <t>1382025</t>
  </si>
  <si>
    <t>RENGLON M0125 ACTIVIDAD PAA SEA25-4 ORFEO 20256010008233 (SEA-082) PRESTAR LOS SERVICIOS PROFESIONALES COMO EVALUADOR ASISTENTE SEGUN EL PERFIL ESTABLECIDO EN LA RESOLUCION 2765 DE 2015 PROFERIDA POR EL IDEAM</t>
  </si>
  <si>
    <t>2025-02-03 10:59:36</t>
  </si>
  <si>
    <t>3087793</t>
  </si>
  <si>
    <t>CADENA MORENO VICTOR ALFONSO</t>
  </si>
  <si>
    <t>004870401215</t>
  </si>
  <si>
    <t>33425</t>
  </si>
  <si>
    <t>46325 120525 127325 136425</t>
  </si>
  <si>
    <t>33725 91225</t>
  </si>
  <si>
    <t>64566825 101260325</t>
  </si>
  <si>
    <t>1462025</t>
  </si>
  <si>
    <t>RENGLON M0139 ACTIVIDAD PAA SEA25-4 ORFEO 20256010008163 (SEA-096) Prestar los servicios profesionales como evaluador asistente para la atención y mejora de los trámites de acreditación y autorización de laboratorios ambientales u organismos de eval</t>
  </si>
  <si>
    <t>2025-02-03 11:28:27</t>
  </si>
  <si>
    <t>1055273784</t>
  </si>
  <si>
    <t>NUÑEZ ACOSTA MONICA ALEJANDRA</t>
  </si>
  <si>
    <t>095732079</t>
  </si>
  <si>
    <t>19525</t>
  </si>
  <si>
    <t>19325</t>
  </si>
  <si>
    <t>46425 58825 160825 169325</t>
  </si>
  <si>
    <t>33825 39425 115225</t>
  </si>
  <si>
    <t>56812425 103321625</t>
  </si>
  <si>
    <t>1432025</t>
  </si>
  <si>
    <t>RENGLON M0130 ACTIVIDAD PAA SEA25-4ORFEO 20256010008353(SEA-087)PRESTAR LOS SERVICIOS PROFESIONALES COMO EVALUADOR ASISTENTE SEGÚN EL PERFIL ESTABLECIDO EN LA RESOLUCIÓN 2765 DE 2015 PROFERIDA POR EL IDEAM PARA LA ATENCIÓN Y MEJORA DEL TRÁMITE DE</t>
  </si>
  <si>
    <t>2025-02-03 12:05:29</t>
  </si>
  <si>
    <t>1016022424</t>
  </si>
  <si>
    <t>DUARTE BARRAGAN SAUDITH ROSMERY</t>
  </si>
  <si>
    <t>64010758449</t>
  </si>
  <si>
    <t>33625</t>
  </si>
  <si>
    <t>46625 157125 165625</t>
  </si>
  <si>
    <t>34025 111525</t>
  </si>
  <si>
    <t>56811825 101176125</t>
  </si>
  <si>
    <t>1442025</t>
  </si>
  <si>
    <t>RENGLON M0131 ACTIVIDAD PAA SEA25-4 ORFEO 20256010008363 (SEA-088) PRESTAR LOS SERVICIOS PROFESIONALES COMO EVALUADOR ASISTENTE SEGÚN EL PERFIL ESTABLECIDO EN LA RESOLUCIÓN 2765 DE 2015 PROFERIDA POR EL IDEAM PARA LA ATENCIÓN Y MEJORA DEL TRÁMITE D</t>
  </si>
  <si>
    <t>2025-02-03 12:32:45</t>
  </si>
  <si>
    <t>1098677061</t>
  </si>
  <si>
    <t>MOTTA PARADA TAYLOR SHARLOTTE</t>
  </si>
  <si>
    <t>08921155744</t>
  </si>
  <si>
    <t>22825</t>
  </si>
  <si>
    <t>22625</t>
  </si>
  <si>
    <t>33725</t>
  </si>
  <si>
    <t>54825 158825 167325</t>
  </si>
  <si>
    <t>31325 113225</t>
  </si>
  <si>
    <t>57102725 99784025</t>
  </si>
  <si>
    <t>1452025</t>
  </si>
  <si>
    <t>RENGLÓN M0132 ACT PAA SEA25-4 ORFEO 20256010008373 (SEA-089) PRESTAR LOS SERVICIOS PROFESIONALES COMO EVALUADOR ASISTENTE SEGÚN EL PERFIL ESTABLECIDO EN LA RESOLUCIÓN 2765 DE 2015 PROFERIDA POR EL IDEAM PARA LA ATENCIÓN Y MEJORA DEL TRÁ</t>
  </si>
  <si>
    <t>2025-02-03 14:11:01</t>
  </si>
  <si>
    <t>19260515</t>
  </si>
  <si>
    <t>TRIVIÑO TRIVIÑO HECTOR MANUEL</t>
  </si>
  <si>
    <t>481600016770</t>
  </si>
  <si>
    <t>14825</t>
  </si>
  <si>
    <t>36625 67225 116325 127825 139825</t>
  </si>
  <si>
    <t>47825 95725</t>
  </si>
  <si>
    <t>63069525 96425425</t>
  </si>
  <si>
    <t>1672025</t>
  </si>
  <si>
    <t>RENGLON A0073 ACTIVIDAD PAA OI25-2 20251200013523 (INFO-045) PRESTAR LOS SERVICIOS DE SOPORTE TÉCNICO CONFIGURACIÓN Y MANTENIMIENTO AL SISTEMA DE GESTIÓN DOCUMENTAL,</t>
  </si>
  <si>
    <t>2025-02-03 15:01:15</t>
  </si>
  <si>
    <t>1144033084</t>
  </si>
  <si>
    <t>ARIAS ARANA DIEGO ANDRES</t>
  </si>
  <si>
    <t>82966228071</t>
  </si>
  <si>
    <t>45825 70025 152925 172825</t>
  </si>
  <si>
    <t>50625 118825</t>
  </si>
  <si>
    <t>63068125 103328325</t>
  </si>
  <si>
    <t>1662025</t>
  </si>
  <si>
    <t>RENGLÓN A0119 ACTIVIDAD PAA DG25-1 ORFEO 20251000013513 (DG-316)PRESTAR LOS SERVICIOS PROFESIONALES EN LA DIRECCIÓN GENERAL DEL INSTITUTO PARA EL SEGUIMIENTO Y ACOMPAÑAMIENTO A LOS PLANES ESTRATÉGICOS RELACIONADOS CON RELACIONES EXTERNAS CON ORGANISM</t>
  </si>
  <si>
    <t>2025-02-03 15:06:22</t>
  </si>
  <si>
    <t>79444589</t>
  </si>
  <si>
    <t>HERNANDEZ BENAVIDES GERMAN</t>
  </si>
  <si>
    <t>1011319668</t>
  </si>
  <si>
    <t>41925</t>
  </si>
  <si>
    <t>41725</t>
  </si>
  <si>
    <t>83125 121125 130825 155325 163825</t>
  </si>
  <si>
    <t>63525 109725</t>
  </si>
  <si>
    <t>63329125 113003725</t>
  </si>
  <si>
    <t>1542025</t>
  </si>
  <si>
    <t>RENGLON 066 ACTIVIDAD PAA 0 ORFEO 20251400015223 (SG-166) PRESTAR LOS SERVICIOS PROFESIONALES PARA REALIZAR AUDITORIAS DE GESTION INFORMES Y SEGUIMIENTOS DE LEY SEGUIMIENTO A PLANES DE MEJORAMIENTO ATENDER REQUERIMIENTOS INTERNOS Y EXTERN</t>
  </si>
  <si>
    <t>2025-02-03 15:22:36</t>
  </si>
  <si>
    <t>7186817</t>
  </si>
  <si>
    <t>GONZALEZ BOHORQUEZ WILLIAM</t>
  </si>
  <si>
    <t>0349001654</t>
  </si>
  <si>
    <t>37725</t>
  </si>
  <si>
    <t>37525</t>
  </si>
  <si>
    <t>34125</t>
  </si>
  <si>
    <t>82925 123525 132725 139325</t>
  </si>
  <si>
    <t>63325 95225</t>
  </si>
  <si>
    <t>63295525 96422225</t>
  </si>
  <si>
    <t>1232025</t>
  </si>
  <si>
    <t>RENGLON A0042 ACTIVIDAD PAA SG25-6 ORFEO 20252010014263 (SG-201) PRESTAR SERVICIOS PROFESIONALES AL GRUPO DE SERVICIO AL CIUDADANO DEL IDEAM PARA GENERAR LA ENTREGA IDONEA DE INFORMACION HIDROMETEOROLOGICA A LA CIUDADANIA A TRAVES DE LOS DIFERENTE</t>
  </si>
  <si>
    <t>2025-02-03 15:50:46</t>
  </si>
  <si>
    <t>80205700</t>
  </si>
  <si>
    <t>GARZON GRANDAS DIEGO ARMANDO</t>
  </si>
  <si>
    <t>67554381054</t>
  </si>
  <si>
    <t>34225</t>
  </si>
  <si>
    <t>72525 111625 124625 138125</t>
  </si>
  <si>
    <t>53125 94025</t>
  </si>
  <si>
    <t>63293325 96420825</t>
  </si>
  <si>
    <t>1652025</t>
  </si>
  <si>
    <t>RENGLON M0037 ACTIVIDAD PAA SH25-2 ORFEO 20253010010663 (HIDRO-329)PRESTAR LOS SERVICIOS PROFESIONALES PARA GESTIONAR LA RED NACIONAL DE ESTACIONES HIDROMETEOROLOGICAS AUTOMÃTICAS DIAGNOSTICAR EQUIPOS ELECTRONICOS CON FINES HIDROMETEOROLOGICOS</t>
  </si>
  <si>
    <t>2025-02-03 16:16:59</t>
  </si>
  <si>
    <t>1013631207</t>
  </si>
  <si>
    <t>GARZON CASAS DAVID</t>
  </si>
  <si>
    <t>24056262326</t>
  </si>
  <si>
    <t>45625</t>
  </si>
  <si>
    <t>34325</t>
  </si>
  <si>
    <t>44525 69625 159225 167725</t>
  </si>
  <si>
    <t>50225 113625</t>
  </si>
  <si>
    <t>63070325 99504125</t>
  </si>
  <si>
    <t>CONTRATO 1612025</t>
  </si>
  <si>
    <t>RENGLON M0017 ACTIVIDAD PAA OSPA25-2 ORFEO 20251500016313 (OSPA-032) PRESTAR LOS SERVICIOS PROFESIONALES EN LA OFICINA DEL SERVICIO DE PRONOSTICOS Y ALERTAS DEL IDEAM CON EL FIN DE GENERAR PRODUCTOS GRAFICOS Y CARTOGRAFICOS AUTOMATIZADOS A PARTIR</t>
  </si>
  <si>
    <t>2025-02-03 16:57:17</t>
  </si>
  <si>
    <t>1000467064</t>
  </si>
  <si>
    <t>UMAÑA PENNA NICOLAS STEVEN</t>
  </si>
  <si>
    <t>03030215205</t>
  </si>
  <si>
    <t>34425</t>
  </si>
  <si>
    <t>53525 71925 83725 115825 126625 138725</t>
  </si>
  <si>
    <t>52525 64125 94625</t>
  </si>
  <si>
    <t>63295825 101260625</t>
  </si>
  <si>
    <t>1112025</t>
  </si>
  <si>
    <t>RENGLON A0035 ACTIVIDAD PAA SG25-11 20252040013053 (SG-172) PRESTAR SERVICIOS DE APOYO A LA GESTION PARA REALIZAR LAS ACTIVIDADES DE CORRESPONDENCIA ORGANIZACION Y DIGITALIZACION DE ARCHIVOS EN EL INSTITUTO</t>
  </si>
  <si>
    <t>2025-02-04 00:00:00</t>
  </si>
  <si>
    <t>2025-02-04 09:31:51</t>
  </si>
  <si>
    <t>53068761</t>
  </si>
  <si>
    <t>PARADA ALZATE LINA MARIA</t>
  </si>
  <si>
    <t>4372040998</t>
  </si>
  <si>
    <t>14025</t>
  </si>
  <si>
    <t>34525</t>
  </si>
  <si>
    <t>40125 68225 112725 143025</t>
  </si>
  <si>
    <t>48825 98925</t>
  </si>
  <si>
    <t>63075225 96423425</t>
  </si>
  <si>
    <t>1702025</t>
  </si>
  <si>
    <t>RENGLÓN M0185 ACTIVIDAD PAA SEIA25-3 ORFEO 20255000019883 (ECO-006) PRESTAR LOS SERVICIOS PROFESIONALES PARA APOYAR TÉCNICAMENTE Y EN GESTIÓN LOS PROCESOS DE ACTUALIZACIÓN DEL MAPA DE ECOSISTEMAS CONTINENTALES COSTEROS Y MARINOS DE COLOMBIA (MEC)</t>
  </si>
  <si>
    <t>2025-02-04 09:51:20</t>
  </si>
  <si>
    <t>1026250453</t>
  </si>
  <si>
    <t>TORRES RODRIGUEZ SANTIAGO</t>
  </si>
  <si>
    <t>1002316524</t>
  </si>
  <si>
    <t>8125</t>
  </si>
  <si>
    <t>34625</t>
  </si>
  <si>
    <t>53025 71525 160925 169425</t>
  </si>
  <si>
    <t>52125 115325</t>
  </si>
  <si>
    <t>60896025 99784225</t>
  </si>
  <si>
    <t>1692025</t>
  </si>
  <si>
    <t>RENGLÓN A0106 ACTIVIDAD PAA OAP25-3 ORFEO 20251100019563 (OPA-304) PRESTAR LOS SERVICIOS PROFESIONALES DE APOYO A LA ELABORACIÓN DE PROTOCOLOS DE VALIDACIÓN VERIFICACIÓN Y FORMULACIÓN DE PROYECTOS TENDIENTES AL FORTALECIMIENTO Y SOSTENIBILIDAD INSTI</t>
  </si>
  <si>
    <t>2025-02-04 10:03:04</t>
  </si>
  <si>
    <t>1042979274</t>
  </si>
  <si>
    <t>MUÑOZ MACHACON DANNYS KARINE</t>
  </si>
  <si>
    <t>24113487073</t>
  </si>
  <si>
    <t>34725</t>
  </si>
  <si>
    <t>53425 71825 156325 164825</t>
  </si>
  <si>
    <t>52425 110725</t>
  </si>
  <si>
    <t>63071325 99783125</t>
  </si>
  <si>
    <t>1252025</t>
  </si>
  <si>
    <t>RENGLON A0046 ACTIVIDAD PAA SG25-7 ORFEO 20252010014313 (SG-205 )PRESTAR SERVICIOS PROFESIONALES AL GRUPO DE SERVICIO AL CIUDADANO PARA APOYAR Y VERIFICAR EL CUMPLIMIENTO DE LAS ESTRATEGIAS PROPIAS DEL GRUPO,</t>
  </si>
  <si>
    <t>2025-02-04 10:13:21</t>
  </si>
  <si>
    <t>2956117</t>
  </si>
  <si>
    <t>TRIANA GARCIA JOSEVILLE JUNIOR</t>
  </si>
  <si>
    <t>002600041731</t>
  </si>
  <si>
    <t>34825</t>
  </si>
  <si>
    <t>79325 151425 171325</t>
  </si>
  <si>
    <t>59825 117325</t>
  </si>
  <si>
    <t>63065625 99784725</t>
  </si>
  <si>
    <t>1632025</t>
  </si>
  <si>
    <t>RENGLÓN M0099 ACTIVIDAD PAA SH25-11 ORFEO 20253040013833 (HIDRO-361) PRESTAR LOS SERVICIOS PROFESIONALES PARA EL PROCESAMIENTO Y ANÁLISIS DE INFORMACIÓN ESPACIAL DERIVADA DE SENSORES REMOTOS Y LA ACTUALIZACIÓN DE PRODUCTOS CARTOGRÁFICOS</t>
  </si>
  <si>
    <t>2025-02-04 14:19:18</t>
  </si>
  <si>
    <t>1081153984</t>
  </si>
  <si>
    <t>SANCHEZ FARFAN PAOLA ANDREA</t>
  </si>
  <si>
    <t>07624871906</t>
  </si>
  <si>
    <t>34925</t>
  </si>
  <si>
    <t>35125</t>
  </si>
  <si>
    <t>36525 67125 121625 131225 142325</t>
  </si>
  <si>
    <t>47725 98225</t>
  </si>
  <si>
    <t>63067225 99502225</t>
  </si>
  <si>
    <t>1642025</t>
  </si>
  <si>
    <t>RENGLON M0105 ACTIVIDAD PAA SH25-12 ORFEO 20253050011293 (HIDRO-365) ANALIZAR EVALUAR VALIDAR LA CALIDAD DE LA INFORMACION HIDROLOGICA PROCESAR Y PUBLICAR EN EL SISTEMA DE INFORMACION HIDROLOGICA</t>
  </si>
  <si>
    <t>2025-02-04 14:45:53</t>
  </si>
  <si>
    <t>1018452511</t>
  </si>
  <si>
    <t>PRECIADO GARCIA JORGE HERNANDO</t>
  </si>
  <si>
    <t>001600136095</t>
  </si>
  <si>
    <t>25525</t>
  </si>
  <si>
    <t>35225</t>
  </si>
  <si>
    <t>73125 106725 148925 178625</t>
  </si>
  <si>
    <t>53725 107125 124625</t>
  </si>
  <si>
    <t>96424325 103329525</t>
  </si>
  <si>
    <t>1712025</t>
  </si>
  <si>
    <t>RENGLON A0055 ACTIVIDAD PAA SG25-8 20252030019603 (SG-285) PRESTAR LOS SERVICIOS PROFESIONALES PARA EL DISENO Y ELABORACION DE PRODUCTOS Y PIEZAS DIGITALES QUE REQUIERA</t>
  </si>
  <si>
    <t>2025-02-04 14:58:08</t>
  </si>
  <si>
    <t>80196919</t>
  </si>
  <si>
    <t>PINTO OJEDA JUAN CAMILO</t>
  </si>
  <si>
    <t>78742336173</t>
  </si>
  <si>
    <t>55025 72425 179625</t>
  </si>
  <si>
    <t>53025 125625</t>
  </si>
  <si>
    <t>63068525 113017325</t>
  </si>
  <si>
    <t>1762025</t>
  </si>
  <si>
    <t>RENGLON A0114 ACTIVIDAD PAA DG25-1 20251000016433 (DG-311) PRESTAR LOS SERVICIOS PROFESIONALES DE APOYO AL INSTITUTO EN LA GESTIÓN DE TODAS LAS ACTIVIDADES RELACIONADAS CON EL ESTABLECIMIENTO Y MANTENIMIENTO DE LAS RELACIONES EXTERNAS CON LOS DIFERE</t>
  </si>
  <si>
    <t>2025-02-04 15:24:54</t>
  </si>
  <si>
    <t>1020777375</t>
  </si>
  <si>
    <t>PORTILLA SANCHEZ DIEGO ANDRES</t>
  </si>
  <si>
    <t>0819160094</t>
  </si>
  <si>
    <t>47925</t>
  </si>
  <si>
    <t>62025 122725 135125</t>
  </si>
  <si>
    <t>42625 104425</t>
  </si>
  <si>
    <t>59121225 94253425</t>
  </si>
  <si>
    <t>1752025</t>
  </si>
  <si>
    <t>RENGLON 082 ACTIVIDAD PAA 0 ORFEO 20252070018133 (SG-160) PRESTAR LOS SERVICIOS PROFESIONALES PARA APOYAR LOS PROCESOS DEL GRUPO DE CONTABILIDAD REALIZANDO VERIFICACIÓN DEL PROGRAMA ANUAL DE CAJA FRENTE AL PROCESO DE CUENTAS POR PAGAR HASTA SU REGIS</t>
  </si>
  <si>
    <t>2025-02-04 15:34:19</t>
  </si>
  <si>
    <t>79504808</t>
  </si>
  <si>
    <t>HERNANDEZ RODRIGUEZ RICARDO AUGUSTO</t>
  </si>
  <si>
    <t>Corriente</t>
  </si>
  <si>
    <t>001072760776</t>
  </si>
  <si>
    <t>40525</t>
  </si>
  <si>
    <t>82425 147325 151925 174725</t>
  </si>
  <si>
    <t>62725 105425 120525</t>
  </si>
  <si>
    <t>62927825 63046525 103324225 103724325 104758225</t>
  </si>
  <si>
    <t>1802025</t>
  </si>
  <si>
    <t>RENGLON A0028 ACTIVIDAD PAA SG25-4 ORFEO 20252060017073 (SG-233) PRESTAR LOS SERVICIOS PROFESIONALES PARA APOYAR AL GRUPO DE SERVICIOS ADMINISTRATIVOS EN LA ESTRUCTURACIÓN Y EJECUCIÓN TÉCNICA DE LOS PROYECTOS DE INFRAESTRUCTURA QUE DESARROLLE EL IDEA</t>
  </si>
  <si>
    <t>2025-02-04 16:03:12</t>
  </si>
  <si>
    <t>52780334</t>
  </si>
  <si>
    <t>BERMUDEZ ARIAS SONIA CRISTINA</t>
  </si>
  <si>
    <t>69042648981</t>
  </si>
  <si>
    <t>74025 115125 143725</t>
  </si>
  <si>
    <t>54625 99625</t>
  </si>
  <si>
    <t>60896125 101175625</t>
  </si>
  <si>
    <t>1792025</t>
  </si>
  <si>
    <t>RENGLÓN M0028 ACTIVIDAD PAA SH25-1 ORFEO 20253060016043 (HIDRO-324) PRESTAR LOS SERVICIOS PROFESIONALES PARA APOYAR LOS PROCESOS DE ACTUALIZACION DE LA RED HIDROMETEOROLOGICA Y AMBIENTAL</t>
  </si>
  <si>
    <t>2025-02-04 16:15:15</t>
  </si>
  <si>
    <t>1105786414</t>
  </si>
  <si>
    <t>VASQUEZ VARGAS LUIS FERNANDO</t>
  </si>
  <si>
    <t>30038071935</t>
  </si>
  <si>
    <t>25325</t>
  </si>
  <si>
    <t>35925</t>
  </si>
  <si>
    <t>84025 182425</t>
  </si>
  <si>
    <t>64425 128525</t>
  </si>
  <si>
    <t>63296325 109462425</t>
  </si>
  <si>
    <t>1682025</t>
  </si>
  <si>
    <t>RENGLON A0051 ACTIVIDAD PAA SG25-8 20252030014963 (SG-281) PRESTAR LOS SERVICIOS PROFESIONALES PARA LA GENERACION Y GESTION DE CONTENIDOS DIFUNDIDOS A TRAVES DE LAS REDES</t>
  </si>
  <si>
    <t>2025-02-04 16:29:52</t>
  </si>
  <si>
    <t>1010244381</t>
  </si>
  <si>
    <t>RODRIGUEZ MOLANO GLORIA ESTEFANIA</t>
  </si>
  <si>
    <t>130210784</t>
  </si>
  <si>
    <t>20825</t>
  </si>
  <si>
    <t>20725</t>
  </si>
  <si>
    <t>36025</t>
  </si>
  <si>
    <t>73825 173725</t>
  </si>
  <si>
    <t>54425 119725</t>
  </si>
  <si>
    <t>63293825 101177225</t>
  </si>
  <si>
    <t>1782025</t>
  </si>
  <si>
    <t>RENGLÓN M0027 ACTIVIDAD PAA SH25-1 ORFEO 20253060014333 (HIDRO-323) PRESTAR SERVICIOS PROFESIONALES PARA EL APOYO EN EL SEGUIMIENTO A LOS CONVENIOS A CARGO DEL GRUPO DE PLANEACIÓN OPERATIVA ASOCIADOS CON LA OPERACIÓN DE LA RED Y LOS PROCESOS DE</t>
  </si>
  <si>
    <t>2025-02-04 16:39:52</t>
  </si>
  <si>
    <t>1010188403</t>
  </si>
  <si>
    <t>RIVERA BUSTOS JENNIFER ACENETH</t>
  </si>
  <si>
    <t>074091620</t>
  </si>
  <si>
    <t>36125</t>
  </si>
  <si>
    <t>33525 43525 151125 171025</t>
  </si>
  <si>
    <t>32325 117025</t>
  </si>
  <si>
    <t>59473725 103323125</t>
  </si>
  <si>
    <t>1722025</t>
  </si>
  <si>
    <t>RENGLON 047 ACTIVIDAD PAA 0 ORFEO 20252100012793 (SG-163) PRESTAR SERVICIOS PROFESIONALES JURIDICOS PARA ADELANTAR EL DESARROLLO Y LA GESTION DE LOS PROCESOS DISCIPLINARIOS QUE LE SEAN ASIGNADOS EN LA ETAPA DE INSTRUCCION Y/</t>
  </si>
  <si>
    <t>2025-02-04 16:57:00</t>
  </si>
  <si>
    <t>52884546</t>
  </si>
  <si>
    <t>GARZON VARGAS VIVIAN FARLEY</t>
  </si>
  <si>
    <t>24078187292</t>
  </si>
  <si>
    <t>49825</t>
  </si>
  <si>
    <t>49925</t>
  </si>
  <si>
    <t>36225</t>
  </si>
  <si>
    <t>37925 67825 144525</t>
  </si>
  <si>
    <t>48425 100425</t>
  </si>
  <si>
    <t>63072125 96427625</t>
  </si>
  <si>
    <t>1822025</t>
  </si>
  <si>
    <t>RENGLON M0242 ACTIVIDAD PAA OSPA25-2 ORFEO 20251500012173 (OSPA-033) PRESTAR LOS SERVICIOS PROFESIONALES EN LA OFICINA DEL SERVICIO DE PRONÓSTICOS Y ALERTAS PARA EL DESARROLLO DE ACTIVIDADES TÉCNICAS CON LA FINALIDAD DE FORTALECER LA GENERACION</t>
  </si>
  <si>
    <t>2025-02-05 00:00:00</t>
  </si>
  <si>
    <t>2025-02-05 11:47:06</t>
  </si>
  <si>
    <t>52789235</t>
  </si>
  <si>
    <t>MORALES PARRA ANA MARIA</t>
  </si>
  <si>
    <t>018870345</t>
  </si>
  <si>
    <t>41225</t>
  </si>
  <si>
    <t>36725</t>
  </si>
  <si>
    <t>83225 115425 127125 154225 162725</t>
  </si>
  <si>
    <t>63625 108625</t>
  </si>
  <si>
    <t>63332225 103320825</t>
  </si>
  <si>
    <t>1732025</t>
  </si>
  <si>
    <t>RENGLON 052 ACTIVIDAD PAA 0 ORFEO 20252020015983 (SG-215)PRESTACION DE SERVICIOS PROFESIONALES DE PSICOLOGIA PARA APOYAR LAS POLITICAS INTERNAS DE TALENTO HUMANO EN LO RELACIONADO CON EL RIESGO PSICOSOCIAL Y DEMAS PROCESOS ASOCIADOS QUE REQ</t>
  </si>
  <si>
    <t>2025-02-05 14:30:12</t>
  </si>
  <si>
    <t>80172052</t>
  </si>
  <si>
    <t>TOVAR MARTINEZ PABLO TOBIAS</t>
  </si>
  <si>
    <t>1001173479</t>
  </si>
  <si>
    <t>15225</t>
  </si>
  <si>
    <t>37125</t>
  </si>
  <si>
    <t>36825 67425 111825 142925</t>
  </si>
  <si>
    <t>48025 98825</t>
  </si>
  <si>
    <t>63069625 96423325</t>
  </si>
  <si>
    <t>1842025</t>
  </si>
  <si>
    <t>RENGLON A0067 ACTIVIDAD PAA OI25-3 ORFEO 20251200011673(INFO-039) PRESTAR LOS SERVICIOS PROFESIONALES DE ABOGADO EN LA OFICINA DE INFORMÁTICA EN LO RELACIONADO CON LOS PROCESOS CONTRACTUALES REGISTROS DE PROPIEDAD INTELECTUAL ACOMPAÑAMIENTO A RES</t>
  </si>
  <si>
    <t>2025-02-05 16:10:38</t>
  </si>
  <si>
    <t>80829676</t>
  </si>
  <si>
    <t>SUAREZ NIÑO DEIVID ALEXANDER</t>
  </si>
  <si>
    <t>38887520060</t>
  </si>
  <si>
    <t>37325</t>
  </si>
  <si>
    <t>42025 68825 116825 128025 139925</t>
  </si>
  <si>
    <t>49425 95825</t>
  </si>
  <si>
    <t>63067525 96425525</t>
  </si>
  <si>
    <t>1832025</t>
  </si>
  <si>
    <t>RENGLÓN A0083 ACTIVIDAD PAA OI25-2 ORFEO 20251200016253 (INFO-055) PRESTAR LOS SERVICIOS PROFESIONALES DE APOYO PARA EL SOPORTE Y MANTENIMIENTO DE LOS SISTEMAS DE INFORMACIÓN DEL IDEAM AQUTILS Y DEMÁS SISTEMAS ASIGNADOS POR LA OFICINA DE INFORMÁTICA</t>
  </si>
  <si>
    <t>2025-02-05 16:22:50</t>
  </si>
  <si>
    <t>1024506268</t>
  </si>
  <si>
    <t>VANEGAS DIAZ LUISA FERNANDA</t>
  </si>
  <si>
    <t>213197274</t>
  </si>
  <si>
    <t>40925</t>
  </si>
  <si>
    <t>40725</t>
  </si>
  <si>
    <t>37425</t>
  </si>
  <si>
    <t>81425 121025 150425 170325</t>
  </si>
  <si>
    <t>61725 116325</t>
  </si>
  <si>
    <t>63335425 101176925</t>
  </si>
  <si>
    <t>1742025</t>
  </si>
  <si>
    <t>RENGLON 51 ORFEO 20252020015973 (SG-214) PRESTAR SERVICIOS PROFESIONALES PARA APOYAR EL GRUPO DE ADMINISTRACIÓN Y DESARROLLO DEL TALENTO HUMANO COMO RESPONSABLE DE LA IMPLEMENTACIÓN MANTENIMIENTO Y EJECUCIÓN DEL SISTEMA DE GESTIÓN EN SEGURIDAD Y S</t>
  </si>
  <si>
    <t>2025-02-05 16:44:32</t>
  </si>
  <si>
    <t>1073819679</t>
  </si>
  <si>
    <t>MORENO RHENALS MARINO MIGUEL</t>
  </si>
  <si>
    <t>16684964058</t>
  </si>
  <si>
    <t>40425 58425 176425</t>
  </si>
  <si>
    <t>62925 122825</t>
  </si>
  <si>
    <t>64567325 101177625</t>
  </si>
  <si>
    <t>1852025</t>
  </si>
  <si>
    <t>RENGLON A0078 ACTIVIDAD PAA OI25-1 20251200015903 (INFO-050) PRESTAR LOS SERVICIOS PROFESIONALES DE APOYO AL SOPORTE MANTENIMIENTO E IMPLEMENTACION DE SEGURIDAD PERIMETRAL EN LA ARQUITECTURA CLOUD DEL IDEAM,</t>
  </si>
  <si>
    <t>2025-02-05 17:12:47</t>
  </si>
  <si>
    <t>79905553</t>
  </si>
  <si>
    <t>MESA MONROY LUIS FERNANDO</t>
  </si>
  <si>
    <t>500806606389</t>
  </si>
  <si>
    <t>37625</t>
  </si>
  <si>
    <t>54425 72225 83325 159925 168425</t>
  </si>
  <si>
    <t>52825 63725 114325</t>
  </si>
  <si>
    <t>63295625 103326225</t>
  </si>
  <si>
    <t>1082025</t>
  </si>
  <si>
    <t>RENGLON A0036 ACTIVIDAD PAA SG25-11 20252040013273 (SG-173) PRESTAR SERVICIOS DE APOYO A LA GESTION PARA REALIZAR LAS ACTIVIDADES DE CORRESPONDENCIA ORGANIZACION Y DIGITALIZACION DE ARCHIVOS EN EL INSTITUTO</t>
  </si>
  <si>
    <t>2025-02-05 17:42:08</t>
  </si>
  <si>
    <t>1001345720</t>
  </si>
  <si>
    <t>COLMENARES HERRERA LUIS DAVID</t>
  </si>
  <si>
    <t>0550488448678299</t>
  </si>
  <si>
    <t>22925</t>
  </si>
  <si>
    <t>39025 68025 156925 165425</t>
  </si>
  <si>
    <t>48625 111325</t>
  </si>
  <si>
    <t>64567225 101176025</t>
  </si>
  <si>
    <t>1772025</t>
  </si>
  <si>
    <t>RENGLON M0036 ACTIVIDAD PAA SH25-2 ORFEO 20253010010743 (HIDRO-328) PRESTAR LOS SERVICIOS PROFESIONALES PARA GESTIONAR LOS DATOS DE INFORMACION DE LA RED DE ESTACIONES HIDROMETEOROLIGICAS AUTOMATICAS</t>
  </si>
  <si>
    <t>2025-02-05 17:57:03</t>
  </si>
  <si>
    <t>11344671</t>
  </si>
  <si>
    <t>VELASQUEZ RAMIREZ CARLOS MARTIN</t>
  </si>
  <si>
    <t>0356000200005876</t>
  </si>
  <si>
    <t>79525 119225 145225</t>
  </si>
  <si>
    <t>60025 101125</t>
  </si>
  <si>
    <t>63294725 96428025</t>
  </si>
  <si>
    <t>1812025</t>
  </si>
  <si>
    <t>RENGLON M0079 ACTIVIDAD PAA SH25-9 ORFEO 20253070010593 (HIDRO-377) PRESTAR LOS SERVICIOS COMO PROFESIONAL EN QUÍMICA PARA REALIZAR APOYO A LA SUPERVISIÓN CAPACITACIÓN APROBACIÓN DE DATOS; REVISIÓN E IMPLEMENTACIÓN DE METODOLOGÍAS ANALÍTICAS ASEGUR</t>
  </si>
  <si>
    <t>2025-02-06 00:00:00</t>
  </si>
  <si>
    <t>2025-02-06 11:32:28</t>
  </si>
  <si>
    <t>79615238</t>
  </si>
  <si>
    <t>CASTRO BUITRAGO JOHN NORBERTO</t>
  </si>
  <si>
    <t>03000002012</t>
  </si>
  <si>
    <t>54325 72125 115225 126925 139425</t>
  </si>
  <si>
    <t>52725 95325</t>
  </si>
  <si>
    <t>60898425 101261625</t>
  </si>
  <si>
    <t>1872025</t>
  </si>
  <si>
    <t>RENGLON A0031 ORFEO 20252060014933 (SG-236)PRESTAR SERVICIOS TÉCNICOS PARA APOYAR ACTIVIDADES RELACIONADAS CON EL COMPONENTE ELÉCTRICO DE LAS SEDES DEL IDEAM</t>
  </si>
  <si>
    <t>2025-02-06 11:46:42</t>
  </si>
  <si>
    <t>1019137096</t>
  </si>
  <si>
    <t>TORRES CUADROS YULIANNA ALEJANDRA</t>
  </si>
  <si>
    <t>91237790052</t>
  </si>
  <si>
    <t>8325</t>
  </si>
  <si>
    <t>8425</t>
  </si>
  <si>
    <t>44825 69725 161025 169525</t>
  </si>
  <si>
    <t>50325 115425</t>
  </si>
  <si>
    <t>63074425 99504325</t>
  </si>
  <si>
    <t>1912025</t>
  </si>
  <si>
    <t>RENGLÓN A0103 ORFEO 20251100021713 (OPA-301)PRESTAR LOS SERVICIOS PROFESIONALES PARA EL APOYO ADMINISTRATIVO Y TÉCNICO DE LA ESTRUCTURACIÓN FORMULACIÓN Y MECANISMOS DE VALIDACIÓN DE PROYECTOS,</t>
  </si>
  <si>
    <t>2025-02-06 12:02:50</t>
  </si>
  <si>
    <t>1020823962</t>
  </si>
  <si>
    <t>ACOSTA GUEVARA VALERIA</t>
  </si>
  <si>
    <t>018369074</t>
  </si>
  <si>
    <t>9725</t>
  </si>
  <si>
    <t>53225 71725 161125 169625</t>
  </si>
  <si>
    <t>52325 115525</t>
  </si>
  <si>
    <t>63074525 99784325</t>
  </si>
  <si>
    <t>1902025</t>
  </si>
  <si>
    <t>RENGLÓN A0109 ORFEO 20251100020643 (OPA-307)BRINDAR APOYO PROFESIONAL PARA EL DESARROLLO DE ACTIVIDADES DE RELACIONAMIENTO CON ORGANISMOS DE COOPERACIÓN INTERNACIONAL INSTITUCIONES OFICIALES ORGANIZACIONES TÉCNICAS ORGANISMOS NO GUBERNAMENTALES</t>
  </si>
  <si>
    <t>2025-02-06 12:55:25</t>
  </si>
  <si>
    <t>80657736</t>
  </si>
  <si>
    <t>RAMIREZ MART DIEGO ALEJANDRO</t>
  </si>
  <si>
    <t>24131023066</t>
  </si>
  <si>
    <t>52525 71325 96225 123125 132425 142125</t>
  </si>
  <si>
    <t>51925 76725 98025</t>
  </si>
  <si>
    <t>82954425 96423025</t>
  </si>
  <si>
    <t>1862025</t>
  </si>
  <si>
    <t>RENGLON A0054 ORFEO 20252030017103 (SG-284)PRESTAR LOS SERVICIOS DE APOYO A LA REALIZACIÓN PRODUCCIÓN Y POSTPRODUCCIÓN DE CONTENIDOS Y PIEZAS AUDIOVISUALES QUE REQUIERA EL IDEAM CON EL FIN DE FORTALECER EL POSICIONAMIENTO DE LA IMAGEN INSTITUCIONAL</t>
  </si>
  <si>
    <t>2025-02-07 00:00:00</t>
  </si>
  <si>
    <t>2025-02-07 09:07:10</t>
  </si>
  <si>
    <t>74085669</t>
  </si>
  <si>
    <t>VARGAS SALAMANCA DANILO ALFREDO</t>
  </si>
  <si>
    <t>04328354280</t>
  </si>
  <si>
    <t>47825 70125 96725 113425 143225</t>
  </si>
  <si>
    <t>50725 77225 99125</t>
  </si>
  <si>
    <t>82954925 103325525</t>
  </si>
  <si>
    <t>1952025</t>
  </si>
  <si>
    <t>RENGLÓN A0080 ACTIVIDAD PAA OI25-1 ORFEO 20251200016853 (INFO-052) PRESTAR LOS SERVICIOS PROFESIONALES PARA LA GESTIÓN DE LA INFRAESTRUCTURA TECNOLÓGICA HCI Y PLATAFORMA DE RESPALDO QUE SOPORTA LOS SISTEMAS Y SERVICIOS DE INFORMACIÓN DEL IDEAM</t>
  </si>
  <si>
    <t>2025-02-07 09:25:38</t>
  </si>
  <si>
    <t>93403142</t>
  </si>
  <si>
    <t>DIAZ MORALES DIEGO MAURICIO</t>
  </si>
  <si>
    <t>0550004800296792</t>
  </si>
  <si>
    <t>38725</t>
  </si>
  <si>
    <t>43125 58525 173125</t>
  </si>
  <si>
    <t>77525 119625</t>
  </si>
  <si>
    <t>82955425 101177125</t>
  </si>
  <si>
    <t>1942025</t>
  </si>
  <si>
    <t>RENGLON A0074 ACTIVIDAD PAA OI25-1 20251200011533 (INFO-046) PRESTAR LOS SERVICIOS PROFESIONALES DE APOYO DE CAPA MEDIA (MIDDLEWARE) PARA EL SOPORTE MANTENIMIENTO DE LOS SISTEMAS DE INFORMACIÓN ADMINISTRADOS U OPERADOS POR EL IDEAM,</t>
  </si>
  <si>
    <t>2025-02-07 09:36:15</t>
  </si>
  <si>
    <t>1085317673</t>
  </si>
  <si>
    <t>SUAREZ JARAMILLO JAVIER ALEXANDER</t>
  </si>
  <si>
    <t>07400003211</t>
  </si>
  <si>
    <t>44025 69225 95625 122225 131825 142725</t>
  </si>
  <si>
    <t>49825 76125 98625</t>
  </si>
  <si>
    <t>82953525 96426825</t>
  </si>
  <si>
    <t>1922025</t>
  </si>
  <si>
    <t>RENGLON M0040 ACTIVIDAD PAA SH25-2 ORFEO 20253010010813 (HIDRO-332) PRESTAR LOS SERVICIOS PROFESIONALES PARA GESTIONAR LA RED NACIONAL DE ESTACIONES HIDROMETEOROLÓGICAS AUTOMÁTICAS DIAGNOSTICAR EQUIPOS ELECTRÓNICOS CON FINES HIDROMETEOROLÓGICOS Q</t>
  </si>
  <si>
    <t>2025-02-07 09:45:47</t>
  </si>
  <si>
    <t>1023930130</t>
  </si>
  <si>
    <t>BOHORQUEZ VILLAMIL DANIEL EDUARDO</t>
  </si>
  <si>
    <t>488405424372</t>
  </si>
  <si>
    <t>101325 120625 130525 141925</t>
  </si>
  <si>
    <t>82125 97825</t>
  </si>
  <si>
    <t>82955725 103319925</t>
  </si>
  <si>
    <t>1892025</t>
  </si>
  <si>
    <t>RENGLON M0084 ACTIVIDAD PAA SH25-9 ORFEO 20253070010803 (HIDRO-382) PRESTAR LOS SERVICIOS PROFESIONALES PARA LA IMPLEMENTACIÓN EJECUCIÓN YA SEGURAMIENTO DE ANÁLISIS DE METALES; ASÍ COMO DE LAS METODOLOGÍAS DE LABORATORIO ASIGNADAS REVISIÓN DE DATOS</t>
  </si>
  <si>
    <t>2025-02-07 10:01:56</t>
  </si>
  <si>
    <t>1085941810</t>
  </si>
  <si>
    <t>MORA AUX MARYURI</t>
  </si>
  <si>
    <t>18500004166</t>
  </si>
  <si>
    <t>49825 70525 94925 123725 126325 140625</t>
  </si>
  <si>
    <t>51125 75425 96525</t>
  </si>
  <si>
    <t>82952625 96422525</t>
  </si>
  <si>
    <t>0882025</t>
  </si>
  <si>
    <t>RENGLON A0047 ORFEO 20252010014323 (SG-206)PRESTAR SERVICIOS DE APOYO A LA GESTIÓN AL GRUPO DE SERVICIO AL CIUDADANO EN TRAMITES REFERENTES AL PROCESO DE PQRS Y VENTANILLA ÚNICA DE LA ENTIDAD</t>
  </si>
  <si>
    <t>2025-02-07 11:13:27</t>
  </si>
  <si>
    <t>1000212904</t>
  </si>
  <si>
    <t>TORRES ROJAS MARIA CAMILA</t>
  </si>
  <si>
    <t>0550488431833141</t>
  </si>
  <si>
    <t>96625 106425 158025 166525</t>
  </si>
  <si>
    <t>77125 87225 112425</t>
  </si>
  <si>
    <t>86673325 99503425</t>
  </si>
  <si>
    <t>1972025</t>
  </si>
  <si>
    <t>RENGLÓN M0159 ORFEO 20256000021863 (SEA-116)PRESTACIÓN DE SERVICIOS PROFESIONALES PARA APOYAR Y DOCUMENTAR EL PROCESO DE OFICIALIZACIÓN DE CAPAS DE LOS SUBSISTEMAS DEL SIAC ADMINISTRADOS POR LA SUBDIRECCIÓN DE ESTUDIOS AMBIENTALES DE ACUERDO CON LOS</t>
  </si>
  <si>
    <t>2025-02-07 11:32:18</t>
  </si>
  <si>
    <t>1026575619</t>
  </si>
  <si>
    <t>MORALES PULIDO MARIA CAMILA</t>
  </si>
  <si>
    <t>06087007853</t>
  </si>
  <si>
    <t>13825</t>
  </si>
  <si>
    <t>67925 94725 120725 145525</t>
  </si>
  <si>
    <t>48525 75225 101425</t>
  </si>
  <si>
    <t>82952225 96423925</t>
  </si>
  <si>
    <t>1962025</t>
  </si>
  <si>
    <t>RENGLÓN M0186 ORFEO 20255000021153 (ECO-007) PRESTAR LOS SERVICIOS PROFESIONALES PARA APOYAR TÉCNICAMENTE Y EN GESTIÓN LA DOCUMENTACIÓN DE LA OPERACIÓN ESTADISTICA "ESTADÍSTICAS DE LA DINÁMICA DE SUPERFICIE DE LOS ECOSISTEMAS CONTINENTALES DEL PAÍS</t>
  </si>
  <si>
    <t>2025-02-10 00:00:00</t>
  </si>
  <si>
    <t>2025-02-10 15:35:21</t>
  </si>
  <si>
    <t>1193100603</t>
  </si>
  <si>
    <t>BONILLA PEDRAZA MARIA JOSE</t>
  </si>
  <si>
    <t>54700044818</t>
  </si>
  <si>
    <t>51325</t>
  </si>
  <si>
    <t>40625</t>
  </si>
  <si>
    <t>50625 70825 96025 158325 166825</t>
  </si>
  <si>
    <t>51425 76525 112725</t>
  </si>
  <si>
    <t>82954025 103326125</t>
  </si>
  <si>
    <t>2002025</t>
  </si>
  <si>
    <t>RENGLON A0128 ACTIVIDAD PAA SG25-10 ORFEO 20252040025413 (SG-435) PRESTAR SERVICIOS DE APOYO PARA EL DESARROLLO DE PROCESOS TÉCNICOS EN LOS ARCHIVOS Y EN EL CENTRO DE DOCUMENTACIÓN DEL IDEAM,</t>
  </si>
  <si>
    <t>2025-02-11 00:00:00</t>
  </si>
  <si>
    <t>2025-02-11 09:02:11</t>
  </si>
  <si>
    <t>1019063818</t>
  </si>
  <si>
    <t>TIQUE ROJAS DANIEL FERNANDO</t>
  </si>
  <si>
    <t>095880498</t>
  </si>
  <si>
    <t>29225</t>
  </si>
  <si>
    <t>29025</t>
  </si>
  <si>
    <t>41825 68725 94825 157825 166325</t>
  </si>
  <si>
    <t>49325 75325 112225</t>
  </si>
  <si>
    <t>82952425 99783725</t>
  </si>
  <si>
    <t>1932025</t>
  </si>
  <si>
    <t>RENGLON M0060 ACTIVIDAD PAA SH25-4 ORFEO 20253030015833 (HIDRO-352) PRESTAR LOS SERVICIOS PROFESIONALES EN EL PROCESO Y VERIFICACIÓN DE LOS CÁLCULOS DE INCERTIDUMBRE EN LAS VARIABLES DE TEMPERATURA HUMEDAD PRESIÓN RADIACIÓN VOLTAJE Y CORRIENTE</t>
  </si>
  <si>
    <t>2025-02-11 12:43:04</t>
  </si>
  <si>
    <t>79371451</t>
  </si>
  <si>
    <t>NIÑO ROMERO RAUL</t>
  </si>
  <si>
    <t>005300639332</t>
  </si>
  <si>
    <t>40725 68525 95225 113325 143125</t>
  </si>
  <si>
    <t>49125 75725 99025</t>
  </si>
  <si>
    <t>82952925 96426925</t>
  </si>
  <si>
    <t>1882025</t>
  </si>
  <si>
    <t>RENGLON M0106 ACTIVIDAD PAA SH25-12 ORFEO 20253050011313 (HIDRO-366) ANALIZAR EVALUAR VALIDAR LA CALIDAD DE LA INFORMACION HIDROLOGICA PROCESAR Y PUBLICAR EN EL SISTEMA DE INFORMACION HIDROLOGICA</t>
  </si>
  <si>
    <t>2025-02-12 00:00:00</t>
  </si>
  <si>
    <t>2025-02-12 09:49:19</t>
  </si>
  <si>
    <t>79535453</t>
  </si>
  <si>
    <t>CORDOBA MOSQUERA GIOVANNI</t>
  </si>
  <si>
    <t>58672148250</t>
  </si>
  <si>
    <t>117125 128225 140125 153225 172325</t>
  </si>
  <si>
    <t>96025 119125</t>
  </si>
  <si>
    <t>96422325 99784825</t>
  </si>
  <si>
    <t>2032025</t>
  </si>
  <si>
    <t>RENGLON A0110 ACTIVIDAD PAA OAP25-3 20251100020653 (OPA-308) BRINDAR APOYO PROFESIONAL PARA ACTIVIDADES DE RELACIONAMIENTO CON ORGANISMOS DE COOPERACIÓN INTERNACIONAL INSTITUCIONES OFICIALES ORGANIZACIONES TÉCNICAS ORGANISMOS NO GUBERNAMENTALES (</t>
  </si>
  <si>
    <t>2025-02-12 10:05:45</t>
  </si>
  <si>
    <t>79518904</t>
  </si>
  <si>
    <t>EUSCATEGUI COLLAZOS CHRISTIAN FELIPE</t>
  </si>
  <si>
    <t>8870335711</t>
  </si>
  <si>
    <t>44625</t>
  </si>
  <si>
    <t>41825</t>
  </si>
  <si>
    <t>132825 193125</t>
  </si>
  <si>
    <t>92925 137925</t>
  </si>
  <si>
    <t>103327525</t>
  </si>
  <si>
    <t>2072025</t>
  </si>
  <si>
    <t>RENGLON M0217 ACTIVIDAD PAA SM25-4 ORFEO 20254000026093 (METEO-420) PRESTACION DE SERVICIOS PROFESIONALES DE ACTUALIZACION E IMPLEMENTACION DEL PLAN DE ACCION Y/O PROGRAMA EN EL MARCO NACIONAL DE LOS SERVICIOS CLIMATICOS EN COLOMBIA,</t>
  </si>
  <si>
    <t>2025-02-12 13:02:26</t>
  </si>
  <si>
    <t>1000163404</t>
  </si>
  <si>
    <t>RODRIGUEZ PEÑA JOSE MANUEL</t>
  </si>
  <si>
    <t>17136597132</t>
  </si>
  <si>
    <t>95325 117325 128425 140325</t>
  </si>
  <si>
    <t>75825 96225</t>
  </si>
  <si>
    <t>82953125 96425725</t>
  </si>
  <si>
    <t>1992025</t>
  </si>
  <si>
    <t>RENGLÓN M0082 ORFEO 20253070010703 (HIDRO-380) PRESTAR LOS SERVICIOS DE APOYO A LA GESTIÓN PARA ACTIVIDADES RELACIONADAS CON EL SEGUIMIENTO A COMPRAS CONTRATACIONES LIQUIDACIONES CIERRES CONTRACTUALES CONTROL FINANCIERO Y CONTABLE Y DEMÁS PROCESO</t>
  </si>
  <si>
    <t>2025-02-12 13:13:56</t>
  </si>
  <si>
    <t>93374848</t>
  </si>
  <si>
    <t>MENDOZA JIMENEZ JULIO CESAR</t>
  </si>
  <si>
    <t>008200239831</t>
  </si>
  <si>
    <t>176525 177325</t>
  </si>
  <si>
    <t>122625 123225</t>
  </si>
  <si>
    <t>103325125 103329025</t>
  </si>
  <si>
    <t>2092025</t>
  </si>
  <si>
    <t>RENGLÓN A0075 ORFEO 20251200014183 (INFO-047) PRESTAR LOS SERVICIOS PROFESIONALES PARA APOYAR LA ADMINISTRACIÓN DE BASES DE DATOS EN ACTIVIDADES DE APROVISIONAMIENTO CONFIGURACIÓN MIGRACIÓN Y SOPORTE DE LAS INSTANCIAS EN LOS ENTORNOS DE DESARROLLO</t>
  </si>
  <si>
    <t>2025-02-12 13:37:05</t>
  </si>
  <si>
    <t>1000941197</t>
  </si>
  <si>
    <t>SASTOQUE BARRETO ANA MARIA</t>
  </si>
  <si>
    <t>4412015945</t>
  </si>
  <si>
    <t>42125</t>
  </si>
  <si>
    <t>53125 71625 95025 157725 166225</t>
  </si>
  <si>
    <t>52225 75525 112125</t>
  </si>
  <si>
    <t>82952725 99503325</t>
  </si>
  <si>
    <t>2042025</t>
  </si>
  <si>
    <t>RENGLÓN A0043 20252010014283 (SG-202)PRESTAR SERVICIOS PROFESIONALES AL GRUPO DE SERVICIO AL CIUDADANO DEL IDEAM PARA GENERAR LA ENTREGA IDONEA DE INFORMACION HIDROMETEOROLOGICA A LA CIUDADANIA A TRAVES DE LOS DIFERENTES MEDIOS DISPUESTOS POR LA ENTI</t>
  </si>
  <si>
    <t>2025-02-12 13:55:06</t>
  </si>
  <si>
    <t>7216095</t>
  </si>
  <si>
    <t>ASCENCIO ASCENCIO ARTURO DE JESUS</t>
  </si>
  <si>
    <t>26247489982</t>
  </si>
  <si>
    <t>50725</t>
  </si>
  <si>
    <t>114725 128125 140025 146025 177925</t>
  </si>
  <si>
    <t>95925 101925</t>
  </si>
  <si>
    <t>96425625 103323925</t>
  </si>
  <si>
    <t>2022025</t>
  </si>
  <si>
    <t>RENGLÓN M246 ORFEO 20254000016603 (METEO-416) PRESTAR EL APOYO TÉCNICO PARA EL SEGUIMIENTO Y VERIFICACIÓN DE DATOS METEOROLÓGICOS GENERADOS EN ESTACIONES AUTOMÁTICAS (PRECIPITACIÓN TEMPERATURA Y HUMEDAD) ASÍ MISMO DETERMINACIÓN DE UMBRALES DE LAS</t>
  </si>
  <si>
    <t>2025-02-12 14:35:06</t>
  </si>
  <si>
    <t>52697507</t>
  </si>
  <si>
    <t>ALBARRACIN BLANCO JEIMY PILAR</t>
  </si>
  <si>
    <t>456370000048</t>
  </si>
  <si>
    <t>6725</t>
  </si>
  <si>
    <t>73625 123825 126725 136125</t>
  </si>
  <si>
    <t>54225 90925</t>
  </si>
  <si>
    <t>63090325 99662525</t>
  </si>
  <si>
    <t>2062025</t>
  </si>
  <si>
    <t>RENGLÓN 019 ORFEO 20252000022133 (SG-199) PRESTAR SERVICIOS PROFESIONALES PARA APOYAR AL GRUPO DE SERVICIO AL CIUDADANO EN LA ELABORACIÓN Y EJECUCIÓN DE LAS POLÍTICAS DE SERVICIO Y PARTICIPACIÓN CIUDADANA RACIONALIZACIÓN DE TRÁMITES Y ACCESO A LA IN</t>
  </si>
  <si>
    <t>2025-02-12 14:57:44</t>
  </si>
  <si>
    <t>53051136</t>
  </si>
  <si>
    <t>BAUTISTA HERNANDEZ JENNY MARCELA</t>
  </si>
  <si>
    <t>15972660890</t>
  </si>
  <si>
    <t>42425</t>
  </si>
  <si>
    <t>73725 95125 158225 166725</t>
  </si>
  <si>
    <t>54325 75625 112625</t>
  </si>
  <si>
    <t>82952825 99783925</t>
  </si>
  <si>
    <t>2052025</t>
  </si>
  <si>
    <t>RENGLON A0045 ACTIVIDAD PAA SG25-7 ORFEO 20252010014303 (SG-204) PRESTAR SERVICIOS PROFESIONALES AL GRUPO DE SERVICIO AL CIUDADANO PARA APOYAR LA EJECUCION Y CAMPAÑAS DE DIFUSION DE LAS ACTIVIDADES DE LAS ESTRATEGIAS DE PARTICIPACION SERVICIO</t>
  </si>
  <si>
    <t>2025-02-13 00:00:00</t>
  </si>
  <si>
    <t>2025-02-13 09:08:28</t>
  </si>
  <si>
    <t>1030584253</t>
  </si>
  <si>
    <t>RODRIGUEZ PRIETO MARTHA LILIANA</t>
  </si>
  <si>
    <t>488427935827</t>
  </si>
  <si>
    <t>42525</t>
  </si>
  <si>
    <t>45425 69825 94525 113725 143425</t>
  </si>
  <si>
    <t>50425 75025 99325</t>
  </si>
  <si>
    <t>82951725 101175325</t>
  </si>
  <si>
    <t>2142025</t>
  </si>
  <si>
    <t>RENGLÓN A0082 ACTIVIDAD PAA OI25-3 ORFEO 20251200018543 (INFO-054) PRESTAR LOS SERVICIOS PROFESIONALES PARA LA GESTION MANTENIMIENTO Y ACTUALIZACION DEL SISTEMA DE SEGURIDAD Y PRIVACIDAD DE LA INFORMACIÓN EN CUMPLIMIENTO DE LA NORMATIVIDAD VIGENTE</t>
  </si>
  <si>
    <t>2025-02-13 09:25:32</t>
  </si>
  <si>
    <t>1064977116</t>
  </si>
  <si>
    <t>ALMANZA HERNANDEZ LETTY CLAUDITH</t>
  </si>
  <si>
    <t>0550488420329648</t>
  </si>
  <si>
    <t>42625</t>
  </si>
  <si>
    <t>85825 114425 145925</t>
  </si>
  <si>
    <t>66125 101825</t>
  </si>
  <si>
    <t>67042325 103325825</t>
  </si>
  <si>
    <t>1982025</t>
  </si>
  <si>
    <t>RENGLON M0044 ACTIVIDAD PAA SH25-3 ORFEO 20253090015333 (HIDRO-336) PRESTAR LOS SERVICIOS PROFESIONALES PARA EVALUAR CAPTURAR PROCESAR VERIFICAR Y ANALIZAR DATOS METEOROLÓGICOS EN EL ÁREA OPERATIVA 02 - BARRANQUILLA,</t>
  </si>
  <si>
    <t>2025-02-13 13:19:38</t>
  </si>
  <si>
    <t>1024575049</t>
  </si>
  <si>
    <t>CASTILLO ESPITIA ANGIE TATIANA</t>
  </si>
  <si>
    <t>0550488415422655</t>
  </si>
  <si>
    <t>20025</t>
  </si>
  <si>
    <t>19925</t>
  </si>
  <si>
    <t>42725</t>
  </si>
  <si>
    <t>114825 146125 155525 174025</t>
  </si>
  <si>
    <t>102025 121725</t>
  </si>
  <si>
    <t>101261725 101262125</t>
  </si>
  <si>
    <t>2162025</t>
  </si>
  <si>
    <t>RENGLÓN M0046 ORFEO 20253100015383 (HIDRO-338)PRESTAR LOS SERVICIOS PROFESIONALES PARA EVALUAR CAPTURAR PROCESAR VERIFICAR Y ANALIZAR DATOS HIDROLÓGICOS (NIVELES CAUDALES Y SEDIMENTOS) EN EL ÁREA OPERATIVA 03 - VILLAVICENCIO</t>
  </si>
  <si>
    <t>2025-02-13 13:39:12</t>
  </si>
  <si>
    <t>1014297981</t>
  </si>
  <si>
    <t>MORENO SANCHEZ ANGELA VIVIANA</t>
  </si>
  <si>
    <t>24069376670</t>
  </si>
  <si>
    <t>49325</t>
  </si>
  <si>
    <t>42925</t>
  </si>
  <si>
    <t>74225 96425 117825 144725</t>
  </si>
  <si>
    <t>54825 76925 100625</t>
  </si>
  <si>
    <t>82954625 96427825</t>
  </si>
  <si>
    <t>2012025</t>
  </si>
  <si>
    <t>RENGLÓN M0241 ORFEO 20256000021783 (SEA-433) PRESTACIÓN DE SERVICIOS PROFESIONALES PARA APOYAR EN EL DESARROLLO DE TODAS LAS FASES DE LA OPERACIÓN ESTADÍSTICAS DE MONITOREO Y SEGUIMIENTO DE LA CALIDAD DEL AIRE ASÍ COMO EN LA ARTICULACIÓN CON EL GRUP</t>
  </si>
  <si>
    <t>2025-02-13 14:17:25</t>
  </si>
  <si>
    <t>1065135288</t>
  </si>
  <si>
    <t>RESTREPO ROMERO CRISTIAN ANDRES</t>
  </si>
  <si>
    <t>91661038581</t>
  </si>
  <si>
    <t>20225</t>
  </si>
  <si>
    <t>43125</t>
  </si>
  <si>
    <t>73225 121925 146725</t>
  </si>
  <si>
    <t>53825 102625</t>
  </si>
  <si>
    <t>60898625 96428625</t>
  </si>
  <si>
    <t>2152025</t>
  </si>
  <si>
    <t>RENGLÓN M0045 ACTIVIDAD PAA SH25-3 ORFEO 20253090015083 (HIDRO-337) PRESTAR LOS SERVICIOS PROFESIONALES PARA EVALUAR CAPTURAR PROCESAR VERIFICAR Y ANALIZAR DATOS HIDROLÓGICOS (NIVELES CAUDALES Y SEDIMENTOS) EN EL ÁREA OPERATIVA 02 - BARRANQUILLA</t>
  </si>
  <si>
    <t>2025-02-13 14:30:00</t>
  </si>
  <si>
    <t>1121831191</t>
  </si>
  <si>
    <t>NIETO VALENCIA NELSON ANDRES</t>
  </si>
  <si>
    <t>0550458200085439</t>
  </si>
  <si>
    <t>43225</t>
  </si>
  <si>
    <t>106125 119125 145125</t>
  </si>
  <si>
    <t>86925 101025</t>
  </si>
  <si>
    <t>86068625 96427925</t>
  </si>
  <si>
    <t>2122025</t>
  </si>
  <si>
    <t>RENGLON M0095 ACTIVIDAD PAA SH25-10 ORFEO 20253020012133 (HIDRO-375) PRESTAR SERVICIOS PARA APLICAR UNA METODOLOGÍA PARA LA ESTIMACIÓN DE LAS VARIABLES DE CALIDAD DEL AGUA Y SEDIMENTOS CON EL USO DE SENSORES REMOTOS EN AREAS PRIORIZADAS</t>
  </si>
  <si>
    <t>2025-02-13 15:06:41</t>
  </si>
  <si>
    <t>20483739</t>
  </si>
  <si>
    <t>ONOFRE ENCINALES CONSUELO HELENA</t>
  </si>
  <si>
    <t>007500701706</t>
  </si>
  <si>
    <t>43425</t>
  </si>
  <si>
    <t>95525 119425 145325</t>
  </si>
  <si>
    <t>76025 101225</t>
  </si>
  <si>
    <t>82953425 99818025</t>
  </si>
  <si>
    <t>2102025</t>
  </si>
  <si>
    <t>RENGLON M0093 ACTIVIDAD PAA SH25-10 ORFEO 20253020015093 (HIDRO-373) PRESTAR LOS SERVICIOS PROFESIONALES PARA GENERAR INSUMOS PARA LA EVALUACION DE LA DEMANDA HIDRICA MULTISECTORIAL EN COLOMBIA</t>
  </si>
  <si>
    <t>2025-02-17 00:00:00</t>
  </si>
  <si>
    <t>2025-02-17 09:16:05</t>
  </si>
  <si>
    <t>72206667</t>
  </si>
  <si>
    <t>CABARCAS GOMEZ WLADIMIR IVAN</t>
  </si>
  <si>
    <t>4312031533</t>
  </si>
  <si>
    <t>44025</t>
  </si>
  <si>
    <t>43025 69025 95825 113825 143525</t>
  </si>
  <si>
    <t>49625 76325 99425</t>
  </si>
  <si>
    <t>82953825 101175525</t>
  </si>
  <si>
    <t>2192025</t>
  </si>
  <si>
    <t>RENGLÓN A0084 ACTIVIDAD PAA OI25-3 ORFEO 20251200017743 (INFO-056) PRESTAR LOS SERVICIOS PROFESIONALES EN INGENIERÍA DE DATOS PARA LA RECOLECCIÓN DEPURACIÓN ANALISIS TRANSFORMACIÓN AUTOMATIZACIÓN Y CARGUE DE DATOS PARA EL MEJORAMIENTO CONTINUO DE</t>
  </si>
  <si>
    <t>2025-02-17 14:33:11</t>
  </si>
  <si>
    <t>1030525922</t>
  </si>
  <si>
    <t>FARFAN CARRILLO RAFAEL ANDRES</t>
  </si>
  <si>
    <t>24070999028</t>
  </si>
  <si>
    <t>44225</t>
  </si>
  <si>
    <t>48325 70225 95725 161425 163625</t>
  </si>
  <si>
    <t>50825 76225 109525</t>
  </si>
  <si>
    <t>82953625 99502625</t>
  </si>
  <si>
    <t>2112025</t>
  </si>
  <si>
    <t>RENGLON M0058 ACTIVIDAD PAA SH25-4 ORFEO 20253030016533 (HIDRO-350) PRESTAR SERVICIOS PROFESIONALES PARA REALIZAR LAS ACTIVIDADES DE CALIBRACION EN LAS VARIABLES DE TEMPERATURA HUMEDAD VOLTAJE</t>
  </si>
  <si>
    <t>2025-02-18 00:00:00</t>
  </si>
  <si>
    <t>2025-02-18 11:18:20</t>
  </si>
  <si>
    <t>1010020668</t>
  </si>
  <si>
    <t>MORALES CAMPOS DIEGO ALEJANDRO</t>
  </si>
  <si>
    <t>91240171908</t>
  </si>
  <si>
    <t>52325</t>
  </si>
  <si>
    <t>52225</t>
  </si>
  <si>
    <t>85925 135425</t>
  </si>
  <si>
    <t>66325 104725</t>
  </si>
  <si>
    <t>66940225 96758125</t>
  </si>
  <si>
    <t>2202025</t>
  </si>
  <si>
    <t>RENGLÓN M0247 ACTIVIDAD PAA SH25-5 ORFEO 20253060025983 (HIDRO-357) PRESTAR SERVICIOS PROFESIONALES PARA REALIZAR LA GESTIÓN DE REVISIÓN DOCUMENTAL Y ELABORACIÓN DE ARCHIVOS PLANOS QUE CARGA EL GRUPO DE CONTABILIDAD PARA EL PAGO DE OBSERVADORES VOLUN</t>
  </si>
  <si>
    <t>2025-02-18 14:25:07</t>
  </si>
  <si>
    <t>1050672404</t>
  </si>
  <si>
    <t>ORJUELA CUBIDES YULEIDY</t>
  </si>
  <si>
    <t>074103615</t>
  </si>
  <si>
    <t>20925</t>
  </si>
  <si>
    <t>96525 156125 164625</t>
  </si>
  <si>
    <t>77025 110525</t>
  </si>
  <si>
    <t>82954725 99503025</t>
  </si>
  <si>
    <t>2172025</t>
  </si>
  <si>
    <t>RENGLÓN M0090 ACTIVIDAD PAA SH25-10 ORFEO 20253020013603 (HIDRO-370) PRESTAR LOS SERVICIOS PROFESIONALES PARA BRINDAR EL SOPORTE TEMÁTICO ACTIVIDADES DE SOCIALIZACIÓN REQUERIDAS PARA EL FUNCIONAMIENTO DE SIRH Y VALIDAR LA CALIDAD DE LOS</t>
  </si>
  <si>
    <t>2025-02-18 14:55:03</t>
  </si>
  <si>
    <t>18520529</t>
  </si>
  <si>
    <t>CARVAJAL VANEGAS ANDRES FELIPE</t>
  </si>
  <si>
    <t>456400012302</t>
  </si>
  <si>
    <t>44825</t>
  </si>
  <si>
    <t>73525 95425 153525 171825</t>
  </si>
  <si>
    <t>54125 75925 117825</t>
  </si>
  <si>
    <t>82953325 103329925</t>
  </si>
  <si>
    <t>2232025</t>
  </si>
  <si>
    <t>RENGLÓN M0164 ORFFEO 20256000023723 (SEA-121)PRESTAR SERVICIOS PROFESIONALES PARA EL PROCESAMIENTO ESTADÍSTICO DISEÑO DE INDICADORES Y ANÁLISIS E INTERPRETACIONES DE RESULTADOS EN EL MARCO DEL SIIVRA LA COMUNICACIÓN DE ADAPTACIÓN Y LA CUARTA COMUNI</t>
  </si>
  <si>
    <t>2025-02-18 15:07:34</t>
  </si>
  <si>
    <t>51810900</t>
  </si>
  <si>
    <t>MORA HERNANDEZ MARTHA OLIVA</t>
  </si>
  <si>
    <t>24050808445</t>
  </si>
  <si>
    <t>44925</t>
  </si>
  <si>
    <t>40625 68425 96825 174425</t>
  </si>
  <si>
    <t>49025 77325 120225</t>
  </si>
  <si>
    <t>82955125 101657225</t>
  </si>
  <si>
    <t>2132025</t>
  </si>
  <si>
    <t>RENGLÓN M0059 ORFEO 20253030016213 (HIDRO-351)PRESTAR LOS SERVICIOS TÉCNICOS PARA REPARAR CALIBRAR SISTEMAS DE RELOJERIA DEL INSTRUMENTAL HIDROMETEOROLÓGICO CONVENCIONAL (PLUVIOGRAFOS TERMOGRAFOS TERMOHIGROGRAFOS HIGROGRAFOS Y LIMNIGRAFOS)</t>
  </si>
  <si>
    <t>2025-02-18 15:44:29</t>
  </si>
  <si>
    <t>1127052348</t>
  </si>
  <si>
    <t>BARRERA ROJAS ROSALBA MARIA FERNANDA</t>
  </si>
  <si>
    <t>83434321380</t>
  </si>
  <si>
    <t>51225</t>
  </si>
  <si>
    <t>112225 124925 153725 162225</t>
  </si>
  <si>
    <t>108125</t>
  </si>
  <si>
    <t>99662725</t>
  </si>
  <si>
    <t>2272025</t>
  </si>
  <si>
    <t>SOLICITUD ORFEO 20252050026613 RENGLON 96 (SG-144) PRESTACIÓN DE SERVICIOS PROFESIONALES PARA DESARROLLAR ACCIONES DE MEJORA DIRIGIDAS A LOS INVENTARIOS DEL IDEAM APOYANDO SU REALIZACIÓN Y SEGUIMIENTO INDIVIDUAL RESPECTO A LOS FUNCIONARIOS DE LAS</t>
  </si>
  <si>
    <t>2025-02-19 00:00:00</t>
  </si>
  <si>
    <t>2025-02-19 09:25:54</t>
  </si>
  <si>
    <t>7179344</t>
  </si>
  <si>
    <t>HECTOR SAMIR ROMERO ANTONIO</t>
  </si>
  <si>
    <t>60654633676</t>
  </si>
  <si>
    <t>45525</t>
  </si>
  <si>
    <t>178525</t>
  </si>
  <si>
    <t>124425</t>
  </si>
  <si>
    <t>103327225</t>
  </si>
  <si>
    <t>2242025</t>
  </si>
  <si>
    <t>RENGLON 089 ORFEO 20252080021463 (SG-195)PRESTAR LOS SERVICIOS PROFESIONALES EN EL GRUPO DE PRESUPUESTO PARA REALIZAR LA REVISIÓN DE LAS SOLICITUDES RELACIONADAS CON CERTIFICADOS DE DISPONIBILIDAD PRESUPUESTAL ASI COMO SU EXPEDICIÓN Y REALIZAR LOS</t>
  </si>
  <si>
    <t>2025-02-19 09:37:53</t>
  </si>
  <si>
    <t>1018443506</t>
  </si>
  <si>
    <t>ALONSO BOHORQUEZ HORACIO HUMBERTO</t>
  </si>
  <si>
    <t>006181103869</t>
  </si>
  <si>
    <t>49625</t>
  </si>
  <si>
    <t>114225 126125 154025 162525</t>
  </si>
  <si>
    <t>108425</t>
  </si>
  <si>
    <t>99664725</t>
  </si>
  <si>
    <t>2252025</t>
  </si>
  <si>
    <t>RENGLÓN 088 ORFEO 20252080021443 (SG-193)PRESTAR LOS SERVICIOS PROFESIONALES EN EL GRUPO DE PRESUPUESTO PARA REALIZAR LA CONSOLIDACIÓN VALIDACIÓN ANÁLISIS FINANCIERO SEGUIMIENTO Y AVANCE A LA EJECUCIÓN PRESUPUESTAL DE GASTOS DEL INSTITUTO</t>
  </si>
  <si>
    <t>2025-02-19 10:19:56</t>
  </si>
  <si>
    <t>80858310</t>
  </si>
  <si>
    <t>AYALA POVEDA LEONARDO</t>
  </si>
  <si>
    <t>65264324968</t>
  </si>
  <si>
    <t>44425</t>
  </si>
  <si>
    <t>45725</t>
  </si>
  <si>
    <t>175425 179525</t>
  </si>
  <si>
    <t>121025 125525</t>
  </si>
  <si>
    <t>103324725 103325325</t>
  </si>
  <si>
    <t>2282025</t>
  </si>
  <si>
    <t>RENGLON M0220 ORFEO 20254000023343 (METEO-423)PRESTAR LOS SERVICIOS PROFESIONALES EN LA ACTUALIZACION DE EVIDENCIAS DOCUMENTACION E INFORMACION RELACIONADA CON LA OPERACION ESTADISTICA RADIACION GLOBAL,</t>
  </si>
  <si>
    <t>2025-02-19 14:40:34</t>
  </si>
  <si>
    <t>33377752</t>
  </si>
  <si>
    <t>OJEDA QUINTERO DEISY CONSTANZA</t>
  </si>
  <si>
    <t>60656382565</t>
  </si>
  <si>
    <t>50325</t>
  </si>
  <si>
    <t>46125</t>
  </si>
  <si>
    <t>119525 129825 154925 163425</t>
  </si>
  <si>
    <t>109325</t>
  </si>
  <si>
    <t>99664225</t>
  </si>
  <si>
    <t>2262025</t>
  </si>
  <si>
    <t>RENGLON 87 ORFEO 20252080021423 (SG-191) PRESTAR LOS SERVICIOS PROFESIONALES EN EL GRUPO DE PRESUPUESTO PARA APOYAR LA GESTIÓN DE LOS PROCESOS Y PROCEDIMIENTOS DEL ÁREA</t>
  </si>
  <si>
    <t>2025-02-19 15:14:42</t>
  </si>
  <si>
    <t>79956389</t>
  </si>
  <si>
    <t>MORENO PERDOMO JULIO CESAR</t>
  </si>
  <si>
    <t>20715862913</t>
  </si>
  <si>
    <t>13625</t>
  </si>
  <si>
    <t>46325</t>
  </si>
  <si>
    <t>43325 69125 95925 115625 143825</t>
  </si>
  <si>
    <t>49725 76425 99725</t>
  </si>
  <si>
    <t>82953925 96423525</t>
  </si>
  <si>
    <t>2292025</t>
  </si>
  <si>
    <t>RENGLON A0079 ACTIVIDAD PAA OI25-1 20251200012713 (INFO-051) PRESTAR LOS SERVICIOS PROFESIONALES PARA GESTIONAR LA OPERACIÓN DE LA PLATAFORMA MICROSOFT ADOPTADA POR LA ENTIDAD,</t>
  </si>
  <si>
    <t>2025-02-20 00:00:00</t>
  </si>
  <si>
    <t>2025-02-20 16:03:32</t>
  </si>
  <si>
    <t>52538092</t>
  </si>
  <si>
    <t>ESTUPIÑAN FORERO SONIA CONSTANZA</t>
  </si>
  <si>
    <t>20575868379</t>
  </si>
  <si>
    <t>73425 94625 118925 129525 141125</t>
  </si>
  <si>
    <t>54025 75125 97025</t>
  </si>
  <si>
    <t>82951925 101175225</t>
  </si>
  <si>
    <t>2302025</t>
  </si>
  <si>
    <t>RENGLON M0170 ACTIVIDAD PAA SEA25-2 ORFEO 20256000019383 (SEA-127) Prestar servicios profesionales a la Subdirección de Estudios ambientales en el análisis y evaluación de criterios y elementos técnicos y temáticos para el procesamiento de informació</t>
  </si>
  <si>
    <t>2025-02-21 00:00:00</t>
  </si>
  <si>
    <t>2025-02-21 11:38:03</t>
  </si>
  <si>
    <t>53124060</t>
  </si>
  <si>
    <t>SANDOVAL SISA EDNA ROCIO</t>
  </si>
  <si>
    <t>67349494121</t>
  </si>
  <si>
    <t>50925</t>
  </si>
  <si>
    <t>47825</t>
  </si>
  <si>
    <t>74725 152025 171925</t>
  </si>
  <si>
    <t>55325 117925</t>
  </si>
  <si>
    <t>60898925 101261225</t>
  </si>
  <si>
    <t>2342025</t>
  </si>
  <si>
    <t>RENGLON M0243 ACTIVIDAD PAA SEA25-4 ORFEO 20256000029103 (SEA-436) PRESTAR LOS SERVICIOS PROFESIONALES COMO EVALUADOR LÍDER SEGÚN EL PERFIL ESTABLECIDO EN LA RESOLUCIÓN 2765 DE 2015 PROFERIDA POR EL IDEAM PARA LA ATENCIÓN Y MEJORA DEL TRÁMITE</t>
  </si>
  <si>
    <t>2025-02-24 00:00:00</t>
  </si>
  <si>
    <t>2025-02-24 10:58:13</t>
  </si>
  <si>
    <t>1030556665</t>
  </si>
  <si>
    <t>SEPULVEDA GAUER ALEJANDRO</t>
  </si>
  <si>
    <t>450270137828</t>
  </si>
  <si>
    <t>30725</t>
  </si>
  <si>
    <t>48825</t>
  </si>
  <si>
    <t>132625 139225 176925</t>
  </si>
  <si>
    <t>95125 123025 129625</t>
  </si>
  <si>
    <t>96422125 110123925</t>
  </si>
  <si>
    <t>2492025</t>
  </si>
  <si>
    <t>RENGLON A0053 ACTIVIDAD PAA SG25-8 ORFEO 20252030029133 (SG-283) PRESTAR LOS SERVICIOS PROFESIONALES PARA LA ELABORACION DE PIEZAS EL DISEÑO DE PRESENTACIONES LA DIAGRAMACION DE DOCUMENTOS Y PUBLICACIONES EDITORIALES QUE CONTRIBUYAN A PROMOVE</t>
  </si>
  <si>
    <t>2025-02-24 10:58:20</t>
  </si>
  <si>
    <t>7171233</t>
  </si>
  <si>
    <t>SALAMANCA AVILA JOSE ALFREDO</t>
  </si>
  <si>
    <t>415680096878</t>
  </si>
  <si>
    <t>800037800</t>
  </si>
  <si>
    <t>BANCO AGRARIO DE COLOMBIA S,A,</t>
  </si>
  <si>
    <t>48925</t>
  </si>
  <si>
    <t>179325 182025</t>
  </si>
  <si>
    <t>125225 127725</t>
  </si>
  <si>
    <t>103331425 107001825</t>
  </si>
  <si>
    <t>2082025</t>
  </si>
  <si>
    <t>RENGLÓN M0203 ORFEO 20254000020943 (METEO-427)PRESTACIÓN DE SERVICIOS PROFESIONALES APOYANDO LA COORDINACIÓN PLANEACIÓN DE CONVENIOS Y SENTENCIAS EN EL SEGUIMIENTO DE LAS ACTIVIDADES NECESARIAS PARA EL CUMPLIMIENTO DE OBJETIVOS Y METAS DETERMINADAS</t>
  </si>
  <si>
    <t>2025-02-24 11:05:16</t>
  </si>
  <si>
    <t>1010191398</t>
  </si>
  <si>
    <t>PIAMBA TULCAN DIVA MARCELA</t>
  </si>
  <si>
    <t>45323284036</t>
  </si>
  <si>
    <t>49025</t>
  </si>
  <si>
    <t>52425 71225 96125 123325 132525 138925</t>
  </si>
  <si>
    <t>51825 76625 94825</t>
  </si>
  <si>
    <t>82954325 99506225</t>
  </si>
  <si>
    <t>2482025</t>
  </si>
  <si>
    <t>RENGLON A0052 ACTIVIDAD PAA SG25-8 20252030026723 (SG-282) PRESTAR LOS SERVICIOS PROFESIONALES PARA LA GENERACION REVISION EDICION Y CORRECCION DE ESTILO DE TEXTOS REQUERIDOS</t>
  </si>
  <si>
    <t>2025-02-24 18:45:52</t>
  </si>
  <si>
    <t>80163989</t>
  </si>
  <si>
    <t>SEGURA MEDINA CARLOS ANDRES</t>
  </si>
  <si>
    <t>19122001426</t>
  </si>
  <si>
    <t>50025</t>
  </si>
  <si>
    <t>49225</t>
  </si>
  <si>
    <t>112525 125225 134925</t>
  </si>
  <si>
    <t>104225</t>
  </si>
  <si>
    <t>94253225</t>
  </si>
  <si>
    <t>2382025</t>
  </si>
  <si>
    <t>RENGLON 084 ORFEO 20252090027233 (SG-207) RESTACIÓN DE SERVICIOS PROFESIONALES AL GRUPO DE TESORERÍA EN LA ADMINISTRACIÓN DEL PAC; ACTUALIZACIÓN DE PROCEDIMIENTOHERRAMIENTAS Y GUÍAS PAC; Y CONCILIACIÓN CUN</t>
  </si>
  <si>
    <t>2025-02-24 18:54:02</t>
  </si>
  <si>
    <t>1014246596</t>
  </si>
  <si>
    <t>LUQUE NIÑO LAURA CATALINA</t>
  </si>
  <si>
    <t>4862028275</t>
  </si>
  <si>
    <t>49725</t>
  </si>
  <si>
    <t>112425 125125 153825 162325</t>
  </si>
  <si>
    <t>105325 108225</t>
  </si>
  <si>
    <t>94254025</t>
  </si>
  <si>
    <t>2372025</t>
  </si>
  <si>
    <t>RENGLON 086 ACTIVIDAD PAA 0 ORFEO 20252090027103 (SG-211) PRESTACIÓN DE SERVICIOS PROFESIONALES AL GRUPO DE TESORERÍA EN EL PAGO DE OBLIGACIONES DE SERVICIOS PÚBLICOS COMISIONES Y OBSERVADORES VOLUNTARIOS CONTRAÍDAS POR EL INSTI</t>
  </si>
  <si>
    <t>2025-02-24 19:01:40</t>
  </si>
  <si>
    <t>40078466</t>
  </si>
  <si>
    <t>PARRA CASTRO LADY MILENA</t>
  </si>
  <si>
    <t>24520939730</t>
  </si>
  <si>
    <t>50125</t>
  </si>
  <si>
    <t>49425</t>
  </si>
  <si>
    <t>112625 125325 135025</t>
  </si>
  <si>
    <t>104325</t>
  </si>
  <si>
    <t>94253325</t>
  </si>
  <si>
    <t>2362025</t>
  </si>
  <si>
    <t>RENGLON 085 ORFEO 20252090027083 (SG-209) RESTACIÓN DE SERVICIOS PROFESIONALES AL GRUPO DE TESORERÍA EN LA REVISIÓN ANÁLISIS Y PROCESAMIENTO EN SIIF NACIÓN DE OBLIGACIONES DE CONTRATISTAS PERSONAS JURÍDICAS Y NATURALES CONTRA</t>
  </si>
  <si>
    <t>2025-02-24 20:19:14</t>
  </si>
  <si>
    <t>1018437143</t>
  </si>
  <si>
    <t>ACEVEDO SANTAMARIA JOAN SEBASTIAN</t>
  </si>
  <si>
    <t>457570062325</t>
  </si>
  <si>
    <t>25825</t>
  </si>
  <si>
    <t>49525</t>
  </si>
  <si>
    <t>74125 96325 120825 130625 142025</t>
  </si>
  <si>
    <t>54725 76825 97925</t>
  </si>
  <si>
    <t>82954525 96422925</t>
  </si>
  <si>
    <t>2212025</t>
  </si>
  <si>
    <t>RENGLÓN A0056 ORFEO 20252030019093 (SG-286)PRESTAR LOS SERVICIOS PROFESIONALES PARA EL DISEÑO DIAGRAMACIÓN Y ELABORACIÓN DE PIEZAS AUDIOVISUALES BOLETINES PRESENTACIONES Y LAS DEMÁS PUBLICACIONES QUE REQUIERA EL IDEAM PARA DIFUNDIR A TRAVÉS DE COM</t>
  </si>
  <si>
    <t>2025-02-25 00:00:00</t>
  </si>
  <si>
    <t>2025-02-25 13:13:13</t>
  </si>
  <si>
    <t>79958613</t>
  </si>
  <si>
    <t>CORTES MANRIQUE JOSE DAVID</t>
  </si>
  <si>
    <t>37373470164</t>
  </si>
  <si>
    <t>55125</t>
  </si>
  <si>
    <t>156425 164925 174225</t>
  </si>
  <si>
    <t>110825 120125</t>
  </si>
  <si>
    <t>99783325 101177325</t>
  </si>
  <si>
    <t>2462025</t>
  </si>
  <si>
    <t>RENGLON M0083 ACTIVIDAD PAA SH25-9 ORFEO 20253070010753 (HIDRO-381) PRESTAR LOS SERVICIOS PROFESIONALES PARA LA IMPLEMENTACIÓN EJECUCIÓN Y ASEGURAMIENTO DE ANÁLISIS DE MERCURIO ASÍ COMO LAS METODOLOGÍAS DE LABORATORIO ASIGNADAS REVISIÓN DE DATOS</t>
  </si>
  <si>
    <t>2025-02-25 13:39:30</t>
  </si>
  <si>
    <t>1016027177</t>
  </si>
  <si>
    <t>ABELLA TRIBILCOCK CINDY VANESSA</t>
  </si>
  <si>
    <t>042789532</t>
  </si>
  <si>
    <t>55225</t>
  </si>
  <si>
    <t>155925 164025 174525</t>
  </si>
  <si>
    <t>109925 120325</t>
  </si>
  <si>
    <t>101657425 103329625</t>
  </si>
  <si>
    <t>2472025</t>
  </si>
  <si>
    <t>RENGLON M0081 ACTIVIDAD PAA SH25-9 ORFEO 20253070010643 (HIDRO-379) PRESTAR LOS SERVICIOS PROFESIONALES PARA LA ELABORACIÓN ACTUALIZACIÓN DE DOCUMENTOS E IMPLEMENTACIÓN Y ASEGURAMIENTO DEL CUMPLIMIENTO DE GESTIÓN EN LA NORMA ISO 17025:2017 Y EL SIS</t>
  </si>
  <si>
    <t>2025-02-25 14:18:40</t>
  </si>
  <si>
    <t>1015478288</t>
  </si>
  <si>
    <t>BRYAN DAVID NINO COLMENARES</t>
  </si>
  <si>
    <t>24105139777</t>
  </si>
  <si>
    <t>55325</t>
  </si>
  <si>
    <t>106225 120125 130125 141425</t>
  </si>
  <si>
    <t>87025 97325 101625</t>
  </si>
  <si>
    <t>86089525 103325425</t>
  </si>
  <si>
    <t>0942025 CESIÓN</t>
  </si>
  <si>
    <t>RENGLON M0158 ORFEO 20256000030023 (SEA-115)PRESTACIÓN DE SERVICIOS PROFESIONALES PARA APOYAR EN LA ELABORACIÓN DE DOCUMENTOS TÉCNICOS DE LA SUBDIRECCIÓN DE ESTUDIOS AMBIENTALES LA ATENCIÓN DE PQRS Y DEMÁS DOCUMENTOS QUE SEAN SOLICITADOS,</t>
  </si>
  <si>
    <t>2025-02-25 15:09:23</t>
  </si>
  <si>
    <t>1018458272</t>
  </si>
  <si>
    <t>GONZALEZ DAZA WILLIAM</t>
  </si>
  <si>
    <t>488417297113</t>
  </si>
  <si>
    <t>55525</t>
  </si>
  <si>
    <t>161625 168225 175525</t>
  </si>
  <si>
    <t>114125 121125</t>
  </si>
  <si>
    <t>103329825 103330125</t>
  </si>
  <si>
    <t>2552025</t>
  </si>
  <si>
    <t>RENGLON M0165 ACTIVIDAD PAA SEA25-5 ORFEO 20256000023883 (SEA-122) PRESTAR SERVICIOS PROFESIONALES PARA LA ESTRUCTURACION PROCESAMIENTO ANALISIS E INTERPRETACION DE INFORMACION Y RESULTADOS RELACIONADA CON LAS DIMENSIONES DEL</t>
  </si>
  <si>
    <t>2025-02-25 15:50:48</t>
  </si>
  <si>
    <t>1010244452</t>
  </si>
  <si>
    <t>GUALDRON PACHECO TONNY ALBERTO</t>
  </si>
  <si>
    <t>111800308248</t>
  </si>
  <si>
    <t>55625</t>
  </si>
  <si>
    <t>151825 168325</t>
  </si>
  <si>
    <t>114225</t>
  </si>
  <si>
    <t>2562025</t>
  </si>
  <si>
    <t>RENGLON M0166 ACTIVIDAD PAA SEA25-5 ORFEO 20256000024083 (SEA-123) PRESTAR SERVICIOS PROFESIONALES PARA LA ESTRUCTURACION PROCESAMIENTO ANALISIS E INTERPRETACION DE INFORMACION Y RESULTADOS RELACIONADA CON LAS DIMENSIONES DEL SISTEMA</t>
  </si>
  <si>
    <t>2025-02-25 17:10:58</t>
  </si>
  <si>
    <t>1015445404</t>
  </si>
  <si>
    <t>GARZON ZULUAGA DIEGO ALEXANDER</t>
  </si>
  <si>
    <t>007700853828</t>
  </si>
  <si>
    <t>55925</t>
  </si>
  <si>
    <t>175625 179225</t>
  </si>
  <si>
    <t>121225 125125</t>
  </si>
  <si>
    <t>103322025 103323025</t>
  </si>
  <si>
    <t>2452025</t>
  </si>
  <si>
    <t>RENGLÓN M080 ORFEO 20253070010613 (HIDRO-378)PRESTAR LOS SERVICIOS PROFESIONALES PARA LA IMPLEMENTACIÓN EJECUCIÓN Y ASEGURAMIENTO DE ANÁLISIS CROMATOGRÁFICOS; ASÍ COMO DE LAS TÉCNICAS ASIGNADAS Y REVISIÓN DE DATOS CUMPLIENDO CON EL SISTEMA DE GEST</t>
  </si>
  <si>
    <t>2025-02-26 00:00:00</t>
  </si>
  <si>
    <t>2025-02-26 10:39:58</t>
  </si>
  <si>
    <t>1019045718</t>
  </si>
  <si>
    <t>ESCOBAR MESA ANA MARIA</t>
  </si>
  <si>
    <t>242400984</t>
  </si>
  <si>
    <t>56725</t>
  </si>
  <si>
    <t>123225 143625 161325 162925</t>
  </si>
  <si>
    <t>99525 108825</t>
  </si>
  <si>
    <t>99502325 99502425</t>
  </si>
  <si>
    <t>2692025</t>
  </si>
  <si>
    <t>RENGLON A0059 ACTIVIDAD PAA SG25-8 20252030031413 (SG-289) PRESTAR LOS SERVICIOS PROFESIONALES AL ÁREA DE COMUNICACIONES PARA GESTIONAR LA AGENDA PÚBLICA DEL IDEAM A PARTIR DEL DESARROLLO DE CONTENIDO PERIODÍSTICO INFORMATIVO Y NOTICIOSO CON UNA</t>
  </si>
  <si>
    <t>2025-02-26 12:32:37</t>
  </si>
  <si>
    <t>80230769</t>
  </si>
  <si>
    <t>GARAVITO MAHECHA JOSE DAVID</t>
  </si>
  <si>
    <t>24118172484</t>
  </si>
  <si>
    <t>56825</t>
  </si>
  <si>
    <t>175025</t>
  </si>
  <si>
    <t>120625</t>
  </si>
  <si>
    <t>103323225</t>
  </si>
  <si>
    <t>1292025 CESION1</t>
  </si>
  <si>
    <t>RENGLON M0003 ACTIVIDAD PAA OSPA25-1 ORFEO 20251500031303 (OSPA-018) PRESTAR LOS SERVICIOS PROFESIONALES EN LA OFICINA DEL SERVICIO DE PRONÓSTICOS Y ALERTAS DEL IDEAM MEDIANTE LA PRESTACIÓN DE TURNOS DE MONITOREO DIURNO Y NOCTURNO CON EL FIN DE ELA</t>
  </si>
  <si>
    <t>2025-02-26 12:54:08</t>
  </si>
  <si>
    <t>1032492612</t>
  </si>
  <si>
    <t>DELGADO OYOLA SANTIAGO</t>
  </si>
  <si>
    <t>450270152959</t>
  </si>
  <si>
    <t>45925</t>
  </si>
  <si>
    <t>56925</t>
  </si>
  <si>
    <t>127525 139625</t>
  </si>
  <si>
    <t>95525</t>
  </si>
  <si>
    <t>96425125</t>
  </si>
  <si>
    <t>1282025 CESION1</t>
  </si>
  <si>
    <t>RENGLON M0006 ACTIVIDAD PAA OSPA25-1 ORFEO 20251500031213 (OSPA-021) PRESTAR LOS SERVICIOS PROFESIONALES EN LA OFICINA DEL SERVICIO DE PRONOSTICOS Y ALERTAS DEL IDEAM MEDIANTE LA PRESTACION DE TURNOS DE MONITOREO DIURNO Y NOCTURNO CON EL F</t>
  </si>
  <si>
    <t>2025-02-26 13:04:02</t>
  </si>
  <si>
    <t>52078799</t>
  </si>
  <si>
    <t>LOPEZ CHAVEZ IRVHING DANNELYS</t>
  </si>
  <si>
    <t>03011627713</t>
  </si>
  <si>
    <t>51525</t>
  </si>
  <si>
    <t>57025</t>
  </si>
  <si>
    <t>112925 149825 169725</t>
  </si>
  <si>
    <t>115725</t>
  </si>
  <si>
    <t>99664425</t>
  </si>
  <si>
    <t>2532025</t>
  </si>
  <si>
    <t>RENGLON 99 ORFEO 20252000029113 (SG-132) PRESTACIÓN DE SERVICIOS PROFESIONALES PARA APOYAR EL DESARROLLO DE ACCIONES DE MEJORA AL CICLO FINANCIERO ASI COMO REVISAR Y HACER SEGUIMIENTO A LOS PROCESOS FINANCIEROS PROPIOS DE LOS GRUPOS DE LA SECRETAR</t>
  </si>
  <si>
    <t>2025-02-27 00:00:00</t>
  </si>
  <si>
    <t>2025-02-27 08:50:12</t>
  </si>
  <si>
    <t>1032383774</t>
  </si>
  <si>
    <t>CASTAÑO GARCIA SARA INES</t>
  </si>
  <si>
    <t>014833961</t>
  </si>
  <si>
    <t>57425</t>
  </si>
  <si>
    <t>179725</t>
  </si>
  <si>
    <t>125725</t>
  </si>
  <si>
    <t>104842525</t>
  </si>
  <si>
    <t>2652025</t>
  </si>
  <si>
    <t>RENGLON M0199 ACTIVIDAD PAA SM25-1 ORFEO 20254000030983 (METEO-409) PRESTARLOS SERVICIOS PROFESIONALES PARA APOYAR LA IMPLEMENTACIÓN Y LA MEJORA EN LA GESTIÓN Y DESEMPEÑO DEL PROCESO DE SERVICIOS QUE COMPONE EL SISTEMA DE GESTIÓN INTEGRADO SIGDE LA S</t>
  </si>
  <si>
    <t>2025-02-27 08:59:06</t>
  </si>
  <si>
    <t>25290766</t>
  </si>
  <si>
    <t>MUÑOZ MEDINA SHIRLEY EUGENIA</t>
  </si>
  <si>
    <t>86865913259</t>
  </si>
  <si>
    <t>57525</t>
  </si>
  <si>
    <t>122125 131725 137025</t>
  </si>
  <si>
    <t>91825</t>
  </si>
  <si>
    <t>101656525</t>
  </si>
  <si>
    <t>2332025</t>
  </si>
  <si>
    <t>RENGLON M0233 ACTIVIDAD PAA SM25-7 ORFEO 20254000028353 (METEO-402) PRESTAR LOS SERVICIOS PROFESIONALES EN EL FORTALECIMIENTO DE LAS CAPACIDADES COMUNITARIAS Y DE INSTITUCIONES EDUCATIVAS PARA LA ADAPTACIÓN AL CAMBIO Y LA VARIABILIDAD CLIMÁTICA A TRA</t>
  </si>
  <si>
    <t>2025-02-27 09:08:23</t>
  </si>
  <si>
    <t>80830945</t>
  </si>
  <si>
    <t>MARTINEZ PEDRAZA ALEXANDER</t>
  </si>
  <si>
    <t>007770296460</t>
  </si>
  <si>
    <t>35025</t>
  </si>
  <si>
    <t>57625</t>
  </si>
  <si>
    <t>158925 167425</t>
  </si>
  <si>
    <t>113325</t>
  </si>
  <si>
    <t>99784125</t>
  </si>
  <si>
    <t>2642025</t>
  </si>
  <si>
    <t>RENGLON M0221 ACTIVIDAD PAA SM25-4 ORFEO 20254000027243 (METEO-424)PRESTAR LOS SERVICIOS PROFESIONALES PARA IMPLEMENTAR PROCESOS AUTOMATIZADOS QUE GENEREN PRODUCTOS CLIMATICOS DESDE LA ESCALA LOCAL Y LA VERIFICACION DE BASES DE DA</t>
  </si>
  <si>
    <t>2025-02-27 09:18:35</t>
  </si>
  <si>
    <t>41730005</t>
  </si>
  <si>
    <t>GONZALEZ GOMEZ OLGA CECILIA</t>
  </si>
  <si>
    <t>4902012407</t>
  </si>
  <si>
    <t>44525</t>
  </si>
  <si>
    <t>57725</t>
  </si>
  <si>
    <t>113225 128825 139125</t>
  </si>
  <si>
    <t>95025</t>
  </si>
  <si>
    <t>101260825</t>
  </si>
  <si>
    <t>2762025</t>
  </si>
  <si>
    <t>RENGLON M0218 ACTIVIDAD PAA SM25-4 ORFEO 20254000022143 (METEO-421) PRESTAR LOS SERVICIOS PROFESIONALES PARA LA GENERACION DE LOS MAPAS DE CLASIFICACION CLIMATICA COMO INSUMO PARA LA ACTUALIZACION DEL MAPA DE ECOSISTEMAS CONTINEN</t>
  </si>
  <si>
    <t>2025-02-27 10:19:28</t>
  </si>
  <si>
    <t>1016048429</t>
  </si>
  <si>
    <t>CALDAS MORALES ANGIE PAOLA</t>
  </si>
  <si>
    <t>22397683609</t>
  </si>
  <si>
    <t>57925</t>
  </si>
  <si>
    <t>157525 166025</t>
  </si>
  <si>
    <t>111925</t>
  </si>
  <si>
    <t>101176425</t>
  </si>
  <si>
    <t>2782025</t>
  </si>
  <si>
    <t>RENGLON M0008 ACTIVIDAD PAA OSPA25-1 ORFEO 20251500030723 (OSPA-023) PRESTAR LOS SERVICIOS PROFESIONALES EN LA OFICINA DEL SERVICIO DE PRONOSTICOS Y ALERTAS DEL IDEAM MEDIANTE LA PRESTACIÓN DE TURNOS DE MONITOREO DIURNO Y NOCTURNO CON EL FIN DE</t>
  </si>
  <si>
    <t>2025-02-27 10:27:31</t>
  </si>
  <si>
    <t>79728511</t>
  </si>
  <si>
    <t>ALARCON RODRIGUEZ WILLIAM FRANCISCO</t>
  </si>
  <si>
    <t>24042893295</t>
  </si>
  <si>
    <t>45825</t>
  </si>
  <si>
    <t>58025</t>
  </si>
  <si>
    <t>159125 167625</t>
  </si>
  <si>
    <t>113525</t>
  </si>
  <si>
    <t>99504025</t>
  </si>
  <si>
    <t>2792025</t>
  </si>
  <si>
    <t>RENGLÓN M007 ORFEO 20251500030703 (OSPA-022)PRESTAR LOS SERVICIOS PROFESIONALES EN LA OFICINA DEL SERVICIO DE PRONÓSTICOS Y ALERTAS DEL IDEAM MEDIANTE LA PRESTACIÓN DE TURNOS DE MONITOREO DIURNO Y NOCTURNO CON EL FIN DE ELABORAR PRONÓSTICOS DEL EST</t>
  </si>
  <si>
    <t>2025-02-27 13:17:18</t>
  </si>
  <si>
    <t>52874451</t>
  </si>
  <si>
    <t>RODRIGUEZ CASTRO LEIDY JOHANNA</t>
  </si>
  <si>
    <t>24526805190</t>
  </si>
  <si>
    <t>44725</t>
  </si>
  <si>
    <t>58425</t>
  </si>
  <si>
    <t>175225</t>
  </si>
  <si>
    <t>120825</t>
  </si>
  <si>
    <t>103324625</t>
  </si>
  <si>
    <t>2772025</t>
  </si>
  <si>
    <t>RENGLÓN M0216 ORFEO 20254000030093 (METEO-410)PRESTAR LOS SERVICIOS PROFESIONALES PARA APOYAR Y MEJORAR LA ESTRATEGIA DE DEMOCRATIZACIÓN DE LOS SERVICIOS CLIMÁTICOS ASOCIADOS AL SEGUIMIENTO Y PREDICCIÓN DEL CLIMA Y/O DE LOS FENÓMENOS DE VARIABILIDAD</t>
  </si>
  <si>
    <t>2025-02-27 13:21:24</t>
  </si>
  <si>
    <t>80858396</t>
  </si>
  <si>
    <t>ALZATE VELASQUEZ DIEGO FERNANDO</t>
  </si>
  <si>
    <t>488414132198</t>
  </si>
  <si>
    <t>46625</t>
  </si>
  <si>
    <t>58525</t>
  </si>
  <si>
    <t>118125 129125 136725</t>
  </si>
  <si>
    <t>91525</t>
  </si>
  <si>
    <t>103323425</t>
  </si>
  <si>
    <t>2682025</t>
  </si>
  <si>
    <t>RENGLON M0228 ACTIVIDAD PAA SM25-7 ORFEO 20254000030143 (METEO-397) PRESTAR LOS SERVICIOS PROFESIONALES PARA EL APOYO EN EL COMPONENTE AGROCLIMÁTICO DEL PROYECTO ENANDES Y PROPUESTA DE MEJORAMIENTO Y ALINEACIÓN PARA POTENCIAR LOS RESULTADOS EN ADA</t>
  </si>
  <si>
    <t>2025-02-27 13:27:17</t>
  </si>
  <si>
    <t>80870627</t>
  </si>
  <si>
    <t>CORREDOR LLANO XAVIER</t>
  </si>
  <si>
    <t>007770269566</t>
  </si>
  <si>
    <t>43925</t>
  </si>
  <si>
    <t>58725</t>
  </si>
  <si>
    <t>175125 180225</t>
  </si>
  <si>
    <t>120725</t>
  </si>
  <si>
    <t>107001525</t>
  </si>
  <si>
    <t>2622025</t>
  </si>
  <si>
    <t>RENGLÓN M0226 ORFEO 20254000030173 (METEO-395) PRESTAR LOS SERVICIOS PROFESIONALES A LA SUBDIRECCIÓN DE METEOROLOGÍA PARA REALIZAR PROCESOS AUTOMATIZADOS QUE GENEREN DATOS RETICULADOS DE LA PREDICCIÓN CLIMÁTICA DE DISTINTAS VARIABLES METEOROLÓGICAS E</t>
  </si>
  <si>
    <t>2025-02-27 13:35:42</t>
  </si>
  <si>
    <t>Generado</t>
  </si>
  <si>
    <t>47525</t>
  </si>
  <si>
    <t>58825</t>
  </si>
  <si>
    <t>2025-02-27 13:44:14</t>
  </si>
  <si>
    <t>1000321600</t>
  </si>
  <si>
    <t>DURAN VILLAMIL YENNI ALEJANDRA</t>
  </si>
  <si>
    <t>24138808251</t>
  </si>
  <si>
    <t>47425</t>
  </si>
  <si>
    <t>58925</t>
  </si>
  <si>
    <t>124325 131525 136925</t>
  </si>
  <si>
    <t>91725</t>
  </si>
  <si>
    <t>103323525</t>
  </si>
  <si>
    <t>2632025</t>
  </si>
  <si>
    <t>RENGLON M0229 ACTIVIDAD PAA SM25-7 ORFEO 20254000030133 (METEO-398) PRESTAR LOS SERVICIOS PROFESIONALES EN EL COMPONENTE AGROCLIMATICO Y DE LOS SERVICIOS CLIMATICOS PARA LAS COMUNIDADES EN EL MARCO DEL PROYECTO ENANDES,</t>
  </si>
  <si>
    <t>2025-02-27 13:56:42</t>
  </si>
  <si>
    <t>1018461910</t>
  </si>
  <si>
    <t>MONTAÑO BELLO DANIELA</t>
  </si>
  <si>
    <t>24103890780</t>
  </si>
  <si>
    <t>47125</t>
  </si>
  <si>
    <t>59225</t>
  </si>
  <si>
    <t>123425 130925 136825</t>
  </si>
  <si>
    <t>91625</t>
  </si>
  <si>
    <t>101260425</t>
  </si>
  <si>
    <t>2612025</t>
  </si>
  <si>
    <t>RENGLON M0236 ACTIVIDAD PAA SM25-7 ORFEO 20254000028383 (METEO-405) PRESTAR LOS SERVICIOS PROFESIONALES A LA SUBDIRECCION DE METEOROLOGIA PARA LA GENERACION DE INFORMACION AGROCLIMATICA Y MARINA,</t>
  </si>
  <si>
    <t>2025-02-27 14:08:25</t>
  </si>
  <si>
    <t>52433711</t>
  </si>
  <si>
    <t>MONTOYA SANTA ADRIANA</t>
  </si>
  <si>
    <t>28381299823</t>
  </si>
  <si>
    <t>9925</t>
  </si>
  <si>
    <t>59325</t>
  </si>
  <si>
    <t>153325 164425</t>
  </si>
  <si>
    <t>119225</t>
  </si>
  <si>
    <t>99785025</t>
  </si>
  <si>
    <t>2602025</t>
  </si>
  <si>
    <t>RENGLÓN A0108 ORFEO 20251100031013 (OPA-306)PRESTACIÓN DE SERVICIOS PROFESIONALES PARA LA CONSOLIDACIÓN DE ALIANZAS ESTRATÉGICAS CON ORGANISMOS DE COOPERACIÓN INTERNACIONAL QUE PERMITAN FORTALECER LA GESTIÓN DEL CONOCIMIENTO MISIONAL DEL IDEAM COMO P</t>
  </si>
  <si>
    <t>2025-02-27 14:17:18</t>
  </si>
  <si>
    <t>1098803026</t>
  </si>
  <si>
    <t>CONTRERAS ORDOÑEZ LADY ESTEFANIA</t>
  </si>
  <si>
    <t>046170446077</t>
  </si>
  <si>
    <t>8225</t>
  </si>
  <si>
    <t>59425</t>
  </si>
  <si>
    <t>161225 165725</t>
  </si>
  <si>
    <t>111625</t>
  </si>
  <si>
    <t>99783625</t>
  </si>
  <si>
    <t>2672025</t>
  </si>
  <si>
    <t>RENGLÓN A0104 ORFEO 20251100031853 (OPA-302)PRESTAR LOS SERVICIOS PROFESIONALES PARA EL SEGUIMIENTO DE LA ESTRUCTURACIÓN FORMULACIÓN Y MECANISMOS DE VALIDACIÓN DE PROYECTOS,</t>
  </si>
  <si>
    <t>2025-02-27 14:19:04</t>
  </si>
  <si>
    <t>1032416588</t>
  </si>
  <si>
    <t>MARIÑO RIVERA YENITH PATRICIA</t>
  </si>
  <si>
    <t>111702221935</t>
  </si>
  <si>
    <t>59525</t>
  </si>
  <si>
    <t>180325 182125</t>
  </si>
  <si>
    <t>127825</t>
  </si>
  <si>
    <t>107002525</t>
  </si>
  <si>
    <t>2662025</t>
  </si>
  <si>
    <t>RENGLON M0219 ACTIVIDAD PAA SM25-4 ORFEO 20254000022773 (METEO-422) PRESTAR LOS SERVICIOS PROFESIONALES A LA SUBDIRECCION DE METEOROLOGIA PARA LA GENERACION Y COMPLEMENTACION DE NORMALES CLIMATOLOGICAS ESTANDAR Y EN</t>
  </si>
  <si>
    <t>2025-02-27 14:28:14</t>
  </si>
  <si>
    <t>1144154943</t>
  </si>
  <si>
    <t>ROJAS CAMPUZANO ANGELICA MARIA</t>
  </si>
  <si>
    <t>51442479881</t>
  </si>
  <si>
    <t>59625</t>
  </si>
  <si>
    <t>173225 176325</t>
  </si>
  <si>
    <t>121325 123725 123825</t>
  </si>
  <si>
    <t>103322625 103322925</t>
  </si>
  <si>
    <t>2702025</t>
  </si>
  <si>
    <t>RENGLON M0055 ACTIVIDAD PAA SH25-3 ORFEO 20253160018483 (HIDRO-347) PRESTAR LOS SERVICIOS TECNICOS PARA REALIZAR LA OPERACION DE LAS ESTACIONES CONVENCIONALES Y AUTOMATICAS DE LA RED NACIONAL Y APOYAR</t>
  </si>
  <si>
    <t>2025-02-27 14:29:39</t>
  </si>
  <si>
    <t>1077849803</t>
  </si>
  <si>
    <t>LOPEZ SALAZAR CARLOS FERNANDO</t>
  </si>
  <si>
    <t>550077300108790</t>
  </si>
  <si>
    <t>19825</t>
  </si>
  <si>
    <t>19725</t>
  </si>
  <si>
    <t>59725</t>
  </si>
  <si>
    <t>114325 145825 157225 174325</t>
  </si>
  <si>
    <t>101725 122125</t>
  </si>
  <si>
    <t>101656925 103324825</t>
  </si>
  <si>
    <t>2322025</t>
  </si>
  <si>
    <t>RENGLÓN M0047 ORFEO 20253110015673 (HIDRO-339)PRESTAR LOS SERVICIOS PROFESIONALES PARA EVALUAR CAPTURAR PROCESAR VERIFICAR Y ANALIZAR DATOS HIDROLÓGICOS (NIVELES CAUDALES Y SEDIMENTOS) EN EL ÁREA OPERATIVA 04 - NEIVA</t>
  </si>
  <si>
    <t>2025-02-27 14:54:06</t>
  </si>
  <si>
    <t>1080363751</t>
  </si>
  <si>
    <t>POVEDA ROJAS DIANA KATHERINE</t>
  </si>
  <si>
    <t>24085073485</t>
  </si>
  <si>
    <t>59825</t>
  </si>
  <si>
    <t>115725 146225 154425 173325</t>
  </si>
  <si>
    <t>102125 122025</t>
  </si>
  <si>
    <t>96428525 101261825 101262225</t>
  </si>
  <si>
    <t>2712025</t>
  </si>
  <si>
    <t>RENGLON M0056 ORFEO 20253170012953 (HIDRO-348)PRESTAR LOS SERVICIOS PROFESIONALES PARA EVALUAR CAPTURAR PROCESAR VERIFICAR Y ANALIZAR DATOS HIDROLOGICOS (NIVELES CAUDALES Y SEDIMENTOS) EN EL ÁREA OPERATIVA 10 –IBAGUE,</t>
  </si>
  <si>
    <t>2025-02-27 15:24:17</t>
  </si>
  <si>
    <t>1049614781</t>
  </si>
  <si>
    <t>MOLINA ESPINOSA HERNAN LEONARDO</t>
  </si>
  <si>
    <t>403600031411</t>
  </si>
  <si>
    <t>59925</t>
  </si>
  <si>
    <t>120425 146525 155125 173625</t>
  </si>
  <si>
    <t>102425 121625</t>
  </si>
  <si>
    <t>101657525 103326025</t>
  </si>
  <si>
    <t>2572025</t>
  </si>
  <si>
    <t>RENGLÓN M0048 ACTIVIDAD PAA SH25-3 ORFEO 20253130015473 (HIDRO-340) PRESTAR LOS SERVICIOS PROFESIONALES PARA EVALUAR CAPTURAR PROCESAR VERIFICAR Y ANALIZAR DATOS HIDROLÓGICOS (NIVELES CAUDALES Y SEDIMENTOS) EN EL ÁREA OPERATIVA 06 – DUITAMA</t>
  </si>
  <si>
    <t>2025-02-28 00:00:00</t>
  </si>
  <si>
    <t>2025-02-28 14:49:50</t>
  </si>
  <si>
    <t>68305955</t>
  </si>
  <si>
    <t>BENITEZ DAZA ISLENY</t>
  </si>
  <si>
    <t>0570008090443196</t>
  </si>
  <si>
    <t>50425</t>
  </si>
  <si>
    <t>60725</t>
  </si>
  <si>
    <t>135525</t>
  </si>
  <si>
    <t>104825</t>
  </si>
  <si>
    <t>94253625</t>
  </si>
  <si>
    <t>2512025</t>
  </si>
  <si>
    <t>RENGLON 91 ORFEO 20252070027603 (SG-156) PRESTAR LOS SERVICIOS PROFESIONALES PARA APOYAR LOS PROCESOS DEL GRUPO DE CONTABILIDAD REALIZANDO REVISIÓN DE CUENTAS POR PAGAR DEPURACIÓN DE CONCILIACIONES TRIBUTARIAS ELABORACIÓN DE MEDIOS MAGNÉTICOS A</t>
  </si>
  <si>
    <t>2025-02-28 14:54:19</t>
  </si>
  <si>
    <t>1136887874</t>
  </si>
  <si>
    <t>CUELLAR ROJAS DANIELA SCARLETH</t>
  </si>
  <si>
    <t>91217604180</t>
  </si>
  <si>
    <t>50525</t>
  </si>
  <si>
    <t>60825</t>
  </si>
  <si>
    <t>135825</t>
  </si>
  <si>
    <t>105125</t>
  </si>
  <si>
    <t>94253825</t>
  </si>
  <si>
    <t>2522025</t>
  </si>
  <si>
    <t>RENGLÓN 092 ORFEO 20252070027613 (SG-158) PRESTAR LOS SERVICIOS PROFESIONALES PARA APOYAR LOS PROCESOS DEL GRUPO DE CONTABILIDAD REALIZANDO REVISIÓN DE CUENTAS POR PAGAR DEPURACIÓN DE CONCILIACIONES TRIBUTARIAS Y LAS QUE RESULTEN DE PROCESOS JUDICI</t>
  </si>
  <si>
    <t>2025-02-28 15:46:47</t>
  </si>
  <si>
    <t>1193385900</t>
  </si>
  <si>
    <t>DELGADO MONTANCHEZ JOHNNY ALEXANDER</t>
  </si>
  <si>
    <t>0550488442189186</t>
  </si>
  <si>
    <t>19625</t>
  </si>
  <si>
    <t>61025</t>
  </si>
  <si>
    <t>177125 177225</t>
  </si>
  <si>
    <t>123125</t>
  </si>
  <si>
    <t>103324925</t>
  </si>
  <si>
    <t>2582025</t>
  </si>
  <si>
    <t>RENGLÓN M0050 ACTIVIDAD PAA SH25-3 ORFEO 20253140015073 (HIDRO-342) PRESTAR LOS SERVICIOS TÉCNICOS PARA REALIZAR LA OPERACIÓN Y MANTENIMIENTO DE LAS ESTACIONES CONVENCIONALES Y AUTOMÁTICAS DE LA RED NACIONAL Y APOYAR EL PROCESO DE INFORMACIÓN</t>
  </si>
  <si>
    <t>2025-02-28 15:52:26</t>
  </si>
  <si>
    <t>52958413</t>
  </si>
  <si>
    <t>SIACHOQUE GARZON LEIDY ANDREA</t>
  </si>
  <si>
    <t>111220299186</t>
  </si>
  <si>
    <t>51825</t>
  </si>
  <si>
    <t>51725</t>
  </si>
  <si>
    <t>61125</t>
  </si>
  <si>
    <t>135725</t>
  </si>
  <si>
    <t>105025</t>
  </si>
  <si>
    <t>94253725</t>
  </si>
  <si>
    <t>2502025</t>
  </si>
  <si>
    <t>RENGLÓN 090 ORFEO 20252070027593 (SG-154) PRESTAR LOS SERVICIOS PROFESIONALES PARA APOYAR LOS PROCESOS DEL GRUPO DE CONTABILIDAD REALIZANDO REVISIÓN DE CUENTAS POR PAGAR ANÁLISIS Y REGISTRO DE MOVIMIENTO DE BIENES E INVENTARIOS CONCILIACIÓN DE CUE</t>
  </si>
  <si>
    <t>2025-03-03 00:00:00</t>
  </si>
  <si>
    <t>2025-03-03 13:51:51</t>
  </si>
  <si>
    <t>1022414402</t>
  </si>
  <si>
    <t>SANCHEZ MOLINA ANGIE NATHALIA</t>
  </si>
  <si>
    <t>4722028589</t>
  </si>
  <si>
    <t>51425</t>
  </si>
  <si>
    <t>61225</t>
  </si>
  <si>
    <t>115925 154525 163025</t>
  </si>
  <si>
    <t>108925</t>
  </si>
  <si>
    <t>99662925</t>
  </si>
  <si>
    <t>2542025</t>
  </si>
  <si>
    <t>RENGLON 101 ACTIVIDAD PAA 0 ORFEO 20252000028273 (SG-134) RESTACIÓN DE SERVICIOS PROFESIONALES EN LA SECRETARIA GENERAL DEL IDEAM PARA GESTIONAR TRÁMITES DE ORDEN ADMINISTRATIVO DEL DESPACHO</t>
  </si>
  <si>
    <t>2025-03-04 00:00:00</t>
  </si>
  <si>
    <t>2025-03-04 10:54:52</t>
  </si>
  <si>
    <t>1113303425</t>
  </si>
  <si>
    <t>SANCHEZ CAICEDO ANDRES MAURICIO</t>
  </si>
  <si>
    <t>77248036225</t>
  </si>
  <si>
    <t>62325</t>
  </si>
  <si>
    <t>173425 176025</t>
  </si>
  <si>
    <t>121425</t>
  </si>
  <si>
    <t>103323325</t>
  </si>
  <si>
    <t>2852025</t>
  </si>
  <si>
    <t>RENGLÓN M0054 ORFEO 20253160019033 (HIDRO-346) PRESTAR LOS SERVICIOS TECNICOS PARA REALIZAR LA OPERACIÓN DE LAS ESTACIONES CONVENCIONALES Y AUTOMATICAS DE LA RED NACIONAL Y APOYAR EL PROCESO DE INFORMACION HIDROLOGICA Y METEOROLÓGICA EN EL ÁREA OPER</t>
  </si>
  <si>
    <t>2025-03-04 11:10:02</t>
  </si>
  <si>
    <t>1049653034</t>
  </si>
  <si>
    <t>TORRES PIRAQUIVE SERGIO DAVID</t>
  </si>
  <si>
    <t>88205554216</t>
  </si>
  <si>
    <t>18225</t>
  </si>
  <si>
    <t>62425</t>
  </si>
  <si>
    <t>159725 174825</t>
  </si>
  <si>
    <t>121825</t>
  </si>
  <si>
    <t>103327025</t>
  </si>
  <si>
    <t>2872025</t>
  </si>
  <si>
    <t>RENGLÓN M0049 ORFEO 20253130015543 (HIDRO-341) PRESTAR LOS SERVICIOS PROFESIONALES PARA EVALUAR CAPTURAR PROCESAR VERIFICAR Y ANALIZAR DATOS METEOROLÓGICOS EN EL ÁREA OPERATIVA 06 DUITAMA</t>
  </si>
  <si>
    <t>2025-03-04 13:01:32</t>
  </si>
  <si>
    <t>80803969</t>
  </si>
  <si>
    <t>PEÑA CASTRO JUAN CAMILO</t>
  </si>
  <si>
    <t>25039744051</t>
  </si>
  <si>
    <t>62725</t>
  </si>
  <si>
    <t>150825 170725</t>
  </si>
  <si>
    <t>116725</t>
  </si>
  <si>
    <t>99504625</t>
  </si>
  <si>
    <t>2862025</t>
  </si>
  <si>
    <t>RENGLON M0102 ACTIVIDAD PAA SH25-11 ORFEO 20253040023373 (HIDRO-364) PRESTAR SERVICIOS PROFESIONALES PARA REALIZAR ANALISIS DE PRONOSTICO HIDROLOGICO PARA APLICACIONES DE ALERTAS TEMPRANAS</t>
  </si>
  <si>
    <t>2025-03-04 14:12:54</t>
  </si>
  <si>
    <t>1053815011</t>
  </si>
  <si>
    <t>ZAPATA MORA CAMILO</t>
  </si>
  <si>
    <t>86016481914</t>
  </si>
  <si>
    <t>62825</t>
  </si>
  <si>
    <t>156525 165025</t>
  </si>
  <si>
    <t>110925</t>
  </si>
  <si>
    <t>99503225</t>
  </si>
  <si>
    <t>1382025 CESION1</t>
  </si>
  <si>
    <t>RENGLON M0125 ACTIVIDAD PAA SEA25-4 ORFEO 20256000038843 (SEA-082) PRESTAR LOS SERVICIOS PROFESIONALES COMO EVALUADOR ASISTENTE SEGUN EL PERFIL ESTABLECIDO EN LA RESOLUCION 2765 DE 2015 PROFERIDA POR EL IDEAM</t>
  </si>
  <si>
    <t>2025-03-04 14:30:56</t>
  </si>
  <si>
    <t>1109496523</t>
  </si>
  <si>
    <t>GALVIS LOZANO ANGELA VANESA</t>
  </si>
  <si>
    <t>62774977746</t>
  </si>
  <si>
    <t>26025</t>
  </si>
  <si>
    <t>62925</t>
  </si>
  <si>
    <t>118825 129425 141025</t>
  </si>
  <si>
    <t>96925</t>
  </si>
  <si>
    <t>101175125</t>
  </si>
  <si>
    <t>2902025</t>
  </si>
  <si>
    <t>RENGLON A0062 ACTIVIDAD PAA SG25-8 ORFEO 20252030031403 (SG-292)PRESTAR LOS SERVICIOS PROFESIONALES PARA EL DESARROLLO DE PRODUCTOS DE INVESTIGACIÓN Y COMUNICACIÓN ESTRATÉGICA A PARTIR DEL ANÁLISIS Y LA VISUALIZACIÓN DE DATOS CON EL PROPÓSITO DE F</t>
  </si>
  <si>
    <t>2025-03-04 14:41:07</t>
  </si>
  <si>
    <t>13072343</t>
  </si>
  <si>
    <t>NASPIRAN BENAVIDES DARIO ANDRES</t>
  </si>
  <si>
    <t>37873123304</t>
  </si>
  <si>
    <t>63025</t>
  </si>
  <si>
    <t>159825 174925</t>
  </si>
  <si>
    <t>121925</t>
  </si>
  <si>
    <t>103327125</t>
  </si>
  <si>
    <t>2922025</t>
  </si>
  <si>
    <t>RENGLÓN M0051 ACTIVIDAD PAA SH25-3 ORFEO 20253140015023 (HIDRO-343) PRESTAR LOS SERVICIOS PROFESIONALES PARA EVALUAR CAPTURAR PROCESAR VERIFICAR Y ANALIZAR DATOS HIDROLÓGICOS (NIVELES</t>
  </si>
  <si>
    <t>2025-03-04 16:36:21</t>
  </si>
  <si>
    <t>1049641315</t>
  </si>
  <si>
    <t>SALAMANCA GUAJE MANUEL ALEXANDER</t>
  </si>
  <si>
    <t>24100711307</t>
  </si>
  <si>
    <t>23325</t>
  </si>
  <si>
    <t>63325</t>
  </si>
  <si>
    <t>119925 130025 141325</t>
  </si>
  <si>
    <t>97225</t>
  </si>
  <si>
    <t>103329425</t>
  </si>
  <si>
    <t>2842025</t>
  </si>
  <si>
    <t>RENGLÓN M0039 ORFEO 20253010010783 (HIDRO-331) PRESTAR SERVICIOS DE APOYO A LA GESTIÓN PARA GESTIONAR LA RED NACIONAL DE ESTACIONES HIDROMETEOROLÓGICAS AUTOMÁTICAS Y BRINDAR APOYO EN EL DIAGNOSTICO DE EQUIPOS ELECTRÓNICOS CON FINES HIDROMETEOROLÓGIC</t>
  </si>
  <si>
    <t>2025-03-04 19:03:02</t>
  </si>
  <si>
    <t>1024495089</t>
  </si>
  <si>
    <t>GARZON ARENAS JOHANN ALEXANDER</t>
  </si>
  <si>
    <t>9902041312</t>
  </si>
  <si>
    <t>860051894</t>
  </si>
  <si>
    <t>BANCO FINANDINA S A O FINANDINA ESTABLECIMIENTO BANCARIO</t>
  </si>
  <si>
    <t>53325</t>
  </si>
  <si>
    <t>53125</t>
  </si>
  <si>
    <t>63425</t>
  </si>
  <si>
    <t>177625</t>
  </si>
  <si>
    <t>123525</t>
  </si>
  <si>
    <t>103322325</t>
  </si>
  <si>
    <t>2982025</t>
  </si>
  <si>
    <t>RENGLÓN A0130 ORFEO 20251200040683 (INFO-044) PRESTAR LOS SERVICIOS PROFESIONALES PARA APOYAR LA IMPLEMENTACIÓN DE LOS DISEÑOS DE INTERFAZ DE USUARIO DEL PORTAL WEB ASÍ COMO SU INTERACCIÓN CON LOS SISTEMAS DE INFORMACIÓN DE LA ENTIDAD,</t>
  </si>
  <si>
    <t>2025-03-05 00:00:00</t>
  </si>
  <si>
    <t>2025-03-05 09:38:55</t>
  </si>
  <si>
    <t>63395720</t>
  </si>
  <si>
    <t>NIÑO CARVAJAL LISSETTE XIMENA</t>
  </si>
  <si>
    <t>657874814</t>
  </si>
  <si>
    <t>890300279</t>
  </si>
  <si>
    <t>BANCO DE OCCIDENTE</t>
  </si>
  <si>
    <t>63625</t>
  </si>
  <si>
    <t>120225 146425</t>
  </si>
  <si>
    <t>102325</t>
  </si>
  <si>
    <t>103325725</t>
  </si>
  <si>
    <t>2912025</t>
  </si>
  <si>
    <t>RENGLÓN M0052 ACTIVIDAD PAA SH25-3 ORFEO 20253150016713 (HIDRO-344) PRESTAR LOS SERVICIOS PROFESIONALES PARA EVALUAR CAPTURAR PROCESAR VERIFICAR Y ANALIZAR DATOS</t>
  </si>
  <si>
    <t>2025-03-05 10:14:20</t>
  </si>
  <si>
    <t>67026391</t>
  </si>
  <si>
    <t>SOLARTE NARVAEZ VICTORIA YORLANY</t>
  </si>
  <si>
    <t>07744000747</t>
  </si>
  <si>
    <t>18025</t>
  </si>
  <si>
    <t>63825</t>
  </si>
  <si>
    <t>161525 173525</t>
  </si>
  <si>
    <t>121525</t>
  </si>
  <si>
    <t>101177425</t>
  </si>
  <si>
    <t>2592025</t>
  </si>
  <si>
    <t>RENGLÓN M0053 ACTIVIDAD PAA SH25-3 ORFEO 20253160019023 (HIDRO-345) PRESTAR LOS SERVICIOS PROFESIONALES PARA EVALUAR CAPTURAR PROCESAR VERIFICAR Y ANALIZAR DATOS</t>
  </si>
  <si>
    <t>2025-03-05 12:21:11</t>
  </si>
  <si>
    <t>53132452</t>
  </si>
  <si>
    <t>MOGOLLON MONROY LINA PAOLA</t>
  </si>
  <si>
    <t>10068119702</t>
  </si>
  <si>
    <t>52925</t>
  </si>
  <si>
    <t>52725</t>
  </si>
  <si>
    <t>64025</t>
  </si>
  <si>
    <t>121525 131125 155425 163925</t>
  </si>
  <si>
    <t>109825</t>
  </si>
  <si>
    <t>99664825</t>
  </si>
  <si>
    <t>2962025</t>
  </si>
  <si>
    <t>RENGLÓN 105 ORFEO 20252020040663 (SG-444) PRESTACIÓN DE SERVICIOS PROFESIONALES PARA FORTALECER EL PROCESO FINANCIERO Y PRESUPUESTAL DEL GRUPO DE TALENTO HUMANO DEL IDEAM</t>
  </si>
  <si>
    <t>2025-03-05 12:35:53</t>
  </si>
  <si>
    <t>1070617531</t>
  </si>
  <si>
    <t>CASTELBLANCO HERNANDEZ JOHANNA ANDREA</t>
  </si>
  <si>
    <t>0570356070310731</t>
  </si>
  <si>
    <t>52625</t>
  </si>
  <si>
    <t>52525</t>
  </si>
  <si>
    <t>64125</t>
  </si>
  <si>
    <t>135625</t>
  </si>
  <si>
    <t>104925</t>
  </si>
  <si>
    <t>96791225</t>
  </si>
  <si>
    <t>2942025</t>
  </si>
  <si>
    <t>RENGLÓN 106 ORFEO 20252070038043 (SG-150) PRESTAR LOS SERVICIOS PROFESIONALES EN EL GRUPO DE CONTABILIDAD PARA APOYAR EL PROCESO DE CUENTAS POR PAGAR Y EL DE NÓMINA HASTA SU REGISTRO EN EL SISTEMA DE INFORMACIÓN FINANCIERA ASÍ COMO EL ANÁLISIS Y CIE</t>
  </si>
  <si>
    <t>2025-03-05 12:47:20</t>
  </si>
  <si>
    <t>1016006029</t>
  </si>
  <si>
    <t>LOPEZ GUTIERREZ DIANA MILENA</t>
  </si>
  <si>
    <t>22500000802</t>
  </si>
  <si>
    <t>64225</t>
  </si>
  <si>
    <t>128725 135225</t>
  </si>
  <si>
    <t>104525</t>
  </si>
  <si>
    <t>94253525</t>
  </si>
  <si>
    <t>2952025</t>
  </si>
  <si>
    <t>RENGLÓN 107 ORFEO 20252070038023 (SG-152) PRESTAR LOS SERVICIOS PROFESIONALES PARA APOYAR EL PROCESO DE REVISIÓN DE CUENTAS POR PAGAR HASTA SU REGISTRO EN EL SISTEMA DE INFORMACIÓN FINANCIERA APOYAR EN LA ELABORACIÓN DE CONCILIACIONES BANCARIAS Y DE</t>
  </si>
  <si>
    <t>2025-03-05 13:11:49</t>
  </si>
  <si>
    <t>39802157</t>
  </si>
  <si>
    <t>FUENTES FORERO CARMEN ALICIA</t>
  </si>
  <si>
    <t>24517595235</t>
  </si>
  <si>
    <t>41625</t>
  </si>
  <si>
    <t>64325</t>
  </si>
  <si>
    <t>121825 131425 173825</t>
  </si>
  <si>
    <t>119825</t>
  </si>
  <si>
    <t>103326725</t>
  </si>
  <si>
    <t>2932025</t>
  </si>
  <si>
    <t>RENGLON 067 ACTIVIDAD PAA 0 ORFEO 20251400031063 (SG-168) PRESTAR LOS SERVICIOS PROFESIONALES PARA REALIZAR AUDITORIAS DE GESTION INFORMES Y SEGUIMIENTOS DE LEY SEGUIMIENTO A PLANES DE MEJORAMIENTO ATENDER REQUERIMIENTOS INTERNOS Y EXTERN</t>
  </si>
  <si>
    <t>2025-03-06 00:00:00</t>
  </si>
  <si>
    <t>2025-03-06 09:26:38</t>
  </si>
  <si>
    <t>1073671396</t>
  </si>
  <si>
    <t>HERRERA DIAZ ASTRID CAROLINA</t>
  </si>
  <si>
    <t>005170208267</t>
  </si>
  <si>
    <t>53225</t>
  </si>
  <si>
    <t>53025</t>
  </si>
  <si>
    <t>64525</t>
  </si>
  <si>
    <t>133625</t>
  </si>
  <si>
    <t>93625</t>
  </si>
  <si>
    <t>94253125</t>
  </si>
  <si>
    <t>2992025</t>
  </si>
  <si>
    <t>RENGLÓN A0129 ACTIVIDAD PAA OI25-2 ORFEO 20251200040703 (INFO-040) PRESTAR LOS SERVICIOS PROFESIONALES PARA EL PROCESO DE MANTENIMIENTO CONFIGURACIÓN PUESTA EN MARCHA TRANSFERENCIA DE CONTENIDO ELABORACIÓN DE DOCUMENTACIÓN Y MEJORA CONTINUA DEL P</t>
  </si>
  <si>
    <t>2025-03-10 00:00:00</t>
  </si>
  <si>
    <t>2025-03-10 10:12:51</t>
  </si>
  <si>
    <t>84092215</t>
  </si>
  <si>
    <t>FERNANDEZ NARANJO ANDRES ANTONIO</t>
  </si>
  <si>
    <t>52650949498</t>
  </si>
  <si>
    <t>66525</t>
  </si>
  <si>
    <t>2972025</t>
  </si>
  <si>
    <t>RENGLÓN A0105 ORFEO 20251100036763 (OPA-303)PRESTAR LOS SERVICIOS PROFESIONALES EN LA DETERMINACIÓN DE POTENCIALES FUENTES DE FINANCIACIÓN DE CONVOCATORIAS ENCAMINADAS AL DESARROLLO DE PROYECTOS TENDIENTES A FORTALECER LAS CAPACIDADES TÉCNICAS DEL ID</t>
  </si>
  <si>
    <t>2025-03-10 11:55:40</t>
  </si>
  <si>
    <t>1136883814</t>
  </si>
  <si>
    <t>QUIRAMA AGUILAR DIEGO MIGUEL</t>
  </si>
  <si>
    <t>14156925579</t>
  </si>
  <si>
    <t>51025</t>
  </si>
  <si>
    <t>67225</t>
  </si>
  <si>
    <t>156225 164725</t>
  </si>
  <si>
    <t>110625</t>
  </si>
  <si>
    <t>99503125</t>
  </si>
  <si>
    <t>3012025</t>
  </si>
  <si>
    <t>SOLICITUD ORFEO 20256000030423 RENGLON M0154 ACTIVIDAD PAA SEA25-4 (SEA-111) PRESTAR LOS SERVICIOS PROFESIONALES DE APOYO A LA GESTIÓN PARA FORTALECER LA PUBLICACIÓN Y DIVULGACIÓN DE LA INFORMACIÓN DE LOS ORGANISMOS DE EVALUACIÓN DE LA CONFORMIDAD</t>
  </si>
  <si>
    <t>2025-03-10 14:48:00</t>
  </si>
  <si>
    <t>52021928</t>
  </si>
  <si>
    <t>CADENA DURAN OLGA LUCIA</t>
  </si>
  <si>
    <t>230290100627</t>
  </si>
  <si>
    <t>47325</t>
  </si>
  <si>
    <t>67625</t>
  </si>
  <si>
    <t>179825 191825</t>
  </si>
  <si>
    <t>125825 136725</t>
  </si>
  <si>
    <t>113725125</t>
  </si>
  <si>
    <t>3002025</t>
  </si>
  <si>
    <t>RENGLON M0230 ORFEO 20254000040013 (METEO-399)PRESTAR SERVICIOS PROFESIONALES PARA LA ESTIMACIÓN DE LOS BENEFICIOS SOCIECONÓMICOS EN EL MARCO DE LOS SERVICIOS CLIMÁTICOS DEL PROYECTO ENANDES</t>
  </si>
  <si>
    <t>2025-03-13 00:00:00</t>
  </si>
  <si>
    <t>2025-03-13 16:01:04</t>
  </si>
  <si>
    <t>1107526441</t>
  </si>
  <si>
    <t>ARROYO ERASO ANGELA SORLANNY</t>
  </si>
  <si>
    <t>91266337600</t>
  </si>
  <si>
    <t>8925</t>
  </si>
  <si>
    <t>71225</t>
  </si>
  <si>
    <t>3072025</t>
  </si>
  <si>
    <t>RENGLON A0121 ACTIVIDAD PAA DG25-1 20251000043763 (DG-318) PRESTACIÓN DE SERVICIOS PROFESIONALES A LA DIRECCIÓN GENERAL DEL IDEAM PARA EL APOYO EN EL SEGUIMIENTO Y GESTIÓN DE LAS ACTIVIDADES NECESARIAS PARA EL CUMPLIMIENTO DE METAS DEL DESPACHO</t>
  </si>
  <si>
    <t>2025-03-13 16:02:11</t>
  </si>
  <si>
    <t>1032365040</t>
  </si>
  <si>
    <t>BULA SALAMANCA DIEGO FERNANDO</t>
  </si>
  <si>
    <t>18685826816</t>
  </si>
  <si>
    <t>71325</t>
  </si>
  <si>
    <t>3062025</t>
  </si>
  <si>
    <t>RENGLÓN A0061 ORFEO 20252030042883 (SG-291)PRESTAR LOS SERVICIOS PROFESIONALES ESPECIALIZADOS PARA FORTALECER LA COMUNICACIÓN ESTRATÉGICA A PARTIR DEL RELACIONAMIENTO CON MEDIOS DE COMUNICACIÓN ASÍ COMO LA AGENDA PÚBLICA DEL IDEAM EN PRO DEL POSICI</t>
  </si>
  <si>
    <t>2025-03-14 00:00:00</t>
  </si>
  <si>
    <t>2025-03-14 17:11:15</t>
  </si>
  <si>
    <t>9533305</t>
  </si>
  <si>
    <t>MESA CARO MAURICIO</t>
  </si>
  <si>
    <t>000011030582</t>
  </si>
  <si>
    <t>71925</t>
  </si>
  <si>
    <t>3092025</t>
  </si>
  <si>
    <t>RENGLÓN M0215 ORFEO 20254000043433 (METEO-426) PRESTACIÓN DE SERVICIOS PROFESIONALES AL IDEAM PARA LA PREPARACIÓN DESARROLLO SEGUIMIENTO PARTICIPACIÓN Y EL ANÁLISIS DE LAS ACCIONES PROCESOS Y ESPACIOS RELACIONADOS CON LA GESTIÓN DEL RIESGO Y DES</t>
  </si>
  <si>
    <t>2025-03-20 00:00:00</t>
  </si>
  <si>
    <t>2025-03-20 14:30:46</t>
  </si>
  <si>
    <t>80161797</t>
  </si>
  <si>
    <t>MOLINA RESTREPO WILLI</t>
  </si>
  <si>
    <t>22573994918</t>
  </si>
  <si>
    <t>76425</t>
  </si>
  <si>
    <t>3082025</t>
  </si>
  <si>
    <t>RENGLON M0200 ACTIVIDAD PAA SM25-1 ORFEO 20254000039623 (METEO-428) PRESTARLOS SERVICIOS PROFESIONALES CON LA DINAMIZACIÓN DEL CONVENIO DEL SENA PARA LOS PROGRAMAS DE FORMACIÓN PREVISTOS EN EL PLAN OPERATIVO DEL CONVENIO,</t>
  </si>
  <si>
    <t>2025-03-25 00:00:00</t>
  </si>
  <si>
    <t>2025-03-25 16:20:28</t>
  </si>
  <si>
    <t>1018497949</t>
  </si>
  <si>
    <t>PORRAS TORRES KAREM YINETH</t>
  </si>
  <si>
    <t>606353282</t>
  </si>
  <si>
    <t>54325</t>
  </si>
  <si>
    <t>54125</t>
  </si>
  <si>
    <t>86925</t>
  </si>
  <si>
    <t>3102025</t>
  </si>
  <si>
    <t>RENGLÓN A0132 ORFEO 20252030015483 (SG-287) PRESTAR SERVICIOS DE APOYO PARA LOS PROCESOS DE DISEÑO DIAGRAMACIÓN Y ELABORACIÓN DE PIEZAS AUDIOVISUALES BOLETINES PRESENTACIONES Y LAS DEMÁS PUBLICACIONES QUE REQUIERA EL IDEAM PARA EL COMPONENTE DE CO</t>
  </si>
  <si>
    <t>2025-03-25 17:45:20</t>
  </si>
  <si>
    <t>1030541287</t>
  </si>
  <si>
    <t>ACUÑA RUIZ ERNESTO IVAN ALFONSO</t>
  </si>
  <si>
    <t>065848199</t>
  </si>
  <si>
    <t>87025</t>
  </si>
  <si>
    <t>3122025</t>
  </si>
  <si>
    <t>RENGLON 103 ORFEO 20252020049433 (SG-438) PRESTACIÓN DE SERVICIOS PROFESIONALES PARA FORTALECER LA ESTRATEGIA DE CLIMA ORGANIZACIONAL COADYUVANDO A LA ADMINISTRACIÓN DEL TALENTO HUMANO EN EL IDEAM</t>
  </si>
  <si>
    <t>2025-03-26 00:00:00</t>
  </si>
  <si>
    <t>2025-03-26 15:44:23</t>
  </si>
  <si>
    <t>1007426894</t>
  </si>
  <si>
    <t>VILLAMIL MERCHAN ANGIE CAMILA</t>
  </si>
  <si>
    <t>488439563088</t>
  </si>
  <si>
    <t>53725</t>
  </si>
  <si>
    <t>53525</t>
  </si>
  <si>
    <t>88225</t>
  </si>
  <si>
    <t>3112025</t>
  </si>
  <si>
    <t>RENGLÓN M0253 ORFEO 20256000022653 (SEA-120) PRESTAR SERVICIOS DE APOYO A LA GESTIÓN PARA LA REALIZACIÓN DE ANÁLISIS GEOGRÁFICOS Y CREACIÓN DE REPORTES Y SALIDAS DE INFORMACIÓN ASOCIADAS AL DESARROLLO DE LA CUARTA COMUNICACIÓN DE CAMBIO CLIM</t>
  </si>
  <si>
    <t>2025-03-31 00:00:00</t>
  </si>
  <si>
    <t>2025-03-31 14:55:25</t>
  </si>
  <si>
    <t>1112464841</t>
  </si>
  <si>
    <t>SANCHEZ BOLAÑOS MAIRA ALEJANDRA</t>
  </si>
  <si>
    <t>157979076</t>
  </si>
  <si>
    <t>8525</t>
  </si>
  <si>
    <t>90925</t>
  </si>
  <si>
    <t>3152025</t>
  </si>
  <si>
    <t>RENGLON A0120 ACTIVIDAD PAA DG25-1 20251000047013 (DG-317) PRESTAR LOS SERVICIOS PROFESIONALES EN LA DIRECCIÓN GENERAL DEL INSTITUTO PARA LA PREPARACIÓN DESARROLLO SEGUIMIENTO Y EL ANÁLISIS DE LAS ACCIONES RELACIONADAS CON LA ESTRATEGIA DE COMUNIC</t>
  </si>
  <si>
    <t>2025-04-02 00:00:00</t>
  </si>
  <si>
    <t>2025-04-02 15:57:26</t>
  </si>
  <si>
    <t>1010173800</t>
  </si>
  <si>
    <t>PEDRAZA LANCHEROS YULI ANDREA</t>
  </si>
  <si>
    <t>0391000397</t>
  </si>
  <si>
    <t>93325</t>
  </si>
  <si>
    <t>3182025</t>
  </si>
  <si>
    <t>RENGLON M0161 ACTIVIDAD PAA SEA25-5 ORFEO 20256000046893 (SEA-118)PRESTAR SERVICIOS PROFESIONALES PARA LA ESTIMACION DE POTENCIALES DE MITIGACION DE GEI EN ECOSISTEMAS PRIORIZADOS EN CUMPLIMIENTO DE LAS ACTIVIDADES DESCRITAS EN LA LEY 2169 DE 2021,</t>
  </si>
  <si>
    <t>2025-04-03 00:00:00</t>
  </si>
  <si>
    <t>2025-04-03 11:26:55</t>
  </si>
  <si>
    <t>1003383572</t>
  </si>
  <si>
    <t>ARIAS MARTINEZ VALENTINA</t>
  </si>
  <si>
    <t>19715806803</t>
  </si>
  <si>
    <t>19125</t>
  </si>
  <si>
    <t>93725</t>
  </si>
  <si>
    <t>3172025</t>
  </si>
  <si>
    <t>RENGLON A0060 ACTIVIDAD PAA SG25-8 20252030054923 (SG-290) PRESTACIÓN DE SERVICIOS PARA APOYAR EL PROCESO ESTRATÉGICO DE COMUNICACIONES DEL IDEAM DESDE EL SEGMENTO ADMINISTRATIVO Y OPERACIONAL EN ARAS DEL CUMPLIMIENTO DE METAS Y OBJETIVOS DE LA DI</t>
  </si>
  <si>
    <t>2025-04-07 00:00:00</t>
  </si>
  <si>
    <t>2025-04-07 09:27:13</t>
  </si>
  <si>
    <t>1085347636</t>
  </si>
  <si>
    <t>CASTRO CHINCHAJOA SANTIAGO</t>
  </si>
  <si>
    <t>88178955025</t>
  </si>
  <si>
    <t>124625</t>
  </si>
  <si>
    <t>3192025</t>
  </si>
  <si>
    <t>RENGLÓN M0038 ORFEO 20253010010773 (HIDRO-330)PRESTAR LOS SERVICIOS PROFESIONALES PARA ASISTIR EN EL SEGUIMIENTO DE LA TRANSMISIÓN DE LOS DATOS Y MANTENER LA RED NACIONAL DE ESTACIONES HIDROMETEOROLÓGICAS AUTOMÁTICAS DE LA RED DE ESTACIONES HIDROMET</t>
  </si>
  <si>
    <t>2025-04-08 00:00:00</t>
  </si>
  <si>
    <t>2025-04-08 10:39:11</t>
  </si>
  <si>
    <t>80179282</t>
  </si>
  <si>
    <t>MARTINEZ URBINA SERGIO ANDRES</t>
  </si>
  <si>
    <t>91209085688</t>
  </si>
  <si>
    <t>125425</t>
  </si>
  <si>
    <t>2202025 CESION</t>
  </si>
  <si>
    <t>RENGLÓN M0247 ACTIVIDAD PAA SH25-5 ORFEO 20252070058593 (HIDRO-357) PRESTAR SERVICIOS PROFESIONALES PARA REALIZAR LA GESTIÓN DE REVISIÓN DOCUMENTAL Y ELABORACIÓN DE ARCHIVOS PLANOS QUE CARGA EL GRUPO DE CONTABILIDAD PARA EL PAGO DE OBSERVADORES VOLUN</t>
  </si>
  <si>
    <t>2025-04-11 00:00:00</t>
  </si>
  <si>
    <t>2025-04-11 13:00:41</t>
  </si>
  <si>
    <t>74372451</t>
  </si>
  <si>
    <t>CAMARGO SARMIENTO FERNANDO IVAN</t>
  </si>
  <si>
    <t>25817448677</t>
  </si>
  <si>
    <t>8625</t>
  </si>
  <si>
    <t>189425</t>
  </si>
  <si>
    <t>3272025</t>
  </si>
  <si>
    <t>RENGLON A0095 ACTIVIDAD PAA OI25-2 ORFEO 20256000056343 (INFO-067) Contratar los servicios profesionales de un Ingeniero de Sistemas para la Oficina de Informática en articulación con la Subdirección de Estudios Ambientales con el propósito de val</t>
  </si>
  <si>
    <t>2025-04-11 13:12:41</t>
  </si>
  <si>
    <t>1037655676</t>
  </si>
  <si>
    <t>PARADA PUIG GABRIELA</t>
  </si>
  <si>
    <t>26748062041</t>
  </si>
  <si>
    <t>189525</t>
  </si>
  <si>
    <t>3252025</t>
  </si>
  <si>
    <t>RENGLON M0096 ACTIVIDAD PAA SH25-10 ORFEO 20253020050583 (HIDRO-376) PRESTAR LOS SERVICIOS PROFESIONALES PARA ADELANTAR LOS ANALISIS COMPLEMENTARIOS QUE SEAN INSUMOS</t>
  </si>
  <si>
    <t>2025-04-11 16:42:04</t>
  </si>
  <si>
    <t>6106152</t>
  </si>
  <si>
    <t>FERNANDEZ NUÑEZ PABLO JOSE</t>
  </si>
  <si>
    <t>86812979100</t>
  </si>
  <si>
    <t>54925</t>
  </si>
  <si>
    <t>54725</t>
  </si>
  <si>
    <t>190125</t>
  </si>
  <si>
    <t>3282025</t>
  </si>
  <si>
    <t>RENGLON A0134 ACTIVIDAD PAA OI25-2 ORFEO 20256000050573 (INFO-065) CONTRATAR LOS SERVICIOS PROFESIONALES PARA LA OFICINA DE INFORMÁTICA EN ARTICULACIÓN CON LA SUBDIRECCIÓN DE ESTUDIOS AMBIENTALES CON EL PROPÓSITO DE VALIDAR LOS ENTREGABLES PROPO</t>
  </si>
  <si>
    <t>2025-04-12 00:00:00</t>
  </si>
  <si>
    <t>2025-04-12 22:51:27</t>
  </si>
  <si>
    <t>1129574247</t>
  </si>
  <si>
    <t>MARTINEZ JOYA ALEJANDRO</t>
  </si>
  <si>
    <t>009200782135</t>
  </si>
  <si>
    <t>190225</t>
  </si>
  <si>
    <t>3262025</t>
  </si>
  <si>
    <t>RENGLÓN A0094 ORFEO 20256000056023 (INFO-066) CONTRATAR LOS SERVICIOS PROFESIONALES DE UN INGENIERO DE SISTEMAS PARA LA OFICINA DE INFORMÁTICA EN ARTICULACIÓN CON LA SUBDIRECCIÓN DE ESTUDIOS AMBIENTALES CON EL PROPÓSITO DE VALIDAR LOS ENTREGABLES P</t>
  </si>
  <si>
    <t>2025-04-14 00:00:00</t>
  </si>
  <si>
    <t>2025-04-14 08:30:02</t>
  </si>
  <si>
    <t>1088311719</t>
  </si>
  <si>
    <t>VALENCIA HERNANDEZ JENNIFFER</t>
  </si>
  <si>
    <t>661993258</t>
  </si>
  <si>
    <t>54825</t>
  </si>
  <si>
    <t>54625</t>
  </si>
  <si>
    <t>203425</t>
  </si>
  <si>
    <t>3242025</t>
  </si>
  <si>
    <t>RENGLÓN 110 ORFEO 20251300063253 (SG-445) PRESTAR SERVICIOS PROFESIONALES A LA ENTIDAD APOYANDO EL PROCESO DE GESTIÓN CONTRACTUAL EN LA ETAPA DE EJECUCIÓN LIQUIDACIÓN Y/O CIERRE DE LOS ACUERDOS CELEBRADOS POR LA ENTIDAD</t>
  </si>
  <si>
    <t>2025-04-15 11:37:21</t>
  </si>
  <si>
    <t>79613035</t>
  </si>
  <si>
    <t>CAMPOS SALAS NELSON ANTONIO</t>
  </si>
  <si>
    <t>456400081604</t>
  </si>
  <si>
    <t>204625</t>
  </si>
  <si>
    <t>0542025 CESION1</t>
  </si>
  <si>
    <t>RENGLON 044 ORFEO 20252020064083 (SG-217) PRESTACION DE SERVICIOS PROFESIONALES AL IDEAM PARA APOYAR LA VALIDACION DE PROCESO DE NOMINA SEGURIDAD SOCIAL SEGUIMIENTO A CONCILIACIONES Y PROVISIONES CONTABLES ASI COMO GENERACIÓN DE INFORMES QUE LE SE</t>
  </si>
  <si>
    <t>GESTIÓN CUENTA COBRO CONTRATISTAS 
Gestión Financiera</t>
  </si>
  <si>
    <r>
      <t xml:space="preserve">Código: </t>
    </r>
    <r>
      <rPr>
        <sz val="11"/>
        <color theme="1"/>
        <rFont val="Verdana"/>
        <family val="2"/>
      </rPr>
      <t>GF-F004</t>
    </r>
  </si>
  <si>
    <r>
      <t>Versión</t>
    </r>
    <r>
      <rPr>
        <sz val="11"/>
        <color indexed="8"/>
        <rFont val="Verdana"/>
        <family val="2"/>
      </rPr>
      <t>: 11</t>
    </r>
  </si>
  <si>
    <t>INSTRUCCIONES</t>
  </si>
  <si>
    <r>
      <t xml:space="preserve">Vigencia: </t>
    </r>
    <r>
      <rPr>
        <sz val="11"/>
        <color theme="1"/>
        <rFont val="Verdana"/>
        <family val="2"/>
      </rPr>
      <t>16/04/2025</t>
    </r>
  </si>
  <si>
    <t>Documentos a anexar  según número de cuenta a radicar</t>
  </si>
  <si>
    <t>PRIMERA CUENTA</t>
  </si>
  <si>
    <t>CUENTAS INTERMEDIAS</t>
  </si>
  <si>
    <t>ÚLTIMA CUENTA</t>
  </si>
  <si>
    <t>ANEXO 1</t>
  </si>
  <si>
    <t>✔     Certificado de Supervisión Contratistas GF-F004</t>
  </si>
  <si>
    <t>✔     Documento Soporte o Factura Electrónica GF-F004</t>
  </si>
  <si>
    <t>✔     Declaración Juramentada GF-F004</t>
  </si>
  <si>
    <t>✔     Formato responsiva supervisores GF-F040 V3</t>
  </si>
  <si>
    <t>ANEXO 2</t>
  </si>
  <si>
    <t>✔     Planilla Seguridad Social Pagada</t>
  </si>
  <si>
    <t xml:space="preserve">✔     Planilla Seguridad Social Pagada </t>
  </si>
  <si>
    <t>✔     Certificado de pensión, si aplica</t>
  </si>
  <si>
    <t>✔     Informe de Gestión GJC-F008</t>
  </si>
  <si>
    <t>✔     Pantallazo del cargue del informe de ejecución (GJC-F008) en la plataforma SECOP II</t>
  </si>
  <si>
    <t>✔     Copia del Contrato</t>
  </si>
  <si>
    <t>✔     N/A</t>
  </si>
  <si>
    <t xml:space="preserve">✔     Copia de la Póliza de Seguros </t>
  </si>
  <si>
    <t>✔     Pantallazo de la aprobación de póliza de seguros</t>
  </si>
  <si>
    <t>✔     Certificación de afiliación ARL a riesgo 2</t>
  </si>
  <si>
    <t>✔     Notificación de supervisión firmada por la Oficina Asesora Jurídica</t>
  </si>
  <si>
    <t>✔     RUT, del contratista actualizado, incluyendo la actividad Económica (CIIU) que desarrolla en el IDEAM, Inferior a 30 días.</t>
  </si>
  <si>
    <t>✔     RIT, Registro de Información Tributaria Actualizado, debe contener la misma actividad del RUT, inferior a 30 días.</t>
  </si>
  <si>
    <t xml:space="preserve">✔     En caso de solicitar la deducción de Impuestos, anexar los documentos especificados en el formato Declaración Juramentada. </t>
  </si>
  <si>
    <t>✔     En el caso de solicitar deducción por Dependientes, se debe anexar los siguiente documentos:</t>
  </si>
  <si>
    <t xml:space="preserve">     o    Para Hijos: Registro Civil de Nacimiento </t>
  </si>
  <si>
    <t xml:space="preserve">     o    Para Otros: Certificación Firmada por Contador Público no mayor a tres (3) meses  y copia de la tarjeta profesional del Contador vigente</t>
  </si>
  <si>
    <t>✔     Certificación de actualización tributaria personas naturales año 2025</t>
  </si>
  <si>
    <t>✔     Copia de la Orden de Pago del último pago</t>
  </si>
  <si>
    <t>✔     Formato Constancia de Cierre de Expediente A-GJ-F029</t>
  </si>
  <si>
    <t>Datos de Contratistas</t>
  </si>
  <si>
    <r>
      <t xml:space="preserve">Al crear el Orfeo, en el campo </t>
    </r>
    <r>
      <rPr>
        <b/>
        <sz val="12"/>
        <rFont val="Verdana"/>
        <family val="2"/>
      </rPr>
      <t>'Asunto'</t>
    </r>
    <r>
      <rPr>
        <sz val="12"/>
        <rFont val="Verdana"/>
        <family val="2"/>
      </rPr>
      <t>, se debe copiar y pegar la información contenida en la</t>
    </r>
    <r>
      <rPr>
        <b/>
        <sz val="12"/>
        <rFont val="Verdana"/>
        <family val="2"/>
      </rPr>
      <t xml:space="preserve"> celda E54.</t>
    </r>
  </si>
  <si>
    <t>Consultar la Hoja  "Infor Apoyo Código CPC" para identificar el código CPC según corresponda ACTIVIDAD ECONÓMICA CIIU</t>
  </si>
  <si>
    <t>Se deben completar los campos correspondientes a la cuenta de cobro que será radicad</t>
  </si>
  <si>
    <t>Certificado de Supervisión Contratistas</t>
  </si>
  <si>
    <t>Se debe completar los campos en los que el supervisor certifica, según la cuenta a radicar.</t>
  </si>
  <si>
    <t>Se deben completar las casillas correspondientes cuando el contrato de prestación de servicios esté vinculado a un Convenio</t>
  </si>
  <si>
    <t>Certificación AT</t>
  </si>
  <si>
    <t>Se deben completar los campos requeridos para determinar la carga tributaria  y solo se debe adjuntar en el anexo 1 de la  Primera Cuenta.</t>
  </si>
  <si>
    <t>DATOS CONTRATISTA (EXCEL2016) RP ACTUALIZADO AL 26-03-2025</t>
  </si>
  <si>
    <t>NOMBRE</t>
  </si>
  <si>
    <t>CÉDULA:</t>
  </si>
  <si>
    <t>N°CONTRATO:</t>
  </si>
  <si>
    <t>LUGAR EXPEDICIÓN CÉDULA</t>
  </si>
  <si>
    <t>No. de RP (Compromiso Presupuestal)</t>
  </si>
  <si>
    <t>DEPENDENCIA</t>
  </si>
  <si>
    <t>ÁREA OPERATIVA No.</t>
  </si>
  <si>
    <t>CIUDAD DONDE LABORA</t>
  </si>
  <si>
    <t>CONVENIO</t>
  </si>
  <si>
    <t>DEPENDIENTES</t>
  </si>
  <si>
    <t xml:space="preserve">DATOS A TENER EN CUENTA </t>
  </si>
  <si>
    <t>INTERESES DE VIVIENDA</t>
  </si>
  <si>
    <t xml:space="preserve">1 , Actualización del procedimiento “GF-P013 Procedimiento Pago a Proveedores y Contratistas Versión: 07 </t>
  </si>
  <si>
    <t>MEDICINA PREPAGADA, SEGUROS O PLANES COMPLEMENTARIOS</t>
  </si>
  <si>
    <t>NOMBRE DEL SUPERVISOR DEL CONTRATO (1)</t>
  </si>
  <si>
    <t>2, Formatos a diligenciar a través de la Herramienta, GF -F004 Certificado Supervisión Contratistas, Declaración Juramentada, Documento Soporte y certificación tributaria 2025</t>
  </si>
  <si>
    <t>CARGO DEL SUPERVISOR( 1)</t>
  </si>
  <si>
    <t>NOMBRE DEL SUPERVISOR DEL CONTRATO (2)</t>
  </si>
  <si>
    <t>CARGO DEL SUPERVISOR (2)</t>
  </si>
  <si>
    <t>NUEVO FORMATO "Formato GF-F40, Responsiva Supervisores - V01"</t>
  </si>
  <si>
    <t>FECHA INICIO CONTRATO O ACTA DE INICIO (DD/MM/AA)</t>
  </si>
  <si>
    <t>FECHA DE TERMINACIÓN DEL CONTRATO
(DD/MM/AA)</t>
  </si>
  <si>
    <t>¿EL CONTRATO HA TENIDO MODIFICACIONES?</t>
  </si>
  <si>
    <t>PERIODO DE EJECUCIÓN A CERTIFICAR</t>
  </si>
  <si>
    <t>DESDE (DD/MM/AA)</t>
  </si>
  <si>
    <t>HASTA (DD/MM/AA)</t>
  </si>
  <si>
    <t>CUOTA A PAGAR</t>
  </si>
  <si>
    <t>TOTAL DE PAGOS SEGÚN CONTRATO</t>
  </si>
  <si>
    <t>← LOS PAGOS POSIBLES SON:</t>
  </si>
  <si>
    <t>HONORARIO</t>
  </si>
  <si>
    <r>
      <rPr>
        <b/>
        <sz val="11"/>
        <color theme="9" tint="-0.249977111117893"/>
        <rFont val="Verdana"/>
        <family val="2"/>
      </rPr>
      <t xml:space="preserve">↓ </t>
    </r>
    <r>
      <rPr>
        <b/>
        <sz val="11"/>
        <color theme="1"/>
        <rFont val="Verdana"/>
        <family val="2"/>
      </rPr>
      <t xml:space="preserve">ELEGIR TIPO DE DOCUMENTO </t>
    </r>
  </si>
  <si>
    <r>
      <t xml:space="preserve">NÚMERO EQUIV. O FACTURA </t>
    </r>
    <r>
      <rPr>
        <b/>
        <sz val="11"/>
        <color theme="9" tint="-0.249977111117893"/>
        <rFont val="Verdana"/>
        <family val="2"/>
      </rPr>
      <t>↓</t>
    </r>
  </si>
  <si>
    <t>DOCUMENTO SOPORTE</t>
  </si>
  <si>
    <t>DIRECCIÓN</t>
  </si>
  <si>
    <t>TELÉFONO</t>
  </si>
  <si>
    <t>NÚMERO DE EXPEDIENTE</t>
  </si>
  <si>
    <t xml:space="preserve">RECUERDA QUE EL NÚMERO DEL EXPEDIENTE ES DIFERENTE AL NÚMERO DEL ORFEO </t>
  </si>
  <si>
    <t>ACTIVIDAD ECONÓMICA CIIU No.</t>
  </si>
  <si>
    <t>CÓDIGO CPC</t>
  </si>
  <si>
    <t>CORREO ELECTRÓNICO</t>
  </si>
  <si>
    <t>¿ USTED ES PENSIONADO ?</t>
  </si>
  <si>
    <t>ES FACTURADOR</t>
  </si>
  <si>
    <t>MES AL QUE PERTENECE LA CERTIFICACIÓN</t>
  </si>
  <si>
    <t xml:space="preserve">PERIODO COTIZADO PAGO SEGURIDAD SOCIAL </t>
  </si>
  <si>
    <t xml:space="preserve">PAGO SEGURIDAD SOCIAL </t>
  </si>
  <si>
    <t>RESPONSABLE DE IVA</t>
  </si>
  <si>
    <t xml:space="preserve"> </t>
  </si>
  <si>
    <t>No.ORFEO</t>
  </si>
  <si>
    <t>EJEMPLO:</t>
  </si>
  <si>
    <t>DECLARANTE DE RENTA</t>
  </si>
  <si>
    <t xml:space="preserve">IBC PAGO SEGURIDAD SOCIAL </t>
  </si>
  <si>
    <t xml:space="preserve">POSIBLEMENTE ES </t>
  </si>
  <si>
    <t>SI EL VALOR DE ALGUNO DE LOS PAGOS EN LAS CELDAS COLOR AZUL ES DIFERENTE, REGISTRAR MANUALMENTE EL VALOR</t>
  </si>
  <si>
    <t>No. PLANILLA(S) DE PAGO</t>
  </si>
  <si>
    <t xml:space="preserve">VERIFICAR EL VALOR MINIMO A PAGAR PARA QUE LA CUENTA NO SEA DEVUELTA </t>
  </si>
  <si>
    <t>APORTE A SALUD  (sin intereses)</t>
  </si>
  <si>
    <t>Aporte a salud</t>
  </si>
  <si>
    <t>APORTE A PENSIÓN  (sin intereses)</t>
  </si>
  <si>
    <t>Aporte a pensión</t>
  </si>
  <si>
    <t>APORTE A ARL (Riesgo 2)  (sin intereses)</t>
  </si>
  <si>
    <t>Aporte a ARL (Riesgo 2)</t>
  </si>
  <si>
    <t>PARA LA EJECUCIÓN DEL CONTRATO QUE HE SUSCRITO CON EL IDEAM, CERTIFICO QUE HE SUBCONTRATADO 2 O MÁS PERSONAS NATURALES POR SALARIOS O POR SERVICIOS</t>
  </si>
  <si>
    <t xml:space="preserve">ESTOS VALORES SON INFORMATIVOS PARA EL CONTRATISTA Y EL SUPERVISOR,  PARA VERIFICAR EL PAGO MINIMO A LA SEGURIDAD SOCIAL </t>
  </si>
  <si>
    <t>UVT</t>
  </si>
  <si>
    <t>SALUD</t>
  </si>
  <si>
    <t>PENSION</t>
  </si>
  <si>
    <t>ARL</t>
  </si>
  <si>
    <t>BASE</t>
  </si>
  <si>
    <t xml:space="preserve">RETEFUENTE </t>
  </si>
  <si>
    <t>SS</t>
  </si>
  <si>
    <t xml:space="preserve">DEPENDIENTES </t>
  </si>
  <si>
    <t>PREPAGADA</t>
  </si>
  <si>
    <t>VIVIENDA</t>
  </si>
  <si>
    <t>TOTAL RENTAS LIQUIDAS CEDULARES</t>
  </si>
  <si>
    <t>%</t>
  </si>
  <si>
    <t>VALOR DEDUCCION 25%</t>
  </si>
  <si>
    <t>95-150</t>
  </si>
  <si>
    <t>150-360</t>
  </si>
  <si>
    <t>360 - 640</t>
  </si>
  <si>
    <t>640 - 945</t>
  </si>
  <si>
    <t>945 - 2300</t>
  </si>
  <si>
    <t>&gt; 2300</t>
  </si>
  <si>
    <t>ENERO</t>
  </si>
  <si>
    <t>AP 1</t>
  </si>
  <si>
    <t>MEDELLIN</t>
  </si>
  <si>
    <t>DICIEMBRE</t>
  </si>
  <si>
    <t>SI</t>
  </si>
  <si>
    <t>Adición</t>
  </si>
  <si>
    <t>FEBRERO</t>
  </si>
  <si>
    <t>AP 2</t>
  </si>
  <si>
    <t>BARRANQUILLA</t>
  </si>
  <si>
    <t>NO</t>
  </si>
  <si>
    <t>Adición y prórroga</t>
  </si>
  <si>
    <t>MARZO</t>
  </si>
  <si>
    <t>AP 3</t>
  </si>
  <si>
    <t>VILLAVICENCIO</t>
  </si>
  <si>
    <t>Cesión</t>
  </si>
  <si>
    <t>ABRIL</t>
  </si>
  <si>
    <t>AP 4</t>
  </si>
  <si>
    <t>NEIVA</t>
  </si>
  <si>
    <t>Liberación</t>
  </si>
  <si>
    <t>MAYO</t>
  </si>
  <si>
    <t>AP 5</t>
  </si>
  <si>
    <t xml:space="preserve">SANTA MARTA </t>
  </si>
  <si>
    <t>Modificación valor del Contrato</t>
  </si>
  <si>
    <t>JUNIO</t>
  </si>
  <si>
    <t>AP 6</t>
  </si>
  <si>
    <t>DUITAMA</t>
  </si>
  <si>
    <t>Prórroga</t>
  </si>
  <si>
    <t>JULIO</t>
  </si>
  <si>
    <t>AP 7</t>
  </si>
  <si>
    <t>PASTO</t>
  </si>
  <si>
    <t>Terminación Anticipada</t>
  </si>
  <si>
    <t>AGOSTO</t>
  </si>
  <si>
    <t>AP 8</t>
  </si>
  <si>
    <t>BUCARAMANGA</t>
  </si>
  <si>
    <t>Adición y prórroga, Vigencia futura</t>
  </si>
  <si>
    <t>SEPTIEMBRE</t>
  </si>
  <si>
    <t>AP 9</t>
  </si>
  <si>
    <t>CALI</t>
  </si>
  <si>
    <t>FACTURA</t>
  </si>
  <si>
    <t>OCTUBRE</t>
  </si>
  <si>
    <t>AP 10</t>
  </si>
  <si>
    <t xml:space="preserve">IBAGUE </t>
  </si>
  <si>
    <t>NOVIEMBRE</t>
  </si>
  <si>
    <t>AP 11</t>
  </si>
  <si>
    <t>BOGOTÁ</t>
  </si>
  <si>
    <t xml:space="preserve">SEDE CENTRAL </t>
  </si>
  <si>
    <t>SEDE 42</t>
  </si>
  <si>
    <t>RESPONSABLE</t>
  </si>
  <si>
    <t>NO RESPONSABLE</t>
  </si>
  <si>
    <t>ANTICIPADO</t>
  </si>
  <si>
    <t>VENCIDO</t>
  </si>
  <si>
    <t>HIJOS</t>
  </si>
  <si>
    <t>OTROS</t>
  </si>
  <si>
    <t>MIXTO</t>
  </si>
  <si>
    <t>CC</t>
  </si>
  <si>
    <t>URREGO ARIAS ELIZABETH</t>
  </si>
  <si>
    <t>449-2021 (OMM)</t>
  </si>
  <si>
    <t>LLERENA MIRANDA LEISY LUCIA</t>
  </si>
  <si>
    <t>AGENCIA DE VIAJES Y TURISMO GOLDTOUR S,A,S</t>
  </si>
  <si>
    <t>VANEGAS IZQUIERDO FRANCY ALEJANDRA</t>
  </si>
  <si>
    <t>ROJAS BARBOSA EDWIN OSWALDO</t>
  </si>
  <si>
    <t>ESPITIA VIASUS JAVIER ANIBAL</t>
  </si>
  <si>
    <t>MEJIA RODRIGUEZ JOHANA</t>
  </si>
  <si>
    <t>ESPAÑA PANTOJA LUISA CAMILA</t>
  </si>
  <si>
    <t>PAZ HERRERA JULIANA</t>
  </si>
  <si>
    <t>LISTA DE CHEQUEO Y REVISIÓN DE FACTURA ELECTRÓNICA O 
DOCUMENTO EQUIVALENTE CONTRATISTAS</t>
  </si>
  <si>
    <r>
      <t xml:space="preserve">Código: </t>
    </r>
    <r>
      <rPr>
        <sz val="12"/>
        <color theme="1"/>
        <rFont val="Arial Nova"/>
        <family val="2"/>
      </rPr>
      <t>A-GF-F004</t>
    </r>
  </si>
  <si>
    <r>
      <t xml:space="preserve">Versión: </t>
    </r>
    <r>
      <rPr>
        <sz val="12"/>
        <color theme="1"/>
        <rFont val="Arial Nova"/>
        <family val="2"/>
      </rPr>
      <t>05</t>
    </r>
  </si>
  <si>
    <r>
      <t xml:space="preserve">Fecha: </t>
    </r>
    <r>
      <rPr>
        <sz val="12"/>
        <color theme="1"/>
        <rFont val="Arial Nova"/>
        <family val="2"/>
      </rPr>
      <t>23/05/2023</t>
    </r>
  </si>
  <si>
    <r>
      <t xml:space="preserve">Página: </t>
    </r>
    <r>
      <rPr>
        <sz val="12"/>
        <color indexed="8"/>
        <rFont val="Arial Nova"/>
        <family val="2"/>
      </rPr>
      <t>1 de 1</t>
    </r>
  </si>
  <si>
    <t>ORFEO</t>
  </si>
  <si>
    <t>NOMBRE:</t>
  </si>
  <si>
    <t>CEDULA:</t>
  </si>
  <si>
    <t>DEPENDENCIA:</t>
  </si>
  <si>
    <t>N° CONTRATO:</t>
  </si>
  <si>
    <t>FOLIOS</t>
  </si>
  <si>
    <t>AREA OPERATIVA No</t>
  </si>
  <si>
    <t>#</t>
  </si>
  <si>
    <t>CIUDAD</t>
  </si>
  <si>
    <t>NRO</t>
  </si>
  <si>
    <t>TERCERO</t>
  </si>
  <si>
    <t>FECHA</t>
  </si>
  <si>
    <t>DISPONIBILIDAD DE RECURSOS</t>
  </si>
  <si>
    <t>ANEXOS</t>
  </si>
  <si>
    <t>ENTREGA</t>
  </si>
  <si>
    <t>OBSERVACIONES</t>
  </si>
  <si>
    <t>1.</t>
  </si>
  <si>
    <t>LISTA DE CHEQUEO</t>
  </si>
  <si>
    <t>X</t>
  </si>
  <si>
    <t>2.</t>
  </si>
  <si>
    <t xml:space="preserve">CERTIFICADO DE SUPERVISIÓN </t>
  </si>
  <si>
    <t>3.</t>
  </si>
  <si>
    <t>FACTURA ELECTRONICA O DOCUMENTO EQUIVALENTE</t>
  </si>
  <si>
    <t>4.</t>
  </si>
  <si>
    <t>DECLARACIÓN JURAMENTADA</t>
  </si>
  <si>
    <t>5.</t>
  </si>
  <si>
    <t>PLANILLA DE SEGURIDAD SOCIAL</t>
  </si>
  <si>
    <t>6.</t>
  </si>
  <si>
    <t>INFORME DE CONTRATISTA</t>
  </si>
  <si>
    <t>7.</t>
  </si>
  <si>
    <t>PAGO O FORMATO PARA PAGO DE AFC</t>
  </si>
  <si>
    <t>8.</t>
  </si>
  <si>
    <t>REGISTRO CIVIL - IDENTIFICACION DE DEPENDIENTES</t>
  </si>
  <si>
    <t>9.</t>
  </si>
  <si>
    <t>CERTIFICADO VIGENTE DE PAGO DE INTERESES DE VIVIENDA</t>
  </si>
  <si>
    <t>10.</t>
  </si>
  <si>
    <t>SOPORTE DE PAGO MEDICINA PREPAGADA, SEGUROS O PLANES COMPLEMENTARIOS</t>
  </si>
  <si>
    <t>11.</t>
  </si>
  <si>
    <t>CERTIFICACIONES (CGR,PGN,POLICIA,RNMC,REDAM)</t>
  </si>
  <si>
    <t>12.</t>
  </si>
  <si>
    <t>ORDEN DE PAGO MES ANTERIOR</t>
  </si>
  <si>
    <t>13.</t>
  </si>
  <si>
    <t xml:space="preserve">REVISADO POR :  </t>
  </si>
  <si>
    <t>FIRMA</t>
  </si>
  <si>
    <t>HISTORIAL DE CAMBIOS</t>
  </si>
  <si>
    <t>VERSIÓN</t>
  </si>
  <si>
    <t>DESCRIPCIÓN</t>
  </si>
  <si>
    <t>Creación del documento</t>
  </si>
  <si>
    <t>Actualización del Formato</t>
  </si>
  <si>
    <t>Actualización del Formato Firmas.</t>
  </si>
  <si>
    <t>ELABORÓ:
MARITZA HERNANDEZ
 Grupo de Contabilidad</t>
  </si>
  <si>
    <t>REVISÓ:
LEIDY YANINA VIVAS OROZCO
Coordinadora Grupo de Contabilidad</t>
  </si>
  <si>
    <t>CERTIFICADO DE SUPERVISIÓN CONTRATISTAS</t>
  </si>
  <si>
    <t>No. Orfeo:</t>
  </si>
  <si>
    <t>No. Expediente:</t>
  </si>
  <si>
    <t>AOP</t>
  </si>
  <si>
    <t>Contrato No.</t>
  </si>
  <si>
    <t>Año</t>
  </si>
  <si>
    <t>Modalidad del contrato</t>
  </si>
  <si>
    <t>Fecha acta de inicio</t>
  </si>
  <si>
    <t>Contratista</t>
  </si>
  <si>
    <t>C.C. o NIT</t>
  </si>
  <si>
    <t>Objeto del Contrato</t>
  </si>
  <si>
    <t>¿El contrato ha tenido modificaciones?</t>
  </si>
  <si>
    <t>Descripción de la modificación</t>
  </si>
  <si>
    <t>Periodo de ejecución (de acuerdo con el contrato)</t>
  </si>
  <si>
    <t>del</t>
  </si>
  <si>
    <t>al</t>
  </si>
  <si>
    <t>Periodo a certificar</t>
  </si>
  <si>
    <t>Cuota a pagar</t>
  </si>
  <si>
    <t>de</t>
  </si>
  <si>
    <t>INFORMACION FINANCIERA DEL CONTRATO</t>
  </si>
  <si>
    <t>Valor inicial</t>
  </si>
  <si>
    <t>Modificaciones</t>
  </si>
  <si>
    <t>Valor total contrato</t>
  </si>
  <si>
    <t>Saldo Actual</t>
  </si>
  <si>
    <t>Menos este pago</t>
  </si>
  <si>
    <t>Nuevo saldo</t>
  </si>
  <si>
    <t>Valor a pagar</t>
  </si>
  <si>
    <t>COMO SUPERVISOR DEL CONTRATO ME PERMITO CERTIFICAR (PARA PAGO PARCIAL)</t>
  </si>
  <si>
    <t xml:space="preserve">   SI                    NO</t>
  </si>
  <si>
    <t>Que el contratista cumplió con el OBJETO  y las OBLIGACIONES estipuladas en el contrato</t>
  </si>
  <si>
    <t>Que el contratista cumplió con la entrega de los bienes y su ingreso fue reportado al almacén.</t>
  </si>
  <si>
    <t>Que se recibieron los informes, productos o bienes solicitados en el contrato, en medio físico y/o magnético, los cuales una  vez  revisados y aprobados fueron anexados al expediente y entregados a la Oficina Jurídica para ser anexados a la carpeta del contrato</t>
  </si>
  <si>
    <t>Que el contratista dio cumplimiento a lo establecido en las dispocisiones legales vigentes sobre el regimen de seguridad social, y cumplió con los aportes a salud, pensión y ARL.</t>
  </si>
  <si>
    <t>Se verificò el pago de la planilla de aportes de seguridad social en la plataforma establecida por el Ministerio de Salud.</t>
  </si>
  <si>
    <t>COMO SUPERVISOR DEL CONTRATO ME PERMITO CERTIFICAR (PARA PAGO TOTAL O ULTIMO PAGO)</t>
  </si>
  <si>
    <t>Que el contratista cumplió con el reintegro los elementos entregados bajo su responsabilidad y su ingreso fue reportado al almacén</t>
  </si>
  <si>
    <t>Que  el contratista  dio  pleno  cumplimiento  al  contrato,  dentro de los términos establecidos en el mismo.</t>
  </si>
  <si>
    <t>Que el contratista dio cumplimiento a lo establecido en las disposiciones legales vigentes sobre el regimen de seguridad social, y cumplió con los aportes a salud, pensión y ARL</t>
  </si>
  <si>
    <t xml:space="preserve"> PAC PROGRAMADO</t>
  </si>
  <si>
    <t>FUENTE DE FINANCIACION</t>
  </si>
  <si>
    <t>RECIBIDO A SATISFACCION</t>
  </si>
  <si>
    <t>CDP CONTRATO</t>
  </si>
  <si>
    <t>RP CONTRATO</t>
  </si>
  <si>
    <t>VALOR</t>
  </si>
  <si>
    <t>PROPIOS</t>
  </si>
  <si>
    <t>NACION</t>
  </si>
  <si>
    <t>Por lo anterior, autorizo el pago correspondiente, conforme se señala en la cláusula de valor y forma de pago del contrato.</t>
  </si>
  <si>
    <t>DISPONIBILIDAD RECURSOS</t>
  </si>
  <si>
    <t>Se adjunta los documentos requeridos en el proceso:</t>
  </si>
  <si>
    <t>No de Factura y/o Documento Soporte</t>
  </si>
  <si>
    <t>SUPERVISOR (1)</t>
  </si>
  <si>
    <t>SUPERVISOR (2)</t>
  </si>
  <si>
    <t>Cargo</t>
  </si>
  <si>
    <t>DOCUMENTO EQUIVALENTE A LA FACTURA</t>
  </si>
  <si>
    <t>Instituto de Hidrología, Meteorología y Estudios Ambientales</t>
  </si>
  <si>
    <t>NIT. 830.000.602 - 5</t>
  </si>
  <si>
    <t>Calle 25 D No. 96B-70</t>
  </si>
  <si>
    <t>CONSECUTIVO CONTABILIDAD</t>
  </si>
  <si>
    <t>TELEFONO: 3527160</t>
  </si>
  <si>
    <t>www.ideam.gov.co</t>
  </si>
  <si>
    <t>CLIENTE</t>
  </si>
  <si>
    <t>NO MODIFICAR</t>
  </si>
  <si>
    <t>F E C  H A</t>
  </si>
  <si>
    <t>NIT/CC</t>
  </si>
  <si>
    <t>DIA</t>
  </si>
  <si>
    <t>MES</t>
  </si>
  <si>
    <t>AÑO</t>
  </si>
  <si>
    <t>CIUDAD:</t>
  </si>
  <si>
    <t>EXPEDIENTE</t>
  </si>
  <si>
    <t>CONCEPTO</t>
  </si>
  <si>
    <t>CONTRATO No.</t>
  </si>
  <si>
    <t>PAGO No.</t>
  </si>
  <si>
    <t>BREVE DESCRIPCIÓN DEL OBJETO</t>
  </si>
  <si>
    <t>PERIODO A PAGAR</t>
  </si>
  <si>
    <t>DATOS DE LA CUENTA</t>
  </si>
  <si>
    <t>NÚMERO DE LA CUENTA</t>
  </si>
  <si>
    <t>ENTIDAD FINANCIERA</t>
  </si>
  <si>
    <t>TIPO DE CUENTA</t>
  </si>
  <si>
    <t>SON:</t>
  </si>
  <si>
    <t>SUB-TOTAL</t>
  </si>
  <si>
    <t>VALOR NETO A PAGAR</t>
  </si>
  <si>
    <t>Declaro que los aportes al Sistema de Seguridad Social derivados del presente cobro, fueron pagados mediante planillas las cuales se adjunta fotocopia</t>
  </si>
  <si>
    <t>RÉGIMEN:</t>
  </si>
  <si>
    <t>Actividad Económica CIIU No.</t>
  </si>
  <si>
    <t>De la ciudad de</t>
  </si>
  <si>
    <t>FIRMA SUPERVISOR</t>
  </si>
  <si>
    <t>Código: GF-F004</t>
  </si>
  <si>
    <t>Simplificado</t>
  </si>
  <si>
    <t>Común</t>
  </si>
  <si>
    <t>Enero</t>
  </si>
  <si>
    <t>Ciudad y Fecha</t>
  </si>
  <si>
    <t>Febrero</t>
  </si>
  <si>
    <t>Marzo</t>
  </si>
  <si>
    <t>Abril</t>
  </si>
  <si>
    <t>Señores</t>
  </si>
  <si>
    <t>Mayo</t>
  </si>
  <si>
    <t>GRUPOS DE CONTABILIDAD Y TESORERÍA</t>
  </si>
  <si>
    <t>Junio</t>
  </si>
  <si>
    <t>IDEAM</t>
  </si>
  <si>
    <t>Julio</t>
  </si>
  <si>
    <t>Agosto</t>
  </si>
  <si>
    <t>DECLARACIÓN JURAMENTADA PARA CATALOGAR A LOS CONTRIBUYENTES BAJO EL SISTEMA DE RENTAS CEDULARES Y ACCEDER A BENEFICIOS
Y/O DESCUENTOS TRIBUTARIOS SEGÚN LA LEY 1819 DE 2016</t>
  </si>
  <si>
    <t>Septiembre</t>
  </si>
  <si>
    <t>Octubre</t>
  </si>
  <si>
    <r>
      <t>De conformidad con la referencia me permito manifestarle lo siguiente,</t>
    </r>
    <r>
      <rPr>
        <b/>
        <sz val="11"/>
        <rFont val="Verdana"/>
        <family val="2"/>
      </rPr>
      <t xml:space="preserve"> bajo la gravedad del juramento.</t>
    </r>
  </si>
  <si>
    <t>Noviembre</t>
  </si>
  <si>
    <t>Diciembre</t>
  </si>
  <si>
    <t>1- Nombre del prestador del servicio</t>
  </si>
  <si>
    <t xml:space="preserve">2- Identificación </t>
  </si>
  <si>
    <t>3- Régimen tributario al que pertenece</t>
  </si>
  <si>
    <t>4- Mes al que pertenece la certificación</t>
  </si>
  <si>
    <t>5- Declarante de renta</t>
  </si>
  <si>
    <t>6- Valor de los aportes obligatorios al sistema de seguridad social</t>
  </si>
  <si>
    <t xml:space="preserve">     No Planilla(s) de PAGO</t>
  </si>
  <si>
    <t>Aporte a ARL</t>
  </si>
  <si>
    <t>Periodo cotizado</t>
  </si>
  <si>
    <t>7- Certifico bajo la gravedad del juramento que los documentos soportes del pago de aportes obligatorios al sistema de seguridad social en salud y pensión corresponde a los ingresos provenientes del contrato materia del pago sujeto a retención.</t>
  </si>
  <si>
    <t>8- Solicito que se practique una tarifa de retención en la fuente superior a la establecida de acuerdo con lo establecido en el parágrafo 3 del artículo 383 del Estatuto Tributario (Modificado por el artículo 42 de la Ley 2010 de 2019), la cual será por valor de: ____________________________________</t>
  </si>
  <si>
    <t>9- Para la ejecución del contrato que he suscrito con el ideam, certifico que he subcontratado 2 o más personas naturales por salarios o por servicios.</t>
  </si>
  <si>
    <t xml:space="preserve">10- Mi aporte a una  cuentas AFC este mes es de: </t>
  </si>
  <si>
    <t>$</t>
  </si>
  <si>
    <t xml:space="preserve">Cta Bancaria No. </t>
  </si>
  <si>
    <t xml:space="preserve">      Yo autorizo para que el IDEAM realice el descuento.</t>
  </si>
  <si>
    <t>Ya realice la consignación y adjunto el soporte.</t>
  </si>
  <si>
    <t>11- El Total de los intereses de Vivienda Cancelados durante el año anterior fue de:</t>
  </si>
  <si>
    <t>12- La deducción de dependientes para este mes corresponde a:</t>
  </si>
  <si>
    <t>Hijos</t>
  </si>
  <si>
    <t>Otros</t>
  </si>
  <si>
    <r>
      <rPr>
        <b/>
        <sz val="11"/>
        <rFont val="Verdana"/>
        <family val="2"/>
      </rPr>
      <t xml:space="preserve">     Nota1:</t>
    </r>
    <r>
      <rPr>
        <sz val="11"/>
        <rFont val="Verdana"/>
        <family val="2"/>
      </rPr>
      <t xml:space="preserve"> Para dependientes (</t>
    </r>
    <r>
      <rPr>
        <b/>
        <sz val="11"/>
        <rFont val="Verdana"/>
        <family val="2"/>
      </rPr>
      <t>Hijos</t>
    </r>
    <r>
      <rPr>
        <sz val="11"/>
        <rFont val="Verdana"/>
        <family val="2"/>
      </rPr>
      <t>)  se debe allegar Registro Civil de Nacimiento</t>
    </r>
  </si>
  <si>
    <r>
      <t xml:space="preserve">                          Para </t>
    </r>
    <r>
      <rPr>
        <b/>
        <sz val="11"/>
        <rFont val="Verdana"/>
        <family val="2"/>
      </rPr>
      <t>Otros</t>
    </r>
    <r>
      <rPr>
        <sz val="11"/>
        <rFont val="Verdana"/>
        <family val="2"/>
      </rPr>
      <t>:  Allegar certificaciòn de contador publico con la copia de la tarjeta  profesional</t>
    </r>
  </si>
  <si>
    <r>
      <rPr>
        <b/>
        <sz val="11"/>
        <rFont val="Verdana"/>
        <family val="2"/>
      </rPr>
      <t xml:space="preserve">    Nota2:</t>
    </r>
    <r>
      <rPr>
        <sz val="11"/>
        <rFont val="Verdana"/>
        <family val="2"/>
      </rPr>
      <t xml:space="preserve"> Para los hijos con edad entre los 18 y 23 años se debe allegar certificación que se encuentre matriculado en una institución certificada</t>
    </r>
  </si>
  <si>
    <t xml:space="preserve">                          por el ICFES y/o el recido de pago de la matrícula respectiva (numeral 2 parágrafo 2 del artículo 387 Estatuto Tributario).</t>
  </si>
  <si>
    <t>13-  Valor Aporte mensual: Medicina Prepagada - Seguros - Planes complementarios es de:</t>
  </si>
  <si>
    <t>14-  Otro:</t>
  </si>
  <si>
    <t>Firma</t>
  </si>
  <si>
    <t>El trabajador independiente debe entregar los soportes, adjuntándolos a la factura o documento</t>
  </si>
  <si>
    <t xml:space="preserve">soporte, teniendo en cuenta lo establecido  el Art. 7 del Dcto 3750 de 1986 y el Art. 7 del Dcto 4713 de 2005   </t>
  </si>
  <si>
    <t>PRESENTACIÓN DE INFORMES DE CONTRATOS DE PRESTACIÓN DE SERVICIOS PROFESIONALES Y DE APOYO A LA GESTIÓN</t>
  </si>
  <si>
    <t>Código: A-GJ-F008</t>
  </si>
  <si>
    <t>Versión: 02</t>
  </si>
  <si>
    <t>Fecha:  2/01/2024</t>
  </si>
  <si>
    <t>Página: 1 de 5</t>
  </si>
  <si>
    <r>
      <t>I.</t>
    </r>
    <r>
      <rPr>
        <b/>
        <sz val="7"/>
        <color theme="1"/>
        <rFont val="Times New Roman"/>
        <family val="1"/>
      </rPr>
      <t xml:space="preserve">                     </t>
    </r>
    <r>
      <rPr>
        <b/>
        <sz val="10"/>
        <color rgb="FF000000"/>
        <rFont val="Arial Narrow"/>
        <family val="2"/>
      </rPr>
      <t>INFORMACIÓN GENERAL</t>
    </r>
  </si>
  <si>
    <t>Número  y año del contrato</t>
  </si>
  <si>
    <t>Nº de expediente ORFEO</t>
  </si>
  <si>
    <t xml:space="preserve">Nombre del contratista </t>
  </si>
  <si>
    <t xml:space="preserve">Nombre del supervisor </t>
  </si>
  <si>
    <t xml:space="preserve">Nº del informe </t>
  </si>
  <si>
    <t>Nº de documento de identidad del contratista</t>
  </si>
  <si>
    <t xml:space="preserve">Periodo de ejecución del informe </t>
  </si>
  <si>
    <t>Nº de planilla de pago de seguridad social</t>
  </si>
  <si>
    <r>
      <t xml:space="preserve">Porcentaje de ejecución </t>
    </r>
    <r>
      <rPr>
        <b/>
        <u/>
        <sz val="10"/>
        <color rgb="FF000000"/>
        <rFont val="Arial Narrow"/>
        <family val="2"/>
      </rPr>
      <t>actual</t>
    </r>
    <r>
      <rPr>
        <b/>
        <sz val="10"/>
        <color rgb="FF000000"/>
        <rFont val="Arial Narrow"/>
        <family val="2"/>
      </rPr>
      <t xml:space="preserve"> del contrato expresado en porcentaje desde el 1% y hasta el 100%</t>
    </r>
  </si>
  <si>
    <t>Objeto del contrato</t>
  </si>
  <si>
    <t>II DESARROLLO DEL INFORME</t>
  </si>
  <si>
    <t>OBLIGACIONES ESPECIFICAS</t>
  </si>
  <si>
    <t>Nº de la obligación</t>
  </si>
  <si>
    <r>
      <t>Debe a continuación describir la obligación que conforme al contrato se está desarrollando en el respectivo mes del informe. (Debe corresponder al texto del contrato de la “</t>
    </r>
    <r>
      <rPr>
        <b/>
        <i/>
        <sz val="10"/>
        <color rgb="FF000000"/>
        <rFont val="Arial Narrow"/>
        <family val="2"/>
      </rPr>
      <t>CLÁUSULA DE OBLIGACIONES ESPECIFICAS DEL CONTRATISTA</t>
    </r>
    <r>
      <rPr>
        <b/>
        <sz val="10"/>
        <color rgb="FF000000"/>
        <rFont val="Arial Narrow"/>
        <family val="2"/>
      </rPr>
      <t>”)</t>
    </r>
  </si>
  <si>
    <t xml:space="preserve">A continuación, describa de forma detallada cómo fue cumplida la respectiva obligación contractual, para lo cual deberá incluirse: las reuniones realizadas, los correos electrónicos enviados, los documentos generados y entregados, los radicados de Orfeo, etc. y en general toda la información que permita evidenciar el cabal cumplimiento de las obligaciones contractuales.  Incluya las casillas que sean necesarias. </t>
  </si>
  <si>
    <t>Medio de verificación</t>
  </si>
  <si>
    <t xml:space="preserve">Si se trata de instalación de software o licencia pantallazo de cumplimiento. </t>
  </si>
  <si>
    <t>Verificar, analizar y hacer seguimiento de la información soporte para el trámite de pago de los observadores voluntarios</t>
  </si>
  <si>
    <t>REVISAR OBSERVADORES y PAGO DE LOS MISMOS</t>
  </si>
  <si>
    <t>Elaborar con base en la información remitida por el Grupo de Planeación Operativa los archivos planos en la plantilla ya estipulada por SIIF Nación</t>
  </si>
  <si>
    <t>N/A</t>
  </si>
  <si>
    <t>Efectuar el análisis y revisión de la carga tributaria de conformidad a la calidad de los observadores voluntarios de la Red Hidrometeorológica IDEAM, con el fin de dar cumplimiento a los lineamientos tributarios</t>
  </si>
  <si>
    <t>Verificar la normatividad de cada territorio de las áreas de los observadores, para realizar la deducción de impuesto de Ica, Retención en la Fuente, Estampillas, y demás impuestos que se requiera</t>
  </si>
  <si>
    <t>Construir y cargar los archivos planos para el pago de Observadores en el SIIF Nación</t>
  </si>
  <si>
    <t>Cargar los soportes en el SIIF Nación de la cuenta por pagar, obligación y pago de los Observadores</t>
  </si>
  <si>
    <t xml:space="preserve">Realizar seguimiento a los procesos de pago de Observadores que la Subdirección de Hidrología gestionecon el Grupo de Contabilidad para el pago correspondiente. </t>
  </si>
  <si>
    <t>Apoyar la revisión de documentos de las cuentas de cobro de contratistas y proveedores del Instituto, verificando que estén completos y correctamente diligenciados, así mismo que el certificado de supervisión corresponda a la cuenta de cobro del contratista y/o factura del proveedor, al terminar el proceso y antes de enviar al Grupo de Tesorería para tramite de pago validar que las cuentas por pagar y las obligaciones de contratistas y proveedores se encuentren correctamente tramitadas.</t>
  </si>
  <si>
    <t xml:space="preserve">Revisión de los Orfeo y liquidación de contratistas CREACION DE MACROS PARA FACILITAR LOS PRECESOS  </t>
  </si>
  <si>
    <t>Entregar, debidamente organizados, todos los archivos y documentos desarrollados durante la ejecución del contrato al supervisor del mismo, para efectos del último recibo a satisfacción</t>
  </si>
  <si>
    <t>Documentar y hacer entrega al IDEAM de los procedimientos y programas creados en el desarrollo del objeto contractual</t>
  </si>
  <si>
    <t xml:space="preserve">Creación y formulación de base de datos para liquidar contratistas y para pagar observadores </t>
  </si>
  <si>
    <t>Realizar las actividades contractuales, conforme las instrucciones del supervisor del contrato, que sea necesaria para el correcto y adecuado desarrollo del objeto contractual</t>
  </si>
  <si>
    <t xml:space="preserve">Implementar macro de números en letras a planilla de contratistas  Creación de macros para evitar los reprocesos y envió de errores </t>
  </si>
  <si>
    <t>Publicar el informe de ejecución en el formato N° A-GJ-F008, debidamente firmado por las partes en la plataforma Secop II de acuerdo con la guía de publicación emitida por la oficina jurídica</t>
  </si>
  <si>
    <t>En caso de manejar cuentas institucionales en aplicaciones, plataformas o en general cualquier tipo de acceso a cualquier herramienta para el cumplimiento de sus obligaciones, para cada cuenta deberá informar al supervisor si se ha generado cambio en el usuario o contraseña de acceso y suministrar la información necesaria para garantizar la continuidad del ingreso</t>
  </si>
  <si>
    <t>Para el último pago deberán adjuntar pantallazo de que la bandeja de Orfeo se encuentre sin radicados pendientes en sus bandejas</t>
  </si>
  <si>
    <t>OBLIGACIONES GENERALES</t>
  </si>
  <si>
    <t>Debe a continuación describir la obligación que conforme al contrato se está desarrollando en el respectivo mes del informe. (Debe corresponder al texto del contrato de la “CLÁUSULA DE OBLIGACIONES GENERALES DEL CONTRATISTA”)</t>
  </si>
  <si>
    <t>A continuación, describa de forma detallada cómo fue cumplida la respectiva obligación contractual.</t>
  </si>
  <si>
    <t xml:space="preserve">Medio de verificación </t>
  </si>
  <si>
    <t>9.C</t>
  </si>
  <si>
    <t>Realizar el pago mensual de manera anticipada a la ARL</t>
  </si>
  <si>
    <t>Planilla cancelada</t>
  </si>
  <si>
    <t xml:space="preserve">No </t>
  </si>
  <si>
    <t>9.D</t>
  </si>
  <si>
    <r>
      <t>Realizar el pago mensual al Sistema de Seguridad Social Integral, conforme a la normatividad vigente</t>
    </r>
    <r>
      <rPr>
        <sz val="10.5"/>
        <color theme="1"/>
        <rFont val="Times New Roman"/>
        <family val="1"/>
      </rPr>
      <t>.</t>
    </r>
  </si>
  <si>
    <t>9.F</t>
  </si>
  <si>
    <r>
      <t>Cumplir con los lineamientos del Sistema de Gestión Documental – Orfeo y gestionar todos los trámites asignados a su usuario en el sistema</t>
    </r>
    <r>
      <rPr>
        <sz val="10.5"/>
        <color theme="1"/>
        <rFont val="Times New Roman"/>
        <family val="1"/>
      </rPr>
      <t>.</t>
    </r>
  </si>
  <si>
    <t>Bandeja de Orfeo 100% tramitada</t>
  </si>
  <si>
    <t xml:space="preserve">ORFEO </t>
  </si>
  <si>
    <r>
      <t>I.</t>
    </r>
    <r>
      <rPr>
        <b/>
        <sz val="7"/>
        <color theme="1"/>
        <rFont val="Times New Roman"/>
        <family val="1"/>
      </rPr>
      <t xml:space="preserve">                     </t>
    </r>
    <r>
      <rPr>
        <b/>
        <sz val="10"/>
        <color rgb="FF000000"/>
        <rFont val="Arial Narrow"/>
        <family val="2"/>
      </rPr>
      <t>PRODUCTOS (Sólo si fueron pactados en el contrato)</t>
    </r>
  </si>
  <si>
    <t>Nº del producto</t>
  </si>
  <si>
    <r>
      <t xml:space="preserve">Nombre de los productos del mes a ejecutar (Debe corresponder a la cláusula de </t>
    </r>
    <r>
      <rPr>
        <b/>
        <i/>
        <sz val="10"/>
        <color rgb="FF000000"/>
        <rFont val="Arial Narrow"/>
        <family val="2"/>
      </rPr>
      <t>“ENTREGAS Y/O PRODUCTOS”</t>
    </r>
    <r>
      <rPr>
        <b/>
        <sz val="10"/>
        <color rgb="FF000000"/>
        <rFont val="Arial Narrow"/>
        <family val="2"/>
      </rPr>
      <t xml:space="preserve"> del respectivo contrato). Incluya las casillas que sean necesarias.</t>
    </r>
  </si>
  <si>
    <t>Fecha de entrega</t>
  </si>
  <si>
    <r>
      <t>II.</t>
    </r>
    <r>
      <rPr>
        <b/>
        <sz val="7"/>
        <color theme="1"/>
        <rFont val="Times New Roman"/>
        <family val="1"/>
      </rPr>
      <t xml:space="preserve">                    </t>
    </r>
    <r>
      <rPr>
        <b/>
        <sz val="10"/>
        <color rgb="FF000000"/>
        <rFont val="Arial Narrow"/>
        <family val="2"/>
      </rPr>
      <t xml:space="preserve">ANEXOS DEL INFORME  </t>
    </r>
  </si>
  <si>
    <t>(Sólo si se requieren de acuerdo con las obligaciones contractuales, hacer entrega de: planos, mapas, documentos, actas, fotografías, etc.) Incluya las casillas que  sean necesarias.</t>
  </si>
  <si>
    <t>Nº del Anexo</t>
  </si>
  <si>
    <t>Nombre del anexo</t>
  </si>
  <si>
    <t>Forma de entrega (Física o digital)</t>
  </si>
  <si>
    <r>
      <t>III.</t>
    </r>
    <r>
      <rPr>
        <b/>
        <sz val="7"/>
        <color theme="1"/>
        <rFont val="Times New Roman"/>
        <family val="1"/>
      </rPr>
      <t xml:space="preserve">                  </t>
    </r>
    <r>
      <rPr>
        <b/>
        <sz val="10"/>
        <color rgb="FF000000"/>
        <rFont val="Arial Narrow"/>
        <family val="2"/>
      </rPr>
      <t>FIRMAS</t>
    </r>
  </si>
  <si>
    <t xml:space="preserve">Firma del contratista </t>
  </si>
  <si>
    <t>Visto bueno del supervisor del contrato</t>
  </si>
  <si>
    <t>y</t>
  </si>
  <si>
    <t>KEY</t>
  </si>
  <si>
    <t>HONORARIOS</t>
  </si>
  <si>
    <t>DIAS</t>
  </si>
  <si>
    <t xml:space="preserve"> RESPONSABLE  IVA</t>
  </si>
  <si>
    <t xml:space="preserve">VALOR HONORARIO </t>
  </si>
  <si>
    <t xml:space="preserve">VALOR HONORARIO RESPONSABLES </t>
  </si>
  <si>
    <t>PLANILLA (A - V)</t>
  </si>
  <si>
    <t>DECLARANTE (SI - NO)</t>
  </si>
  <si>
    <t>PENSIONADO (SI - NO)</t>
  </si>
  <si>
    <t>AREA OPERATIVA</t>
  </si>
  <si>
    <t>NIVEL RIESGO</t>
  </si>
  <si>
    <t>RADICADO ORFEO</t>
  </si>
  <si>
    <t>No. FACTURA ELECTRONICA</t>
  </si>
  <si>
    <t>BASE ICA</t>
  </si>
  <si>
    <t xml:space="preserve">ICA </t>
  </si>
  <si>
    <t>BASE RETEFUENTE</t>
  </si>
  <si>
    <t>COMPROMISO</t>
  </si>
  <si>
    <t>codigo</t>
  </si>
  <si>
    <t>cc</t>
  </si>
  <si>
    <t>387 O 383</t>
  </si>
  <si>
    <t>Z</t>
  </si>
  <si>
    <t xml:space="preserve">NOMBRE </t>
  </si>
  <si>
    <t>IDENTIFICACION</t>
  </si>
  <si>
    <t>RESPONSABLE IMPUESTO</t>
  </si>
  <si>
    <t>PLANILLA (A - V) (TODO LO DIFERENTE A 11 ES V)</t>
  </si>
  <si>
    <t>ZONA OPERATIVA</t>
  </si>
  <si>
    <t>DEPENDIENTES (SI -NO)</t>
  </si>
  <si>
    <t xml:space="preserve">FACTURADOR ELECTRONICO </t>
  </si>
  <si>
    <t>#ORFEO</t>
  </si>
  <si>
    <t># CTO</t>
  </si>
  <si>
    <t>DCTO EQ.</t>
  </si>
  <si>
    <t>CONTRATO</t>
  </si>
  <si>
    <t>383 O 387</t>
  </si>
  <si>
    <t>CERTIFICACIÓN DE ACTUALIZACIÓN TRIBUTARIA PERSONAS NATURALES AÑO 2025.</t>
  </si>
  <si>
    <t>Cédula N°</t>
  </si>
  <si>
    <t xml:space="preserve"> Nombres y Apellidos </t>
  </si>
  <si>
    <t>1. DATOS  DEL  CONTRATO</t>
  </si>
  <si>
    <t>Contrato No</t>
  </si>
  <si>
    <t>En  cumplimiento del  Artículo 1°  del Decreto 1070 del 28  de  mayo de 2013,  el cual establece que las personas naturales  residentes en el país deberán reportar anualmente  a sus  pagadores o agentes de retención la información necesaria para determinar  la categoría tributaria a que pertenecen, manifiesto expresamente que me acojo a uno de los siguientes artículos para la depuración de la base de retención en la fuente.</t>
  </si>
  <si>
    <t>RECUERDE:
1. Seleccionar una sola casilla, la cual será aplicada durante la vigencia del contrato para efectos tributarios</t>
  </si>
  <si>
    <t>Manifiesto bajo la gravedad de juramento que no  tomaré los costos o deducciones asociados a rentas de trabajo Art. 383 E.T.</t>
  </si>
  <si>
    <t>Manifiesto bajo la gravedad de juramento que  tomaré los costos o deducciones asociados a rentas de trabajo así: Art. 387 E.T.</t>
  </si>
  <si>
    <t>2. FACTORES PARA LA DISMINUCIÓN DE LA BASE DE RETENCIÓN</t>
  </si>
  <si>
    <t>2.1. DEPENDENCIA ECONÓMICA</t>
  </si>
  <si>
    <t>Certifico que :</t>
  </si>
  <si>
    <t>Nombre dependiente</t>
  </si>
  <si>
    <t>(Hijos, Cónyuge o compañero permanente, Padres, Hermanos)</t>
  </si>
  <si>
    <t>Tipo Documento</t>
  </si>
  <si>
    <t xml:space="preserve"> T.I.</t>
  </si>
  <si>
    <t>C.C.</t>
  </si>
  <si>
    <t>NUIP</t>
  </si>
  <si>
    <t>Numero de identificación</t>
  </si>
  <si>
    <t>Se encuentra a mi cargo en la siguiente calidad de dependiente:</t>
  </si>
  <si>
    <t>*</t>
  </si>
  <si>
    <t>Hijo(s) que tiene(n) hasta 18 años de edad y depende(n) económicamente de mí. (Registro Civil)</t>
  </si>
  <si>
    <t xml:space="preserve">Hijo(s) con edad entre 18  y  23  años,  cuya  educación está a mi cargo en instituciones formales de educación  superior   certificadas  por  el   ICFES  o  la  autoridad  oficial  correspondiente;  o  en  los programas técnicos de educación no formal  debidamente acreditados  por la autoridad competente. </t>
  </si>
  <si>
    <t xml:space="preserve">Hijo(s) mayor(es) de 18 años  que se encuentran en situación de dependencia originada en factores  físicos o psicológicos certificados por Medicina Legal. </t>
  </si>
  <si>
    <t>Cónyuge o compañero permanente que se encuentra en situación de dependencia sea por ausencia  de ingresos o ingresos en el año menores a doscientos sesenta (260) UVT, certificada por contador  público, o  por  dependencia  originada  en factores  físicos o  psicológicos que sean certificados  por Medicina Legal.</t>
  </si>
  <si>
    <t>Padres y/o hermanos que se encuentran en situación de dependencia, sea por ausencia de ingresos o ingresos en el año  menores  a  doscientas  sesenta  (260)  UVT,  certificada  por contador  público o por dependencia  originada  en  factores físicos  o  psicológicos  que lean certificados por Medicina Legal.</t>
  </si>
  <si>
    <t>Que de conformidad con lo ordenado en el inciso 2° del parágrafo 4° del Decreto 099 del 25 de enero del  2013, nadie más solicitara la deducción de la base de la retención en la fuente por el mismo dependiente.</t>
  </si>
  <si>
    <t>2.2. APORTES VOLUNTARIOS</t>
  </si>
  <si>
    <t>Planes complementarios de salud</t>
  </si>
  <si>
    <t>Aportes voluntarios a fondos de pensión</t>
  </si>
  <si>
    <t>Valor de  Intereses crédito Hipotecario (año anterior)</t>
  </si>
  <si>
    <t>Se debe adjuntar documento soporte con los valores correspondientes de la vigencia 2024</t>
  </si>
  <si>
    <t>3.  CONDICIÓN DECLARANTE</t>
  </si>
  <si>
    <t>Presento Declaración de Renta</t>
  </si>
  <si>
    <t>La  presente  certificación  se  expide  en la ciudad de Bogotá D.C.,  el</t>
  </si>
  <si>
    <t>CEDULA #</t>
  </si>
  <si>
    <t xml:space="preserve">GESTIÓN CUENTA COBRO CONTRATISTAS </t>
  </si>
  <si>
    <t>Gestión financiera</t>
  </si>
  <si>
    <t>NOMBRE HOJA</t>
  </si>
  <si>
    <t>Certificado de supervisión</t>
  </si>
  <si>
    <t>Creación del Documento</t>
  </si>
  <si>
    <t>Documento Equivalente</t>
  </si>
  <si>
    <t>Declaración Juramentada</t>
  </si>
  <si>
    <t>Certificado de Supervisión</t>
  </si>
  <si>
    <t>Actualización del documento</t>
  </si>
  <si>
    <t>Modificación: Punto 5, 8 y 12</t>
  </si>
  <si>
    <t>Certificado de supervision</t>
  </si>
  <si>
    <t>Actualización del Documento</t>
  </si>
  <si>
    <t>Modificación: Punto 3 y 12</t>
  </si>
  <si>
    <t xml:space="preserve">Modificación: Punto 6, 12 y 13 </t>
  </si>
  <si>
    <t>Actualización  del documento</t>
  </si>
  <si>
    <t>Actualización de Instrucciones</t>
  </si>
  <si>
    <t>Actualización documentos soportes</t>
  </si>
  <si>
    <t>22/10/20204</t>
  </si>
  <si>
    <t xml:space="preserve">Actualización de Instrucciones y logo </t>
  </si>
  <si>
    <t>Actualización Datos Contratistas</t>
  </si>
  <si>
    <t>09</t>
  </si>
  <si>
    <t>10</t>
  </si>
  <si>
    <t>Certificación AI</t>
  </si>
  <si>
    <r>
      <rPr>
        <b/>
        <sz val="7.5"/>
        <rFont val="Arial"/>
        <family val="2"/>
      </rPr>
      <t>Grupo</t>
    </r>
  </si>
  <si>
    <r>
      <rPr>
        <b/>
        <sz val="7.5"/>
        <rFont val="Arial"/>
        <family val="2"/>
      </rPr>
      <t>Clase</t>
    </r>
  </si>
  <si>
    <r>
      <rPr>
        <b/>
        <sz val="7.5"/>
        <rFont val="Arial"/>
        <family val="2"/>
      </rPr>
      <t>Subclase</t>
    </r>
  </si>
  <si>
    <r>
      <rPr>
        <b/>
        <sz val="7.5"/>
        <rFont val="Arial"/>
        <family val="2"/>
      </rPr>
      <t>Título</t>
    </r>
  </si>
  <si>
    <r>
      <rPr>
        <b/>
        <sz val="7.5"/>
        <rFont val="Arial"/>
        <family val="2"/>
      </rPr>
      <t>Correspondencia</t>
    </r>
  </si>
  <si>
    <r>
      <rPr>
        <b/>
        <sz val="7.5"/>
        <rFont val="Arial"/>
        <family val="2"/>
      </rPr>
      <t>CPC 1.1 INT.</t>
    </r>
  </si>
  <si>
    <r>
      <rPr>
        <b/>
        <sz val="7.5"/>
        <rFont val="Arial"/>
        <family val="2"/>
      </rPr>
      <t>CIIU Rev. 4 A.C.</t>
    </r>
  </si>
  <si>
    <r>
      <rPr>
        <b/>
        <sz val="7.5"/>
        <rFont val="Arial"/>
        <family val="2"/>
      </rPr>
      <t>SECCIÓN 5</t>
    </r>
  </si>
  <si>
    <r>
      <rPr>
        <b/>
        <sz val="7.5"/>
        <rFont val="Arial"/>
        <family val="2"/>
      </rPr>
      <t>CONSTRUCCIÓN Y SERVICIOS DE LA CONSTRUCCIÓN</t>
    </r>
  </si>
  <si>
    <r>
      <rPr>
        <b/>
        <sz val="7.5"/>
        <rFont val="Arial"/>
        <family val="2"/>
      </rPr>
      <t>DIVISIÓN 53</t>
    </r>
  </si>
  <si>
    <r>
      <rPr>
        <b/>
        <sz val="7.5"/>
        <rFont val="Arial"/>
        <family val="2"/>
      </rPr>
      <t>CONSTRUCCIONES</t>
    </r>
  </si>
  <si>
    <r>
      <rPr>
        <b/>
        <sz val="7.5"/>
        <rFont val="Arial"/>
        <family val="2"/>
      </rPr>
      <t>Edificios</t>
    </r>
  </si>
  <si>
    <r>
      <rPr>
        <sz val="7.5"/>
        <rFont val="Arial MT"/>
        <family val="2"/>
      </rPr>
      <t>Edificios residenciales</t>
    </r>
  </si>
  <si>
    <r>
      <rPr>
        <sz val="7.5"/>
        <rFont val="Arial MT"/>
        <family val="2"/>
      </rPr>
      <t>Edificios residenciales de una y dos viviendas</t>
    </r>
  </si>
  <si>
    <r>
      <rPr>
        <sz val="7.5"/>
        <rFont val="Arial MT"/>
        <family val="2"/>
      </rPr>
      <t>Edificios de viviendas múltiples</t>
    </r>
  </si>
  <si>
    <r>
      <rPr>
        <sz val="7.5"/>
        <rFont val="Arial MT"/>
        <family val="2"/>
      </rPr>
      <t>Edificios no residenciales</t>
    </r>
  </si>
  <si>
    <r>
      <rPr>
        <sz val="7.5"/>
        <rFont val="Arial MT"/>
        <family val="2"/>
      </rPr>
      <t>Edificios industriales</t>
    </r>
  </si>
  <si>
    <r>
      <rPr>
        <sz val="7.5"/>
        <rFont val="Arial MT"/>
        <family val="2"/>
      </rPr>
      <t>Edificios comerciales</t>
    </r>
  </si>
  <si>
    <r>
      <rPr>
        <sz val="7.5"/>
        <rFont val="Arial MT"/>
        <family val="2"/>
      </rPr>
      <t>Otros edificios no residenciales</t>
    </r>
  </si>
  <si>
    <r>
      <rPr>
        <b/>
        <sz val="7.5"/>
        <rFont val="Arial"/>
        <family val="2"/>
      </rPr>
      <t>Obras de ingeniería civil</t>
    </r>
  </si>
  <si>
    <r>
      <rPr>
        <sz val="7.5"/>
        <rFont val="Arial MT"/>
        <family val="2"/>
      </rPr>
      <t xml:space="preserve">Carreteras (excepto carreteras elevadas), calles, vías férreas y pistas
</t>
    </r>
    <r>
      <rPr>
        <sz val="7.5"/>
        <rFont val="Arial MT"/>
        <family val="2"/>
      </rPr>
      <t>de aterrizaje</t>
    </r>
  </si>
  <si>
    <r>
      <rPr>
        <sz val="7.5"/>
        <rFont val="Arial MT"/>
        <family val="2"/>
      </rPr>
      <t>Carreteras (excepto carreteras elevadas); calles</t>
    </r>
  </si>
  <si>
    <r>
      <rPr>
        <sz val="7.5"/>
        <rFont val="Arial MT"/>
        <family val="2"/>
      </rPr>
      <t>54210*</t>
    </r>
  </si>
  <si>
    <r>
      <rPr>
        <sz val="7.5"/>
        <rFont val="Arial MT"/>
        <family val="2"/>
      </rPr>
      <t>Ferrocarriles</t>
    </r>
  </si>
  <si>
    <r>
      <rPr>
        <sz val="7.5"/>
        <rFont val="Arial MT"/>
        <family val="2"/>
      </rPr>
      <t>Pistas de aterrizaje</t>
    </r>
  </si>
  <si>
    <r>
      <rPr>
        <sz val="7.5"/>
        <rFont val="Arial MT"/>
        <family val="2"/>
      </rPr>
      <t>Puentes, carreteras elevadas y túneles</t>
    </r>
  </si>
  <si>
    <r>
      <rPr>
        <sz val="7.5"/>
        <rFont val="Arial MT"/>
        <family val="2"/>
      </rPr>
      <t>Puentes y carreteras elevadas</t>
    </r>
  </si>
  <si>
    <r>
      <rPr>
        <sz val="7.5"/>
        <rFont val="Arial MT"/>
        <family val="2"/>
      </rPr>
      <t>54220*</t>
    </r>
  </si>
  <si>
    <r>
      <rPr>
        <sz val="7.5"/>
        <rFont val="Arial MT"/>
        <family val="2"/>
      </rPr>
      <t>Túneles</t>
    </r>
  </si>
  <si>
    <r>
      <rPr>
        <sz val="7.5"/>
        <rFont val="Arial MT"/>
        <family val="2"/>
      </rPr>
      <t>Puertos, canales, presas, sistemas de riego y otras obras hidráulicas</t>
    </r>
  </si>
  <si>
    <r>
      <rPr>
        <sz val="7.5"/>
        <rFont val="Arial MT"/>
        <family val="2"/>
      </rPr>
      <t>Acueductos y otros conductos de suministro de agua, excepto gasoductos</t>
    </r>
  </si>
  <si>
    <r>
      <rPr>
        <sz val="7.5"/>
        <rFont val="Arial MT"/>
        <family val="2"/>
      </rPr>
      <t>54230*</t>
    </r>
  </si>
  <si>
    <r>
      <rPr>
        <sz val="7.5"/>
        <rFont val="Arial MT"/>
        <family val="2"/>
      </rPr>
      <t>Puertos, vías navegables e instalaciones conexas</t>
    </r>
  </si>
  <si>
    <r>
      <rPr>
        <sz val="7.5"/>
        <rFont val="Arial MT"/>
        <family val="2"/>
      </rPr>
      <t>Represas</t>
    </r>
  </si>
  <si>
    <r>
      <rPr>
        <sz val="7.5"/>
        <rFont val="Arial MT"/>
        <family val="2"/>
      </rPr>
      <t>Sistemas de riego y obras hidráulicas de control de inundaciones</t>
    </r>
  </si>
  <si>
    <r>
      <rPr>
        <sz val="7.5"/>
        <rFont val="Arial MT"/>
        <family val="2"/>
      </rPr>
      <t>Tuberías para la conducción de gas a larga distancia, líneas de comunicación y cables de poder</t>
    </r>
  </si>
  <si>
    <r>
      <rPr>
        <sz val="7.5"/>
        <rFont val="Arial MT"/>
        <family val="2"/>
      </rPr>
      <t>Tuberías de larga distancia</t>
    </r>
  </si>
  <si>
    <r>
      <rPr>
        <sz val="7.5"/>
        <rFont val="Arial MT"/>
        <family val="2"/>
      </rPr>
      <t>54241*</t>
    </r>
  </si>
  <si>
    <r>
      <rPr>
        <sz val="7.5"/>
        <rFont val="Arial MT"/>
        <family val="2"/>
      </rPr>
      <t>Obras para la comunicación de larga distancia y las líneas eléctricas (cables)</t>
    </r>
  </si>
  <si>
    <r>
      <rPr>
        <sz val="7.5"/>
        <rFont val="Arial MT"/>
        <family val="2"/>
      </rPr>
      <t>54242*</t>
    </r>
  </si>
  <si>
    <r>
      <rPr>
        <sz val="7.5"/>
        <rFont val="Arial MT"/>
        <family val="2"/>
      </rPr>
      <t>Tuberías y cables locales, y obras conexas</t>
    </r>
  </si>
  <si>
    <r>
      <rPr>
        <sz val="7.5"/>
        <rFont val="Arial MT"/>
        <family val="2"/>
      </rPr>
      <t>Gasoductos locales</t>
    </r>
  </si>
  <si>
    <r>
      <rPr>
        <sz val="7.5"/>
        <rFont val="Arial MT"/>
        <family val="2"/>
      </rPr>
      <t>54251*</t>
    </r>
  </si>
  <si>
    <r>
      <rPr>
        <sz val="7.5"/>
        <rFont val="Arial MT"/>
        <family val="2"/>
      </rPr>
      <t>Cables locales y obras conexas</t>
    </r>
  </si>
  <si>
    <r>
      <rPr>
        <sz val="7.5"/>
        <rFont val="Arial MT"/>
        <family val="2"/>
      </rPr>
      <t>Alcantarillado y plantas de tratamiento de agua</t>
    </r>
  </si>
  <si>
    <r>
      <rPr>
        <sz val="7.5"/>
        <rFont val="Arial MT"/>
        <family val="2"/>
      </rPr>
      <t>54260*</t>
    </r>
  </si>
  <si>
    <r>
      <rPr>
        <sz val="7.5"/>
        <rFont val="Arial MT"/>
        <family val="2"/>
      </rPr>
      <t>Construcciones  en minas y plantas industriales</t>
    </r>
  </si>
  <si>
    <r>
      <rPr>
        <sz val="7.5"/>
        <rFont val="Arial MT"/>
        <family val="2"/>
      </rPr>
      <t>Construcciones en minas</t>
    </r>
  </si>
  <si>
    <r>
      <rPr>
        <sz val="7.5"/>
        <rFont val="Arial MT"/>
        <family val="2"/>
      </rPr>
      <t>Centrales eléctricas</t>
    </r>
  </si>
  <si>
    <r>
      <rPr>
        <sz val="7.5"/>
        <rFont val="Arial MT"/>
        <family val="2"/>
      </rPr>
      <t>Otras plantas industriales</t>
    </r>
  </si>
  <si>
    <r>
      <rPr>
        <sz val="7.5"/>
        <rFont val="Arial MT"/>
        <family val="2"/>
      </rPr>
      <t>54290*</t>
    </r>
  </si>
  <si>
    <r>
      <rPr>
        <sz val="7.5"/>
        <rFont val="Arial MT"/>
        <family val="2"/>
      </rPr>
      <t>Construcciones deportivas al aire libre</t>
    </r>
  </si>
  <si>
    <r>
      <rPr>
        <sz val="7.5"/>
        <rFont val="Arial MT"/>
        <family val="2"/>
      </rPr>
      <t>Otras obras de ingeniería civil</t>
    </r>
  </si>
  <si>
    <r>
      <rPr>
        <b/>
        <sz val="7.5"/>
        <rFont val="Arial"/>
        <family val="2"/>
      </rPr>
      <t>DIVISIÓN 54</t>
    </r>
  </si>
  <si>
    <r>
      <rPr>
        <b/>
        <sz val="7.5"/>
        <rFont val="Arial"/>
        <family val="2"/>
      </rPr>
      <t>SERVICIOS DE CONSTRUCCIÓN</t>
    </r>
  </si>
  <si>
    <r>
      <rPr>
        <b/>
        <sz val="7.5"/>
        <rFont val="Arial"/>
        <family val="2"/>
      </rPr>
      <t>Servicios generales de construcción de edificaciones</t>
    </r>
  </si>
  <si>
    <r>
      <rPr>
        <sz val="7.5"/>
        <rFont val="Arial MT"/>
        <family val="2"/>
      </rPr>
      <t>Servicios generales de construcción de edificaciones residenciales</t>
    </r>
  </si>
  <si>
    <r>
      <rPr>
        <sz val="7.5"/>
        <rFont val="Arial MT"/>
        <family val="2"/>
      </rPr>
      <t xml:space="preserve">Servicios generales de construcción de edificaciones de una y dos
</t>
    </r>
    <r>
      <rPr>
        <sz val="7.5"/>
        <rFont val="Arial MT"/>
        <family val="2"/>
      </rPr>
      <t>viviendas</t>
    </r>
  </si>
  <si>
    <r>
      <rPr>
        <sz val="7.5"/>
        <rFont val="Arial MT"/>
        <family val="2"/>
      </rPr>
      <t>Servicios generales de construcción de complejos habitacionales, edificios de viviendas</t>
    </r>
  </si>
  <si>
    <r>
      <rPr>
        <sz val="7.5"/>
        <rFont val="Arial MT"/>
        <family val="2"/>
      </rPr>
      <t>Servicios generales de construcción de edificaciones no residenciales</t>
    </r>
  </si>
  <si>
    <r>
      <rPr>
        <sz val="7.5"/>
        <rFont val="Arial MT"/>
        <family val="2"/>
      </rPr>
      <t>Servicios generales de construcción de edificaciones industriales</t>
    </r>
  </si>
  <si>
    <r>
      <rPr>
        <sz val="7.5"/>
        <rFont val="Arial MT"/>
        <family val="2"/>
      </rPr>
      <t>Servicios generales de construcción de edificaciones comerciales</t>
    </r>
  </si>
  <si>
    <r>
      <rPr>
        <sz val="7.5"/>
        <rFont val="Arial MT"/>
        <family val="2"/>
      </rPr>
      <t>Servicios generales de construcción de otros edificios no residenciales</t>
    </r>
  </si>
  <si>
    <r>
      <rPr>
        <b/>
        <sz val="7.5"/>
        <rFont val="Arial"/>
        <family val="2"/>
      </rPr>
      <t>Servicios generales de construcción de obras de ingeniería civil</t>
    </r>
  </si>
  <si>
    <r>
      <rPr>
        <sz val="7.5"/>
        <rFont val="Arial MT"/>
        <family val="2"/>
      </rPr>
      <t>Servicios generales de construcción de carreteras (excepto carreteras elevadas), calles, caminos</t>
    </r>
  </si>
  <si>
    <r>
      <rPr>
        <sz val="7.5"/>
        <rFont val="Arial MT"/>
        <family val="2"/>
      </rPr>
      <t xml:space="preserve">Servicios generales de construcción de carreteras (excepto carreteras
</t>
    </r>
    <r>
      <rPr>
        <sz val="7.5"/>
        <rFont val="Arial MT"/>
        <family val="2"/>
      </rPr>
      <t>elevadas), calles</t>
    </r>
  </si>
  <si>
    <r>
      <rPr>
        <sz val="7.5"/>
        <rFont val="Arial MT"/>
        <family val="2"/>
      </rPr>
      <t>Servicios generales de construcción de ferrocarriles</t>
    </r>
  </si>
  <si>
    <r>
      <rPr>
        <sz val="7.5"/>
        <rFont val="Arial MT"/>
        <family val="2"/>
      </rPr>
      <t>Servicios generales de construcción de pistas de aterrizaje</t>
    </r>
  </si>
  <si>
    <r>
      <rPr>
        <sz val="7.5"/>
        <rFont val="Arial MT"/>
        <family val="2"/>
      </rPr>
      <t>Servicios generales de construcción de puentes, carreteras elevadas y túneles</t>
    </r>
  </si>
  <si>
    <r>
      <rPr>
        <sz val="7.5"/>
        <rFont val="Arial MT"/>
        <family val="2"/>
      </rPr>
      <t>Servicios generales de construcción de puentes y carreteras elevadas</t>
    </r>
  </si>
  <si>
    <r>
      <rPr>
        <sz val="7.5"/>
        <rFont val="Arial MT"/>
        <family val="2"/>
      </rPr>
      <t>Servicios generales de construcción de túneles</t>
    </r>
  </si>
  <si>
    <r>
      <rPr>
        <sz val="7.5"/>
        <rFont val="Arial MT"/>
        <family val="2"/>
      </rPr>
      <t>Servicios generales de construcción de puertos, canales, presas, sistemas de riego y otras obras hidráulicas</t>
    </r>
  </si>
  <si>
    <r>
      <rPr>
        <sz val="7.5"/>
        <rFont val="Arial MT"/>
        <family val="2"/>
      </rPr>
      <t xml:space="preserve">Servicios generales de construcción de acueductos y otros conductos
</t>
    </r>
    <r>
      <rPr>
        <sz val="7.5"/>
        <rFont val="Arial MT"/>
        <family val="2"/>
      </rPr>
      <t>de suministro de agua, excepto gasoductos</t>
    </r>
  </si>
  <si>
    <r>
      <rPr>
        <sz val="7.5"/>
        <rFont val="Arial MT"/>
        <family val="2"/>
      </rPr>
      <t xml:space="preserve">Servicios generales de construcción de puertos, vías navegables e
</t>
    </r>
    <r>
      <rPr>
        <sz val="7.5"/>
        <rFont val="Arial MT"/>
        <family val="2"/>
      </rPr>
      <t>instalaciones conexas</t>
    </r>
  </si>
  <si>
    <r>
      <rPr>
        <sz val="7.5"/>
        <rFont val="Arial MT"/>
        <family val="2"/>
      </rPr>
      <t>Servicios generales de construcción de represas</t>
    </r>
  </si>
  <si>
    <r>
      <rPr>
        <sz val="7.5"/>
        <rFont val="Arial MT"/>
        <family val="2"/>
      </rPr>
      <t>Servicios generales de construcción de sistemas de riego y obras hidráulicas de control de inundaciones</t>
    </r>
  </si>
  <si>
    <r>
      <rPr>
        <sz val="7.5"/>
        <rFont val="Arial MT"/>
        <family val="2"/>
      </rPr>
      <t>Servicios generales de construcción de tuberías para la conducción de gas a larga distancia, líneas de comunicación y cables de poder</t>
    </r>
  </si>
  <si>
    <r>
      <rPr>
        <sz val="7.5"/>
        <rFont val="Arial MT"/>
        <family val="2"/>
      </rPr>
      <t>Servicios generales de construcción de tuberías de larga distancia</t>
    </r>
  </si>
  <si>
    <r>
      <rPr>
        <sz val="7.5"/>
        <rFont val="Arial MT"/>
        <family val="2"/>
      </rPr>
      <t>Servicios generales de construcción de las obras para la comunicación de larga distancia y las líneas eléctricas (cables)</t>
    </r>
  </si>
  <si>
    <r>
      <rPr>
        <sz val="7.5"/>
        <rFont val="Arial MT"/>
        <family val="2"/>
      </rPr>
      <t>Servicios generales de construcción de tuberías y cables locales, y obras conexas</t>
    </r>
  </si>
  <si>
    <r>
      <rPr>
        <sz val="7.5"/>
        <rFont val="Arial MT"/>
        <family val="2"/>
      </rPr>
      <t>Servicios generales de construcción de gasoductos locales</t>
    </r>
  </si>
  <si>
    <r>
      <rPr>
        <sz val="7.5"/>
        <rFont val="Arial MT"/>
        <family val="2"/>
      </rPr>
      <t>Servicios generales de construcción de cables locales y obras conexas</t>
    </r>
  </si>
  <si>
    <r>
      <rPr>
        <sz val="7.5"/>
        <rFont val="Arial MT"/>
        <family val="2"/>
      </rPr>
      <t>Servicios generales de construcción de alcantarillado y plantas de tratamiento de agua</t>
    </r>
  </si>
  <si>
    <r>
      <rPr>
        <sz val="7.5"/>
        <rFont val="Arial MT"/>
        <family val="2"/>
      </rPr>
      <t>Servicios generales de construcción en minas y plantas industriales</t>
    </r>
  </si>
  <si>
    <r>
      <rPr>
        <sz val="7.5"/>
        <rFont val="Arial MT"/>
        <family val="2"/>
      </rPr>
      <t>Servicios generales de construcción en minas</t>
    </r>
  </si>
  <si>
    <r>
      <rPr>
        <sz val="7.5"/>
        <rFont val="Arial MT"/>
        <family val="2"/>
      </rPr>
      <t>Servicios generales de construcción de centrales eléctricas</t>
    </r>
  </si>
  <si>
    <r>
      <rPr>
        <sz val="7.5"/>
        <rFont val="Arial MT"/>
        <family val="2"/>
      </rPr>
      <t>Servicios generales de construcción de otras plantas industriales</t>
    </r>
  </si>
  <si>
    <r>
      <rPr>
        <sz val="7.5"/>
        <rFont val="Arial MT"/>
        <family val="2"/>
      </rPr>
      <t>54290*, 54590*</t>
    </r>
  </si>
  <si>
    <r>
      <rPr>
        <sz val="7.5"/>
        <rFont val="Arial MT"/>
        <family val="2"/>
      </rPr>
      <t>Servicios generales de construcciones deportivas al aire libre</t>
    </r>
  </si>
  <si>
    <r>
      <rPr>
        <sz val="7.5"/>
        <rFont val="Arial MT"/>
        <family val="2"/>
      </rPr>
      <t>54270*</t>
    </r>
  </si>
  <si>
    <r>
      <rPr>
        <sz val="7.5"/>
        <rFont val="Arial MT"/>
        <family val="2"/>
      </rPr>
      <t>Servicios generales de construcción de otras obras de ingeniería civil</t>
    </r>
  </si>
  <si>
    <r>
      <rPr>
        <b/>
        <sz val="7.5"/>
        <rFont val="Arial"/>
        <family val="2"/>
      </rPr>
      <t>Servicios de preparación del terreno</t>
    </r>
  </si>
  <si>
    <r>
      <rPr>
        <sz val="7.5"/>
        <rFont val="Arial MT"/>
        <family val="2"/>
      </rPr>
      <t>Servicios de demolición</t>
    </r>
  </si>
  <si>
    <r>
      <rPr>
        <sz val="7.5"/>
        <rFont val="Arial MT"/>
        <family val="2"/>
      </rPr>
      <t>54310*</t>
    </r>
  </si>
  <si>
    <r>
      <rPr>
        <sz val="7.5"/>
        <rFont val="Arial MT"/>
        <family val="2"/>
      </rPr>
      <t>Servicios de limpieza y adecuación del terreno</t>
    </r>
  </si>
  <si>
    <r>
      <rPr>
        <sz val="7.5"/>
        <rFont val="Arial MT"/>
        <family val="2"/>
      </rPr>
      <t>54320*</t>
    </r>
  </si>
  <si>
    <r>
      <rPr>
        <sz val="7.5"/>
        <rFont val="Arial MT"/>
        <family val="2"/>
      </rPr>
      <t>Servicios de excavación y movimiento de tierra</t>
    </r>
  </si>
  <si>
    <r>
      <rPr>
        <sz val="7.5"/>
        <rFont val="Arial MT"/>
        <family val="2"/>
      </rPr>
      <t>54330*</t>
    </r>
  </si>
  <si>
    <r>
      <rPr>
        <sz val="7.5"/>
        <rFont val="Arial MT"/>
        <family val="2"/>
      </rPr>
      <t>Servicios de perforación de pozos de agua y de instalación de sistemas sépticos</t>
    </r>
  </si>
  <si>
    <r>
      <rPr>
        <sz val="7.5"/>
        <rFont val="Arial MT"/>
        <family val="2"/>
      </rPr>
      <t>Servicios de perforación de pozos de agua</t>
    </r>
  </si>
  <si>
    <r>
      <rPr>
        <sz val="7.5"/>
        <rFont val="Arial MT"/>
        <family val="2"/>
      </rPr>
      <t>Servicios de instalación del sistema para pozos sépticos</t>
    </r>
  </si>
  <si>
    <r>
      <rPr>
        <b/>
        <sz val="7.5"/>
        <rFont val="Arial"/>
        <family val="2"/>
      </rPr>
      <t>Montaje y erección de construcciones prefabricadas</t>
    </r>
  </si>
  <si>
    <r>
      <rPr>
        <sz val="7.5"/>
        <rFont val="Arial MT"/>
        <family val="2"/>
      </rPr>
      <t>Montaje y erección de construcciones prefabricadas</t>
    </r>
  </si>
  <si>
    <r>
      <rPr>
        <sz val="7.5"/>
        <rFont val="Arial MT"/>
        <family val="2"/>
      </rPr>
      <t>4111, 4112</t>
    </r>
  </si>
  <si>
    <r>
      <rPr>
        <sz val="7.5"/>
        <rFont val="Arial MT"/>
        <family val="2"/>
      </rPr>
      <t>54400*</t>
    </r>
  </si>
  <si>
    <r>
      <rPr>
        <b/>
        <sz val="7.5"/>
        <rFont val="Arial"/>
        <family val="2"/>
      </rPr>
      <t>Servicios especiales de construcción</t>
    </r>
  </si>
  <si>
    <r>
      <rPr>
        <sz val="7.5"/>
        <rFont val="Arial MT"/>
        <family val="2"/>
      </rPr>
      <t>Servicios de instalación de pilotes y cimentación</t>
    </r>
  </si>
  <si>
    <r>
      <rPr>
        <sz val="7.5"/>
        <rFont val="Arial MT"/>
        <family val="2"/>
      </rPr>
      <t>Servicios de instalación de pilotes</t>
    </r>
  </si>
  <si>
    <r>
      <rPr>
        <sz val="7.5"/>
        <rFont val="Arial MT"/>
        <family val="2"/>
      </rPr>
      <t>Servicios de cimentación</t>
    </r>
  </si>
  <si>
    <r>
      <rPr>
        <sz val="7.5"/>
        <rFont val="Arial MT"/>
        <family val="2"/>
      </rPr>
      <t>Servicios de estructuras de edificaciones</t>
    </r>
  </si>
  <si>
    <r>
      <rPr>
        <sz val="7.5"/>
        <rFont val="Arial MT"/>
        <family val="2"/>
      </rPr>
      <t>Servicios de estructuras de edificios</t>
    </r>
  </si>
  <si>
    <r>
      <rPr>
        <sz val="7.5"/>
        <rFont val="Arial MT"/>
        <family val="2"/>
      </rPr>
      <t>Servicios de estructuras de techos</t>
    </r>
  </si>
  <si>
    <r>
      <rPr>
        <sz val="7.5"/>
        <rFont val="Arial MT"/>
        <family val="2"/>
      </rPr>
      <t>Servicios de impermeabilización de cubiertas</t>
    </r>
  </si>
  <si>
    <r>
      <rPr>
        <sz val="7.5"/>
        <rFont val="Arial MT"/>
        <family val="2"/>
      </rPr>
      <t>54530*</t>
    </r>
  </si>
  <si>
    <r>
      <rPr>
        <sz val="7.5"/>
        <rFont val="Arial MT"/>
        <family val="2"/>
      </rPr>
      <t>Servicios de hormigón</t>
    </r>
  </si>
  <si>
    <r>
      <rPr>
        <sz val="7.5"/>
        <rFont val="Arial MT"/>
        <family val="2"/>
      </rPr>
      <t>Servicios de erección de estructuras de acero</t>
    </r>
  </si>
  <si>
    <r>
      <rPr>
        <sz val="7.5"/>
        <rFont val="Arial MT"/>
        <family val="2"/>
      </rPr>
      <t>Servicios de albañilería</t>
    </r>
  </si>
  <si>
    <r>
      <rPr>
        <sz val="7.5"/>
        <rFont val="Arial MT"/>
        <family val="2"/>
      </rPr>
      <t>Servicios de andamios</t>
    </r>
  </si>
  <si>
    <r>
      <rPr>
        <sz val="7.5"/>
        <rFont val="Arial MT"/>
        <family val="2"/>
      </rPr>
      <t>Otros servicios especializados de la construcción</t>
    </r>
  </si>
  <si>
    <r>
      <rPr>
        <b/>
        <sz val="7.5"/>
        <rFont val="Arial"/>
        <family val="2"/>
      </rPr>
      <t>Servicios de instalaciones</t>
    </r>
  </si>
  <si>
    <r>
      <rPr>
        <sz val="7.5"/>
        <rFont val="Arial MT"/>
        <family val="2"/>
      </rPr>
      <t>Servicios de instalación de energía eléctrica</t>
    </r>
  </si>
  <si>
    <r>
      <rPr>
        <sz val="7.5"/>
        <rFont val="Arial MT"/>
        <family val="2"/>
      </rPr>
      <t>Servicios de instalación de cables y otros dispositivos eléctricos</t>
    </r>
  </si>
  <si>
    <r>
      <rPr>
        <sz val="7.5"/>
        <rFont val="Arial MT"/>
        <family val="2"/>
      </rPr>
      <t>Servicios de instalación de alarmas contra incendios</t>
    </r>
  </si>
  <si>
    <r>
      <rPr>
        <sz val="7.5"/>
        <rFont val="Arial MT"/>
        <family val="2"/>
      </rPr>
      <t>Servicios de instalación de alarmas contra robos</t>
    </r>
  </si>
  <si>
    <r>
      <rPr>
        <sz val="7.5"/>
        <rFont val="Arial MT"/>
        <family val="2"/>
      </rPr>
      <t>Servicios de instalación de antenas para edificios residenciales</t>
    </r>
  </si>
  <si>
    <r>
      <rPr>
        <sz val="7.5"/>
        <rFont val="Arial MT"/>
        <family val="2"/>
      </rPr>
      <t>Otros servicios de instalaciones eléctricas</t>
    </r>
  </si>
  <si>
    <r>
      <rPr>
        <sz val="7.5"/>
        <rFont val="Arial MT"/>
        <family val="2"/>
      </rPr>
      <t>Servicios de fontanería y de construcción de drenajes</t>
    </r>
  </si>
  <si>
    <r>
      <rPr>
        <sz val="7.5"/>
        <rFont val="Arial MT"/>
        <family val="2"/>
      </rPr>
      <t>Servicios de fontanería y plomería</t>
    </r>
  </si>
  <si>
    <r>
      <rPr>
        <sz val="7.5"/>
        <rFont val="Arial MT"/>
        <family val="2"/>
      </rPr>
      <t>54621*</t>
    </r>
  </si>
  <si>
    <r>
      <rPr>
        <sz val="7.5"/>
        <rFont val="Arial MT"/>
        <family val="2"/>
      </rPr>
      <t>Servicios de construcción de drenajes</t>
    </r>
  </si>
  <si>
    <r>
      <rPr>
        <sz val="7.5"/>
        <rFont val="Arial MT"/>
        <family val="2"/>
      </rPr>
      <t>Servicios de instalación de calefacción, ventilación y aire acondicionado</t>
    </r>
  </si>
  <si>
    <r>
      <rPr>
        <sz val="7.5"/>
        <rFont val="Arial MT"/>
        <family val="2"/>
      </rPr>
      <t>Servicios de instalación de calefacción</t>
    </r>
  </si>
  <si>
    <r>
      <rPr>
        <sz val="7.5"/>
        <rFont val="Arial MT"/>
        <family val="2"/>
      </rPr>
      <t>Servicios de instalación de ventilación y aire acondicionado</t>
    </r>
  </si>
  <si>
    <r>
      <rPr>
        <sz val="7.5"/>
        <rFont val="Arial MT"/>
        <family val="2"/>
      </rPr>
      <t>Servicios de instalación de tuberías de gas</t>
    </r>
  </si>
  <si>
    <r>
      <rPr>
        <sz val="7.5"/>
        <rFont val="Arial MT"/>
        <family val="2"/>
      </rPr>
      <t>Servicios de aislamiento</t>
    </r>
  </si>
  <si>
    <r>
      <rPr>
        <sz val="7.5"/>
        <rFont val="Arial MT"/>
        <family val="2"/>
      </rPr>
      <t>Otros servicios de instalación</t>
    </r>
  </si>
  <si>
    <r>
      <rPr>
        <sz val="7.5"/>
        <rFont val="Arial MT"/>
        <family val="2"/>
      </rPr>
      <t>Servicios de instalación de ascensores y escaleras mecánicas</t>
    </r>
  </si>
  <si>
    <r>
      <rPr>
        <sz val="7.5"/>
        <rFont val="Arial MT"/>
        <family val="2"/>
      </rPr>
      <t>Otros servicios de instalación n.c.p.</t>
    </r>
  </si>
  <si>
    <r>
      <rPr>
        <b/>
        <sz val="7.5"/>
        <rFont val="Arial"/>
        <family val="2"/>
      </rPr>
      <t>Servicios de terminación y acabados de edificios</t>
    </r>
  </si>
  <si>
    <r>
      <rPr>
        <sz val="7.5"/>
        <rFont val="Arial MT"/>
        <family val="2"/>
      </rPr>
      <t>Servicios de instalación de vidrios y ventanas de vidrio</t>
    </r>
  </si>
  <si>
    <r>
      <rPr>
        <sz val="7.5"/>
        <rFont val="Arial MT"/>
        <family val="2"/>
      </rPr>
      <t>Servicios de estuco y enyesado</t>
    </r>
  </si>
  <si>
    <r>
      <rPr>
        <sz val="7.5"/>
        <rFont val="Arial MT"/>
        <family val="2"/>
      </rPr>
      <t>54720*</t>
    </r>
  </si>
  <si>
    <r>
      <rPr>
        <sz val="7.5"/>
        <rFont val="Arial MT"/>
        <family val="2"/>
      </rPr>
      <t>Servicios de pintura</t>
    </r>
  </si>
  <si>
    <r>
      <rPr>
        <sz val="7.5"/>
        <rFont val="Arial MT"/>
        <family val="2"/>
      </rPr>
      <t>Servicios de instalación de azulejos y baldosines en pisos</t>
    </r>
  </si>
  <si>
    <r>
      <rPr>
        <sz val="7.5"/>
        <rFont val="Arial MT"/>
        <family val="2"/>
      </rPr>
      <t>Otros servicios de revestimiento de paredes y empapelado</t>
    </r>
  </si>
  <si>
    <r>
      <rPr>
        <sz val="7.5"/>
        <rFont val="Arial MT"/>
        <family val="2"/>
      </rPr>
      <t>54750*</t>
    </r>
  </si>
  <si>
    <r>
      <rPr>
        <sz val="7.5"/>
        <rFont val="Arial MT"/>
        <family val="2"/>
      </rPr>
      <t>Servicios de carpintería</t>
    </r>
  </si>
  <si>
    <r>
      <rPr>
        <sz val="7.5"/>
        <rFont val="Arial MT"/>
        <family val="2"/>
      </rPr>
      <t>54760*</t>
    </r>
  </si>
  <si>
    <r>
      <rPr>
        <sz val="7.5"/>
        <rFont val="Arial MT"/>
        <family val="2"/>
      </rPr>
      <t>Servicios de construcción de pasamanos y barandillas</t>
    </r>
  </si>
  <si>
    <r>
      <rPr>
        <sz val="7.5"/>
        <rFont val="Arial MT"/>
        <family val="2"/>
      </rPr>
      <t>Otros servicios de terminación y acabado de edificios</t>
    </r>
  </si>
  <si>
    <r>
      <rPr>
        <b/>
        <sz val="7.5"/>
        <rFont val="Arial"/>
        <family val="2"/>
      </rPr>
      <t>SERVICIOS DE VENTA Y DE DISTRIBUCIÓN; ALOJAMIENTO;</t>
    </r>
  </si>
  <si>
    <r>
      <rPr>
        <b/>
        <sz val="7.5"/>
        <rFont val="Arial"/>
        <family val="2"/>
      </rPr>
      <t>SECCIÓN 6</t>
    </r>
  </si>
  <si>
    <r>
      <rPr>
        <b/>
        <sz val="7.5"/>
        <rFont val="Arial"/>
        <family val="2"/>
      </rPr>
      <t xml:space="preserve">SERVICIOS DE SUMINISTRO DE COMIDAS Y BEBIDAS;
</t>
    </r>
    <r>
      <rPr>
        <b/>
        <sz val="7.5"/>
        <rFont val="Arial"/>
        <family val="2"/>
      </rPr>
      <t>SERVICIOS DE TRANSPORTE; Y SERVICIOS DE DISTRIBUCIÓN</t>
    </r>
  </si>
  <si>
    <r>
      <rPr>
        <b/>
        <sz val="7.5"/>
        <rFont val="Arial"/>
        <family val="2"/>
      </rPr>
      <t>DE ELECTRICIDAD, GAS Y AGUA</t>
    </r>
  </si>
  <si>
    <r>
      <rPr>
        <b/>
        <sz val="7.5"/>
        <rFont val="Arial"/>
        <family val="2"/>
      </rPr>
      <t>DIVISIÓN  61</t>
    </r>
  </si>
  <si>
    <r>
      <rPr>
        <b/>
        <sz val="7.5"/>
        <rFont val="Arial"/>
        <family val="2"/>
      </rPr>
      <t>SERVICIOS DE VENTA AL POR MAYOR</t>
    </r>
  </si>
  <si>
    <r>
      <rPr>
        <b/>
        <sz val="7.5"/>
        <rFont val="Arial"/>
        <family val="2"/>
      </rPr>
      <t>Servicios de venta al por mayor, excepto los prestados a cambio de una retribución o por contrata</t>
    </r>
  </si>
  <si>
    <r>
      <rPr>
        <sz val="7.5"/>
        <rFont val="Arial MT"/>
        <family val="2"/>
      </rPr>
      <t>Servicios de venta al por mayor de productos agropecuarios , utilizados principalmente como materias primas  y  de animales vivos</t>
    </r>
  </si>
  <si>
    <r>
      <rPr>
        <sz val="7.5"/>
        <rFont val="Arial MT"/>
        <family val="2"/>
      </rPr>
      <t>Servicios de venta al por mayor de cereal (granos), semillas y frutos oleaginosos y  forrajes para animales</t>
    </r>
  </si>
  <si>
    <r>
      <rPr>
        <sz val="7.5"/>
        <rFont val="Arial MT"/>
        <family val="2"/>
      </rPr>
      <t>Servicios de venta al por mayor de flores y plantas</t>
    </r>
  </si>
  <si>
    <r>
      <rPr>
        <sz val="7.5"/>
        <rFont val="Arial MT"/>
        <family val="2"/>
      </rPr>
      <t>Servicios de venta al por mayor de tabaco sin procesar</t>
    </r>
  </si>
  <si>
    <r>
      <rPr>
        <sz val="7.5"/>
        <rFont val="Arial MT"/>
        <family val="2"/>
      </rPr>
      <t xml:space="preserve">Servicios de venta al por mayor de animales vivos incluidas las
</t>
    </r>
    <r>
      <rPr>
        <sz val="7.5"/>
        <rFont val="Arial MT"/>
        <family val="2"/>
      </rPr>
      <t>mascotas</t>
    </r>
  </si>
  <si>
    <r>
      <rPr>
        <sz val="7.5"/>
        <rFont val="Arial MT"/>
        <family val="2"/>
      </rPr>
      <t>Servicios de venta al por mayor de pieles y cueros sin curtir</t>
    </r>
  </si>
  <si>
    <r>
      <rPr>
        <sz val="7.5"/>
        <rFont val="Arial MT"/>
        <family val="2"/>
      </rPr>
      <t>Servicios de venta al por mayor de productos de origen agropecuario n.c.p</t>
    </r>
  </si>
  <si>
    <r>
      <rPr>
        <sz val="7.5"/>
        <rFont val="Arial MT"/>
        <family val="2"/>
      </rPr>
      <t>Servicios de venta al por mayor de alimentos, bebidas y tabaco</t>
    </r>
  </si>
  <si>
    <r>
      <rPr>
        <sz val="7.5"/>
        <rFont val="Arial MT"/>
        <family val="2"/>
      </rPr>
      <t>Servicios de venta al por mayor de frutas , legumbres y hortalizas</t>
    </r>
  </si>
  <si>
    <r>
      <rPr>
        <sz val="7.5"/>
        <rFont val="Arial MT"/>
        <family val="2"/>
      </rPr>
      <t xml:space="preserve">Servicios de venta al por mayor de  productos lácteos, huevos, aceites
</t>
    </r>
    <r>
      <rPr>
        <sz val="7.5"/>
        <rFont val="Arial MT"/>
        <family val="2"/>
      </rPr>
      <t>y grasas comestibles</t>
    </r>
  </si>
  <si>
    <r>
      <rPr>
        <sz val="7.5"/>
        <rFont val="Arial MT"/>
        <family val="2"/>
      </rPr>
      <t>Servicios de venta al por mayor de carnes, carne de aves y productos de la caza</t>
    </r>
  </si>
  <si>
    <r>
      <rPr>
        <sz val="7.5"/>
        <rFont val="Arial MT"/>
        <family val="2"/>
      </rPr>
      <t>Servicios de venta al por mayor de pescado y otros productos de mar</t>
    </r>
  </si>
  <si>
    <r>
      <rPr>
        <sz val="7.5"/>
        <rFont val="Arial MT"/>
        <family val="2"/>
      </rPr>
      <t>Servicios de venta al por mayor de productos de confitería y panadería</t>
    </r>
  </si>
  <si>
    <r>
      <rPr>
        <sz val="7.5"/>
        <rFont val="Arial MT"/>
        <family val="2"/>
      </rPr>
      <t>Servicios de venta al por mayor de bebidas</t>
    </r>
  </si>
  <si>
    <r>
      <rPr>
        <sz val="7.5"/>
        <rFont val="Arial MT"/>
        <family val="2"/>
      </rPr>
      <t>Servicios de venta al por mayor de café, te y otras especias</t>
    </r>
  </si>
  <si>
    <r>
      <rPr>
        <sz val="7.5"/>
        <rFont val="Arial MT"/>
        <family val="2"/>
      </rPr>
      <t>Servicios de venta al por mayor de Productos de tabaco</t>
    </r>
  </si>
  <si>
    <r>
      <rPr>
        <sz val="7.5"/>
        <rFont val="Arial MT"/>
        <family val="2"/>
      </rPr>
      <t>Servicios de venta al por mayor de Productos alimenticios n.c.p</t>
    </r>
  </si>
  <si>
    <r>
      <rPr>
        <sz val="7.5"/>
        <rFont val="Arial MT"/>
        <family val="2"/>
      </rPr>
      <t>Servicios de venta al por mayor de artículos textiles, prendas de vestir y calzado</t>
    </r>
  </si>
  <si>
    <r>
      <rPr>
        <sz val="7.5"/>
        <rFont val="Arial MT"/>
        <family val="2"/>
      </rPr>
      <t>Servicios de venta al por mayor de Hilo, telas y tejidos</t>
    </r>
  </si>
  <si>
    <r>
      <rPr>
        <sz val="7.5"/>
        <rFont val="Arial MT"/>
        <family val="2"/>
      </rPr>
      <t>Servicios de venta al por mayor de  Lencería, cortinas, visillos y diversos artículos confeccionados con materiales textiles para el hogar</t>
    </r>
  </si>
  <si>
    <r>
      <rPr>
        <sz val="7.5"/>
        <rFont val="Arial MT"/>
        <family val="2"/>
      </rPr>
      <t>Servicios de venta al por mayor de prendas de vestir, artículos de piel y accesorios de vestir</t>
    </r>
  </si>
  <si>
    <r>
      <rPr>
        <sz val="7.5"/>
        <rFont val="Arial MT"/>
        <family val="2"/>
      </rPr>
      <t>Servicios de venta al por mayor de calzado</t>
    </r>
  </si>
  <si>
    <r>
      <rPr>
        <sz val="7.5"/>
        <rFont val="Arial MT"/>
        <family val="2"/>
      </rPr>
      <t>Servicios de venta al por mayor de Electrodomésticos, artículos y equipos domésticos</t>
    </r>
  </si>
  <si>
    <r>
      <rPr>
        <sz val="7.5"/>
        <rFont val="Arial MT"/>
        <family val="2"/>
      </rPr>
      <t>Servicios de venta al por mayor de Muebles de uso doméstico</t>
    </r>
  </si>
  <si>
    <r>
      <rPr>
        <sz val="7.5"/>
        <rFont val="Arial MT"/>
        <family val="2"/>
      </rPr>
      <t xml:space="preserve">Servicios de venta al por mayor de Equipo de radio y televisión, y
</t>
    </r>
    <r>
      <rPr>
        <sz val="7.5"/>
        <rFont val="Arial MT"/>
        <family val="2"/>
      </rPr>
      <t>aparatos para la reproducción o grabado de sonido</t>
    </r>
  </si>
  <si>
    <r>
      <rPr>
        <sz val="7.5"/>
        <rFont val="Arial MT"/>
        <family val="2"/>
      </rPr>
      <t>Servicios de venta al por mayor de Artículos para iluminación</t>
    </r>
  </si>
  <si>
    <r>
      <rPr>
        <sz val="7.5"/>
        <rFont val="Arial MT"/>
        <family val="2"/>
      </rPr>
      <t>Servicios de venta al por mayor de electrodomésticos (diferentes de</t>
    </r>
  </si>
  <si>
    <r>
      <rPr>
        <sz val="7.5"/>
        <rFont val="Arial MT"/>
        <family val="2"/>
      </rPr>
      <t>televisión, radio y/o aparatos para la reproducción o grabación de</t>
    </r>
  </si>
  <si>
    <r>
      <rPr>
        <sz val="7.5"/>
        <rFont val="Arial MT"/>
        <family val="2"/>
      </rPr>
      <t>sonido) y gasodomésticos</t>
    </r>
  </si>
  <si>
    <r>
      <rPr>
        <sz val="7.5"/>
        <rFont val="Arial MT"/>
        <family val="2"/>
      </rPr>
      <t xml:space="preserve">Servicios de venta al por mayor de Utensilios domésticos varios,
</t>
    </r>
    <r>
      <rPr>
        <sz val="7.5"/>
        <rFont val="Arial MT"/>
        <family val="2"/>
      </rPr>
      <t>cubertería, cristalería y vajilla de porcelana y de cerámica</t>
    </r>
  </si>
  <si>
    <r>
      <rPr>
        <sz val="7.5"/>
        <rFont val="Arial MT"/>
        <family val="2"/>
      </rPr>
      <t>Servicios de venta al por mayor de Artículos de mimbre, productos de corcho, tonelería y otros artículos de madera</t>
    </r>
  </si>
  <si>
    <r>
      <rPr>
        <sz val="7.5"/>
        <rFont val="Arial MT"/>
        <family val="2"/>
      </rPr>
      <t>Servicios de venta al por mayor de productos diversos de consumo</t>
    </r>
  </si>
  <si>
    <r>
      <rPr>
        <sz val="7.5"/>
        <rFont val="Arial MT"/>
        <family val="2"/>
      </rPr>
      <t xml:space="preserve">Servicios de venta al por mayor de Libros, periódicos, revistas y
</t>
    </r>
    <r>
      <rPr>
        <sz val="7.5"/>
        <rFont val="Arial MT"/>
        <family val="2"/>
      </rPr>
      <t>artículos de papelería</t>
    </r>
  </si>
  <si>
    <r>
      <rPr>
        <sz val="7.5"/>
        <rFont val="Arial MT"/>
        <family val="2"/>
      </rPr>
      <t xml:space="preserve">Servicios de venta al por mayor de Equipo fotográfico, óptico y de
</t>
    </r>
    <r>
      <rPr>
        <sz val="7.5"/>
        <rFont val="Arial MT"/>
        <family val="2"/>
      </rPr>
      <t>precisión</t>
    </r>
  </si>
  <si>
    <r>
      <rPr>
        <sz val="7.5"/>
        <rFont val="Arial MT"/>
        <family val="2"/>
      </rPr>
      <t>Servicios de venta al por mayor de Juegos y Juguetes</t>
    </r>
  </si>
  <si>
    <r>
      <rPr>
        <sz val="7.5"/>
        <rFont val="Arial MT"/>
        <family val="2"/>
      </rPr>
      <t xml:space="preserve">Servicios de venta al por mayor de relojes de pulso, relojes de pared y
</t>
    </r>
    <r>
      <rPr>
        <sz val="7.5"/>
        <rFont val="Arial MT"/>
        <family val="2"/>
      </rPr>
      <t>joyería</t>
    </r>
  </si>
  <si>
    <r>
      <rPr>
        <sz val="7.5"/>
        <rFont val="Arial MT"/>
        <family val="2"/>
      </rPr>
      <t xml:space="preserve">Servicios de venta al por mayor de productos deportivos incluso
</t>
    </r>
    <r>
      <rPr>
        <sz val="7.5"/>
        <rFont val="Arial MT"/>
        <family val="2"/>
      </rPr>
      <t>bicicletas</t>
    </r>
  </si>
  <si>
    <r>
      <rPr>
        <sz val="7.5"/>
        <rFont val="Arial MT"/>
        <family val="2"/>
      </rPr>
      <t xml:space="preserve">Servicios de venta al por mayor de productos de cuero y accesorios de
</t>
    </r>
    <r>
      <rPr>
        <sz val="7.5"/>
        <rFont val="Arial MT"/>
        <family val="2"/>
      </rPr>
      <t>viaje</t>
    </r>
  </si>
  <si>
    <r>
      <rPr>
        <sz val="7.5"/>
        <rFont val="Arial MT"/>
        <family val="2"/>
      </rPr>
      <t>Servicios de venta al por mayor de productos variados de consumo n.c.p.</t>
    </r>
  </si>
  <si>
    <r>
      <rPr>
        <sz val="7.5"/>
        <rFont val="Arial MT"/>
        <family val="2"/>
      </rPr>
      <t>Servicios de venta al por mayor de materiales de construcción y ferretería</t>
    </r>
  </si>
  <si>
    <r>
      <rPr>
        <sz val="7.5"/>
        <rFont val="Arial MT"/>
        <family val="2"/>
      </rPr>
      <t xml:space="preserve">Servicios de venta al por mayor de materiales de construcción y vidrio
</t>
    </r>
    <r>
      <rPr>
        <sz val="7.5"/>
        <rFont val="Arial MT"/>
        <family val="2"/>
      </rPr>
      <t>plano</t>
    </r>
  </si>
  <si>
    <r>
      <rPr>
        <sz val="7.5"/>
        <rFont val="Arial MT"/>
        <family val="2"/>
      </rPr>
      <t xml:space="preserve">Servicios de venta al por mayor de accesorios, artefactos y equipos
</t>
    </r>
    <r>
      <rPr>
        <sz val="7.5"/>
        <rFont val="Arial MT"/>
        <family val="2"/>
      </rPr>
      <t>sanitarios de cerámica</t>
    </r>
  </si>
  <si>
    <r>
      <rPr>
        <sz val="7.5"/>
        <rFont val="Arial MT"/>
        <family val="2"/>
      </rPr>
      <t xml:space="preserve">Servicios de venta al por mayor de papel de colgadura y cubierta de
</t>
    </r>
    <r>
      <rPr>
        <sz val="7.5"/>
        <rFont val="Arial MT"/>
        <family val="2"/>
      </rPr>
      <t>pisos</t>
    </r>
  </si>
  <si>
    <r>
      <rPr>
        <sz val="7.5"/>
        <rFont val="Arial MT"/>
        <family val="2"/>
      </rPr>
      <t>Servicios de venta al por mayor de pinturas, barnices y lacas</t>
    </r>
  </si>
  <si>
    <r>
      <rPr>
        <sz val="7.5"/>
        <rFont val="Arial MT"/>
        <family val="2"/>
      </rPr>
      <t>Servicios de venta al por mayor de artículos de ferretería y herramientas manuales</t>
    </r>
  </si>
  <si>
    <r>
      <rPr>
        <sz val="7.5"/>
        <rFont val="Arial MT"/>
        <family val="2"/>
      </rPr>
      <t>Servicios de venta al por mayor de  productos químicos  y farmacéuticos</t>
    </r>
  </si>
  <si>
    <r>
      <rPr>
        <sz val="7.5"/>
        <rFont val="Arial MT"/>
        <family val="2"/>
      </rPr>
      <t xml:space="preserve">Servicios de venta al por mayor de Químicos básicos industriales y
</t>
    </r>
    <r>
      <rPr>
        <sz val="7.5"/>
        <rFont val="Arial MT"/>
        <family val="2"/>
      </rPr>
      <t>resinas sintéticas</t>
    </r>
  </si>
  <si>
    <r>
      <rPr>
        <sz val="7.5"/>
        <rFont val="Arial MT"/>
        <family val="2"/>
      </rPr>
      <t xml:space="preserve">Servicios de venta al por mayor de Abonos y productos químicos
</t>
    </r>
    <r>
      <rPr>
        <sz val="7.5"/>
        <rFont val="Arial MT"/>
        <family val="2"/>
      </rPr>
      <t>agropecuarios</t>
    </r>
  </si>
  <si>
    <r>
      <rPr>
        <sz val="7.5"/>
        <rFont val="Arial MT"/>
        <family val="2"/>
      </rPr>
      <t>Servicios de venta al por mayor de Productos farmacéuticos</t>
    </r>
  </si>
  <si>
    <r>
      <rPr>
        <sz val="7.5"/>
        <rFont val="Arial MT"/>
        <family val="2"/>
      </rPr>
      <t>Servicios de venta al por mayor de productos médicos y ortopédicos</t>
    </r>
  </si>
  <si>
    <r>
      <rPr>
        <sz val="7.5"/>
        <rFont val="Arial MT"/>
        <family val="2"/>
      </rPr>
      <t>Servicios de venta al por mayor de artículos de perfumería, artículos cosméticos y jabones de tocador</t>
    </r>
  </si>
  <si>
    <r>
      <rPr>
        <sz val="7.5"/>
        <rFont val="Arial MT"/>
        <family val="2"/>
      </rPr>
      <t>Servicios de venta al por mayor de materiales de limpieza</t>
    </r>
  </si>
  <si>
    <r>
      <rPr>
        <sz val="7.5"/>
        <rFont val="Arial MT"/>
        <family val="2"/>
      </rPr>
      <t>Servicios de venta al por mayor de maquinaria, equipo y suministros</t>
    </r>
  </si>
  <si>
    <r>
      <rPr>
        <sz val="7.5"/>
        <rFont val="Arial MT"/>
        <family val="2"/>
      </rPr>
      <t>Servicios de venta al por mayor de vehículos motorizados, motocicletas, vehículos para nieve y partes y accesorios relacionados</t>
    </r>
  </si>
  <si>
    <r>
      <rPr>
        <sz val="7.5"/>
        <rFont val="Arial MT"/>
        <family val="2"/>
      </rPr>
      <t>Servicios de venta al por mayor de Otros equipos de transporte, excepto bicicletas</t>
    </r>
  </si>
  <si>
    <r>
      <rPr>
        <sz val="7.5"/>
        <rFont val="Arial MT"/>
        <family val="2"/>
      </rPr>
      <t xml:space="preserve">Servicios de venta al por mayor de maquinaria y equipo de oficina
</t>
    </r>
    <r>
      <rPr>
        <sz val="7.5"/>
        <rFont val="Arial MT"/>
        <family val="2"/>
      </rPr>
      <t>incluyendo los muebles de oficina</t>
    </r>
  </si>
  <si>
    <r>
      <rPr>
        <sz val="7.5"/>
        <rFont val="Arial MT"/>
        <family val="2"/>
      </rPr>
      <t xml:space="preserve">Servicios de venta al por mayor de Computadores y programas de
</t>
    </r>
    <r>
      <rPr>
        <sz val="7.5"/>
        <rFont val="Arial MT"/>
        <family val="2"/>
      </rPr>
      <t>informática integrados</t>
    </r>
  </si>
  <si>
    <r>
      <rPr>
        <sz val="7.5"/>
        <rFont val="Arial MT"/>
        <family val="2"/>
      </rPr>
      <t xml:space="preserve">Servicios de venta al por mayor de equipo electrónico y de
</t>
    </r>
    <r>
      <rPr>
        <sz val="7.5"/>
        <rFont val="Arial MT"/>
        <family val="2"/>
      </rPr>
      <t>telecomunicaciones y sus partes</t>
    </r>
  </si>
  <si>
    <r>
      <rPr>
        <sz val="7.5"/>
        <rFont val="Arial MT"/>
        <family val="2"/>
      </rPr>
      <t xml:space="preserve">Servicios de venta al por mayor de  maquinaria y equipo agrícola, para
</t>
    </r>
    <r>
      <rPr>
        <sz val="7.5"/>
        <rFont val="Arial MT"/>
        <family val="2"/>
      </rPr>
      <t>césped y jardinería, incluyendo tractores</t>
    </r>
  </si>
  <si>
    <r>
      <rPr>
        <sz val="7.5"/>
        <rFont val="Arial MT"/>
        <family val="2"/>
      </rPr>
      <t xml:space="preserve">Servicios de venta al por mayor de  maquinaria y equipo para minería,
</t>
    </r>
    <r>
      <rPr>
        <sz val="7.5"/>
        <rFont val="Arial MT"/>
        <family val="2"/>
      </rPr>
      <t>construcción e ingeniería civil</t>
    </r>
  </si>
  <si>
    <r>
      <rPr>
        <sz val="7.5"/>
        <rFont val="Arial MT"/>
        <family val="2"/>
      </rPr>
      <t xml:space="preserve">Servicios de venta al por mayor de  maquinaria y equipo de otra
</t>
    </r>
    <r>
      <rPr>
        <sz val="7.5"/>
        <rFont val="Arial MT"/>
        <family val="2"/>
      </rPr>
      <t>industria específica y suministros operativos relacionados</t>
    </r>
  </si>
  <si>
    <r>
      <rPr>
        <sz val="7.5"/>
        <rFont val="Arial MT"/>
        <family val="2"/>
      </rPr>
      <t>Servicios de venta al por mayor de Otra maquinaria y equipo n.c.p.</t>
    </r>
  </si>
  <si>
    <r>
      <rPr>
        <sz val="7.5"/>
        <rFont val="Arial MT"/>
        <family val="2"/>
      </rPr>
      <t>Servicios de venta al por mayor de otros productos</t>
    </r>
  </si>
  <si>
    <r>
      <rPr>
        <sz val="7.5"/>
        <rFont val="Arial MT"/>
        <family val="2"/>
      </rPr>
      <t xml:space="preserve">Servicios de venta al por mayor de Combustibles sólidos, líquidos y
</t>
    </r>
    <r>
      <rPr>
        <sz val="7.5"/>
        <rFont val="Arial MT"/>
        <family val="2"/>
      </rPr>
      <t>gaseosos y productos relacionados</t>
    </r>
  </si>
  <si>
    <r>
      <rPr>
        <sz val="7.5"/>
        <rFont val="Arial MT"/>
        <family val="2"/>
      </rPr>
      <t xml:space="preserve">Servicios de venta al por mayor de minerales metálicos y metales en
</t>
    </r>
    <r>
      <rPr>
        <sz val="7.5"/>
        <rFont val="Arial MT"/>
        <family val="2"/>
      </rPr>
      <t>sus formas primarias</t>
    </r>
  </si>
  <si>
    <r>
      <rPr>
        <sz val="7.5"/>
        <rFont val="Arial MT"/>
        <family val="2"/>
      </rPr>
      <t>Servicios de venta al por mayor de Madera en bruto</t>
    </r>
  </si>
  <si>
    <r>
      <rPr>
        <sz val="7.5"/>
        <rFont val="Arial MT"/>
        <family val="2"/>
      </rPr>
      <t>Servicios de venta al por mayor de papel y cartón</t>
    </r>
  </si>
  <si>
    <r>
      <rPr>
        <sz val="7.5"/>
        <rFont val="Arial MT"/>
        <family val="2"/>
      </rPr>
      <t xml:space="preserve">Servicios de venta al por mayor de desperdicios, desechos y materiales
</t>
    </r>
    <r>
      <rPr>
        <sz val="7.5"/>
        <rFont val="Arial MT"/>
        <family val="2"/>
      </rPr>
      <t>para reciclaje</t>
    </r>
  </si>
  <si>
    <r>
      <rPr>
        <sz val="7.5"/>
        <rFont val="Arial MT"/>
        <family val="2"/>
      </rPr>
      <t>Servicios de venta al por mayor de electricidad</t>
    </r>
  </si>
  <si>
    <r>
      <rPr>
        <sz val="7.5"/>
        <rFont val="Arial MT"/>
        <family val="2"/>
      </rPr>
      <t>Servicios de venta al por mayor de minerales no metálicos y otros productos n.c.p.</t>
    </r>
  </si>
  <si>
    <r>
      <rPr>
        <sz val="7.5"/>
        <rFont val="Arial MT"/>
        <family val="2"/>
      </rPr>
      <t>4669/4663</t>
    </r>
  </si>
  <si>
    <r>
      <rPr>
        <b/>
        <sz val="7.5"/>
        <rFont val="Arial"/>
        <family val="2"/>
      </rPr>
      <t>Servicios de venta al por mayor prestados a comisión o por contrata</t>
    </r>
  </si>
  <si>
    <r>
      <rPr>
        <sz val="7.5"/>
        <rFont val="Arial MT"/>
        <family val="2"/>
      </rPr>
      <t>Servicios de venta al por mayor prestados a comisión o por contrata de</t>
    </r>
  </si>
  <si>
    <r>
      <rPr>
        <sz val="7.5"/>
        <rFont val="Arial MT"/>
        <family val="2"/>
      </rPr>
      <t>productos  agropecuarios, utilizados principalmente como materias</t>
    </r>
  </si>
  <si>
    <r>
      <rPr>
        <sz val="7.5"/>
        <rFont val="Arial MT"/>
        <family val="2"/>
      </rPr>
      <t>primas, y  de animales vivos</t>
    </r>
  </si>
  <si>
    <r>
      <rPr>
        <sz val="7.5"/>
        <rFont val="Arial MT"/>
        <family val="2"/>
      </rPr>
      <t>Servicios de venta al por mayor prestados a comisión o por contrata de cereal (granos), semillas y frutos oleaginosos y  forrajes para animales</t>
    </r>
  </si>
  <si>
    <r>
      <rPr>
        <sz val="7.5"/>
        <rFont val="Arial MT"/>
        <family val="2"/>
      </rPr>
      <t>Servicios de venta al por mayor prestados a comisión o por contrata de flores y plantas</t>
    </r>
  </si>
  <si>
    <r>
      <rPr>
        <sz val="7.5"/>
        <rFont val="Arial MT"/>
        <family val="2"/>
      </rPr>
      <t xml:space="preserve">Servicios de venta al por mayor  prestados a comisión o por contrata de
</t>
    </r>
    <r>
      <rPr>
        <sz val="7.5"/>
        <rFont val="Arial MT"/>
        <family val="2"/>
      </rPr>
      <t>tabaco sin procesar</t>
    </r>
  </si>
  <si>
    <r>
      <rPr>
        <sz val="7.5"/>
        <rFont val="Arial MT"/>
        <family val="2"/>
      </rPr>
      <t xml:space="preserve">Servicios de venta al por mayor prestados a comisión o por contrata de
</t>
    </r>
    <r>
      <rPr>
        <sz val="7.5"/>
        <rFont val="Arial MT"/>
        <family val="2"/>
      </rPr>
      <t>animales vivos incluidas las mascotas</t>
    </r>
  </si>
  <si>
    <r>
      <rPr>
        <sz val="7.5"/>
        <rFont val="Arial MT"/>
        <family val="2"/>
      </rPr>
      <t>Servicios de venta al por mayor prestados a comisión o por contrata de Pieles y cueros sin curtir</t>
    </r>
  </si>
  <si>
    <r>
      <rPr>
        <sz val="7.5"/>
        <rFont val="Arial MT"/>
        <family val="2"/>
      </rPr>
      <t>productos de origen agropecuario n.c.p</t>
    </r>
  </si>
  <si>
    <r>
      <rPr>
        <sz val="7.5"/>
        <rFont val="Arial MT"/>
        <family val="2"/>
      </rPr>
      <t>Servicios de venta al por mayor prestados a comisión o por contrata de alimentos, bebidas y tabaco</t>
    </r>
  </si>
  <si>
    <r>
      <rPr>
        <sz val="7.5"/>
        <rFont val="Arial MT"/>
        <family val="2"/>
      </rPr>
      <t>Servicios de venta al por mayor prestados a comisión o por contrata de frutas, legumbres y hortalizas</t>
    </r>
  </si>
  <si>
    <r>
      <rPr>
        <sz val="7.5"/>
        <rFont val="Arial MT"/>
        <family val="2"/>
      </rPr>
      <t>Servicios de venta al por mayor prestados a comisión o por contrata de productos lácteos, huevos, aceites y grasas comestibles</t>
    </r>
  </si>
  <si>
    <r>
      <rPr>
        <sz val="7.5"/>
        <rFont val="Arial MT"/>
        <family val="2"/>
      </rPr>
      <t>Servicios de venta al por mayor prestados a comisión o por contrata de carnes, carne de aves y productos de la caza</t>
    </r>
  </si>
  <si>
    <r>
      <rPr>
        <sz val="7.5"/>
        <rFont val="Arial MT"/>
        <family val="2"/>
      </rPr>
      <t xml:space="preserve">Servicios de venta al por mayor prestados a comisión o por contrata de
</t>
    </r>
    <r>
      <rPr>
        <sz val="7.5"/>
        <rFont val="Arial MT"/>
        <family val="2"/>
      </rPr>
      <t>pescado y otra comida de mar</t>
    </r>
  </si>
  <si>
    <r>
      <rPr>
        <sz val="7.5"/>
        <rFont val="Arial MT"/>
        <family val="2"/>
      </rPr>
      <t xml:space="preserve">Servicios de venta al por mayor prestados a comisión o por contrata de
</t>
    </r>
    <r>
      <rPr>
        <sz val="7.5"/>
        <rFont val="Arial MT"/>
        <family val="2"/>
      </rPr>
      <t>productos de confitería y panadería</t>
    </r>
  </si>
  <si>
    <r>
      <rPr>
        <sz val="7.5"/>
        <rFont val="Arial MT"/>
        <family val="2"/>
      </rPr>
      <t xml:space="preserve">Servicios de venta al por mayor prestados a comisión o por contrata de
</t>
    </r>
    <r>
      <rPr>
        <sz val="7.5"/>
        <rFont val="Arial MT"/>
        <family val="2"/>
      </rPr>
      <t>bebidas</t>
    </r>
  </si>
  <si>
    <r>
      <rPr>
        <sz val="7.5"/>
        <rFont val="Arial MT"/>
        <family val="2"/>
      </rPr>
      <t xml:space="preserve">Servicios de venta al por mayor prestados a comisión o por contrata de
</t>
    </r>
    <r>
      <rPr>
        <sz val="7.5"/>
        <rFont val="Arial MT"/>
        <family val="2"/>
      </rPr>
      <t>Café, te y otras especias</t>
    </r>
  </si>
  <si>
    <r>
      <rPr>
        <sz val="7.5"/>
        <rFont val="Arial MT"/>
        <family val="2"/>
      </rPr>
      <t xml:space="preserve">Servicios de venta al por mayor prestados a comisión o por contrata de
</t>
    </r>
    <r>
      <rPr>
        <sz val="7.5"/>
        <rFont val="Arial MT"/>
        <family val="2"/>
      </rPr>
      <t>productos de tabaco</t>
    </r>
  </si>
  <si>
    <r>
      <rPr>
        <sz val="7.5"/>
        <rFont val="Arial MT"/>
        <family val="2"/>
      </rPr>
      <t>Servicios de venta al por mayor prestados a comisión o por contrata de productos alimenticios n.c.p</t>
    </r>
  </si>
  <si>
    <r>
      <rPr>
        <sz val="7.5"/>
        <rFont val="Arial MT"/>
        <family val="2"/>
      </rPr>
      <t>Servicios de venta al por mayor prestados a comisión o por contrata de textiles, prendas de vestir y calzado</t>
    </r>
  </si>
  <si>
    <r>
      <rPr>
        <sz val="7.5"/>
        <rFont val="Arial MT"/>
        <family val="2"/>
      </rPr>
      <t xml:space="preserve">Servicios de venta al por mayor prestados a comisión o por contrata de
</t>
    </r>
    <r>
      <rPr>
        <sz val="7.5"/>
        <rFont val="Arial MT"/>
        <family val="2"/>
      </rPr>
      <t>Hilo, telas y tejidos</t>
    </r>
  </si>
  <si>
    <r>
      <rPr>
        <sz val="7.5"/>
        <rFont val="Arial MT"/>
        <family val="2"/>
      </rPr>
      <t>lencería, cortinas, visillos y diversos artículos confeccionados con</t>
    </r>
  </si>
  <si>
    <r>
      <rPr>
        <sz val="7.5"/>
        <rFont val="Arial MT"/>
        <family val="2"/>
      </rPr>
      <t>materiales textiles para el hogar</t>
    </r>
  </si>
  <si>
    <r>
      <rPr>
        <sz val="7.5"/>
        <rFont val="Arial MT"/>
        <family val="2"/>
      </rPr>
      <t>Servicios de venta al por mayor prestados a comisión o por contrata de prendas de vestir, artículos de piel y accesorios de vestir</t>
    </r>
  </si>
  <si>
    <r>
      <rPr>
        <sz val="7.5"/>
        <rFont val="Arial MT"/>
        <family val="2"/>
      </rPr>
      <t>Servicios de venta al por mayor prestados a comisión o por contrata de calzado</t>
    </r>
  </si>
  <si>
    <r>
      <rPr>
        <sz val="7.5"/>
        <rFont val="Arial MT"/>
        <family val="2"/>
      </rPr>
      <t>Servicios de venta al por mayor prestados a comisión o por contrata de Electrodomésticos, artículos y equipos domésticos</t>
    </r>
  </si>
  <si>
    <r>
      <rPr>
        <sz val="7.5"/>
        <rFont val="Arial MT"/>
        <family val="2"/>
      </rPr>
      <t xml:space="preserve">Servicios de venta al por mayor prestados a comisión o por contrata de
</t>
    </r>
    <r>
      <rPr>
        <sz val="7.5"/>
        <rFont val="Arial MT"/>
        <family val="2"/>
      </rPr>
      <t>muebles de uso doméstico</t>
    </r>
  </si>
  <si>
    <r>
      <rPr>
        <sz val="7.5"/>
        <rFont val="Arial MT"/>
        <family val="2"/>
      </rPr>
      <t>equipo de radio y televisión y aparatos para la reproducción o grabado</t>
    </r>
  </si>
  <si>
    <r>
      <rPr>
        <sz val="7.5"/>
        <rFont val="Arial MT"/>
        <family val="2"/>
      </rPr>
      <t>de sonido</t>
    </r>
  </si>
  <si>
    <r>
      <rPr>
        <sz val="7.5"/>
        <rFont val="Arial MT"/>
        <family val="2"/>
      </rPr>
      <t>Servicios de venta al por mayor prestados a comisión o por contrata de artículos para iluminación</t>
    </r>
  </si>
  <si>
    <r>
      <rPr>
        <sz val="7.5"/>
        <rFont val="Arial MT"/>
        <family val="2"/>
      </rPr>
      <t>electrodomésticos (diferentes de televisión, radio y/o de aparatos para</t>
    </r>
  </si>
  <si>
    <r>
      <rPr>
        <sz val="7.5"/>
        <rFont val="Arial MT"/>
        <family val="2"/>
      </rPr>
      <t>la reproducción o grabación de sonido) y gasodomésticos</t>
    </r>
  </si>
  <si>
    <r>
      <rPr>
        <sz val="7.5"/>
        <rFont val="Arial MT"/>
        <family val="2"/>
      </rPr>
      <t>utensilios domésticos varios, cubertería, vajilla, cristalería china y de</t>
    </r>
  </si>
  <si>
    <r>
      <rPr>
        <sz val="7.5"/>
        <rFont val="Arial MT"/>
        <family val="2"/>
      </rPr>
      <t>cerámica</t>
    </r>
  </si>
  <si>
    <r>
      <rPr>
        <sz val="7.5"/>
        <rFont val="Arial MT"/>
        <family val="2"/>
      </rPr>
      <t>Artículos de mimbre, productos de corcho, tonelería y otros artículos de</t>
    </r>
  </si>
  <si>
    <r>
      <rPr>
        <sz val="7.5"/>
        <rFont val="Arial MT"/>
        <family val="2"/>
      </rPr>
      <t>madera</t>
    </r>
  </si>
  <si>
    <r>
      <rPr>
        <sz val="7.5"/>
        <rFont val="Arial MT"/>
        <family val="2"/>
      </rPr>
      <t>Servicios de venta al por mayor prestados a comisión o por contrata de Productos diversos de consumo</t>
    </r>
  </si>
  <si>
    <r>
      <rPr>
        <sz val="7.5"/>
        <rFont val="Arial MT"/>
        <family val="2"/>
      </rPr>
      <t xml:space="preserve">Servicios de venta al por mayor prestados a comisión o por contrata de
</t>
    </r>
    <r>
      <rPr>
        <sz val="7.5"/>
        <rFont val="Arial MT"/>
        <family val="2"/>
      </rPr>
      <t>Libros, periódicos, revistas y artículos de papelería</t>
    </r>
  </si>
  <si>
    <r>
      <rPr>
        <sz val="7.5"/>
        <rFont val="Arial MT"/>
        <family val="2"/>
      </rPr>
      <t xml:space="preserve">Servicios de venta al por mayor prestados a comisión o por contrata de
</t>
    </r>
    <r>
      <rPr>
        <sz val="7.5"/>
        <rFont val="Arial MT"/>
        <family val="2"/>
      </rPr>
      <t>equipo fotográfico, óptico y de precisión</t>
    </r>
  </si>
  <si>
    <r>
      <rPr>
        <sz val="7.5"/>
        <rFont val="Arial MT"/>
        <family val="2"/>
      </rPr>
      <t xml:space="preserve">Servicios de venta al por mayor prestados a comisión o por contrata de
</t>
    </r>
    <r>
      <rPr>
        <sz val="7.5"/>
        <rFont val="Arial MT"/>
        <family val="2"/>
      </rPr>
      <t>juegos y Juguetes</t>
    </r>
  </si>
  <si>
    <r>
      <rPr>
        <sz val="7.5"/>
        <rFont val="Arial MT"/>
        <family val="2"/>
      </rPr>
      <t xml:space="preserve">Servicios de venta al por mayor prestados a comisión o por contrata de
</t>
    </r>
    <r>
      <rPr>
        <sz val="7.5"/>
        <rFont val="Arial MT"/>
        <family val="2"/>
      </rPr>
      <t>relojes de pulso relojes de pared y joyería</t>
    </r>
  </si>
  <si>
    <r>
      <rPr>
        <sz val="7.5"/>
        <rFont val="Arial MT"/>
        <family val="2"/>
      </rPr>
      <t xml:space="preserve">Servicios de venta al por mayor prestados a comisión o por contrata de
</t>
    </r>
    <r>
      <rPr>
        <sz val="7.5"/>
        <rFont val="Arial MT"/>
        <family val="2"/>
      </rPr>
      <t>productos deportivos incluso bicicletas</t>
    </r>
  </si>
  <si>
    <r>
      <rPr>
        <sz val="7.5"/>
        <rFont val="Arial MT"/>
        <family val="2"/>
      </rPr>
      <t xml:space="preserve">Servicios de venta al por mayor prestados a comisión o por contrata de
</t>
    </r>
    <r>
      <rPr>
        <sz val="7.5"/>
        <rFont val="Arial MT"/>
        <family val="2"/>
      </rPr>
      <t>productos de cuero y accesorios de viaje</t>
    </r>
  </si>
  <si>
    <r>
      <rPr>
        <sz val="7.5"/>
        <rFont val="Arial MT"/>
        <family val="2"/>
      </rPr>
      <t>Servicios de venta al por mayor prestados a comisión o por contrata de productos variados de consumo n.c.p.</t>
    </r>
  </si>
  <si>
    <r>
      <rPr>
        <sz val="7.5"/>
        <rFont val="Arial MT"/>
        <family val="2"/>
      </rPr>
      <t>Servicios de venta al por mayor prestados a comisión o por contrata de materiales de construcción y ferretería</t>
    </r>
  </si>
  <si>
    <r>
      <rPr>
        <sz val="7.5"/>
        <rFont val="Arial MT"/>
        <family val="2"/>
      </rPr>
      <t>Servicios de venta al por mayor prestados a comisión o por contrata de materiales de construcción y vidrio plano</t>
    </r>
  </si>
  <si>
    <r>
      <rPr>
        <sz val="7.5"/>
        <rFont val="Arial MT"/>
        <family val="2"/>
      </rPr>
      <t>Servicios de venta al por mayor prestados a comisión o por contrata de accesorios, artefactos y equipos sanitarios de cerámica</t>
    </r>
  </si>
  <si>
    <r>
      <rPr>
        <sz val="7.5"/>
        <rFont val="Arial MT"/>
        <family val="2"/>
      </rPr>
      <t>Servicios de venta al por mayor prestados a comisión o por contrata de papel de colgadura y cubierta de pisos</t>
    </r>
  </si>
  <si>
    <r>
      <rPr>
        <sz val="7.5"/>
        <rFont val="Arial MT"/>
        <family val="2"/>
      </rPr>
      <t xml:space="preserve">Servicios de venta al por mayor prestados a comisión o por contrata de
</t>
    </r>
    <r>
      <rPr>
        <sz val="7.5"/>
        <rFont val="Arial MT"/>
        <family val="2"/>
      </rPr>
      <t>pinturas, barnices y lacas</t>
    </r>
  </si>
  <si>
    <r>
      <rPr>
        <sz val="7.5"/>
        <rFont val="Arial MT"/>
        <family val="2"/>
      </rPr>
      <t>Servicios de venta al por mayor prestados a comisión o por contrata de artículos de ferretería y herramientas manuales</t>
    </r>
  </si>
  <si>
    <r>
      <rPr>
        <sz val="7.5"/>
        <rFont val="Arial MT"/>
        <family val="2"/>
      </rPr>
      <t xml:space="preserve">Servicios de venta al por mayor prestados a comisión o por contrata de
</t>
    </r>
    <r>
      <rPr>
        <sz val="7.5"/>
        <rFont val="Arial MT"/>
        <family val="2"/>
      </rPr>
      <t>productos químicos  y farmacéuticos</t>
    </r>
  </si>
  <si>
    <r>
      <rPr>
        <sz val="7.5"/>
        <rFont val="Arial MT"/>
        <family val="2"/>
      </rPr>
      <t xml:space="preserve">Servicios de venta al por mayor prestados a comisión o por contrata de
</t>
    </r>
    <r>
      <rPr>
        <sz val="7.5"/>
        <rFont val="Arial MT"/>
        <family val="2"/>
      </rPr>
      <t>químicos básicos industriales y resinas sintéticas</t>
    </r>
  </si>
  <si>
    <r>
      <rPr>
        <sz val="7.5"/>
        <rFont val="Arial MT"/>
        <family val="2"/>
      </rPr>
      <t xml:space="preserve">Servicios de venta al por mayor prestados a comisión o por contrata de
</t>
    </r>
    <r>
      <rPr>
        <sz val="7.5"/>
        <rFont val="Arial MT"/>
        <family val="2"/>
      </rPr>
      <t>abonos y productos químicos agropecuarios</t>
    </r>
  </si>
  <si>
    <r>
      <rPr>
        <sz val="7.5"/>
        <rFont val="Arial MT"/>
        <family val="2"/>
      </rPr>
      <t xml:space="preserve">Servicios de venta al por mayor prestados a comisión o por contrata de
</t>
    </r>
    <r>
      <rPr>
        <sz val="7.5"/>
        <rFont val="Arial MT"/>
        <family val="2"/>
      </rPr>
      <t>productos farmacéuticos</t>
    </r>
  </si>
  <si>
    <r>
      <rPr>
        <sz val="7.5"/>
        <rFont val="Arial MT"/>
        <family val="2"/>
      </rPr>
      <t>Servicios de venta al por mayor prestados a comisión o por contrata de productos médicos y ortopédicos</t>
    </r>
  </si>
  <si>
    <r>
      <rPr>
        <sz val="7.5"/>
        <rFont val="Arial MT"/>
        <family val="2"/>
      </rPr>
      <t>Servicios de venta al por mayor prestados a comisión o por contrata de artículos de perfumería, artículos cosméticos y jabones de tocador</t>
    </r>
  </si>
  <si>
    <r>
      <rPr>
        <sz val="7.5"/>
        <rFont val="Arial MT"/>
        <family val="2"/>
      </rPr>
      <t>Servicios de venta al por mayor prestados a comisión o por contrata de materiales de limpieza</t>
    </r>
  </si>
  <si>
    <r>
      <rPr>
        <sz val="7.5"/>
        <rFont val="Arial MT"/>
        <family val="2"/>
      </rPr>
      <t>Servicios de venta al por mayor prestados a comisión o por contrata de maquinaria, equipo y suministros</t>
    </r>
  </si>
  <si>
    <r>
      <rPr>
        <sz val="7.5"/>
        <rFont val="Arial MT"/>
        <family val="2"/>
      </rPr>
      <t>vehículos motorizados, motocicletas, vehículos para nieve y partes y</t>
    </r>
  </si>
  <si>
    <r>
      <rPr>
        <sz val="7.5"/>
        <rFont val="Arial MT"/>
        <family val="2"/>
      </rPr>
      <t>4511/4512</t>
    </r>
  </si>
  <si>
    <r>
      <rPr>
        <sz val="7.5"/>
        <rFont val="Arial MT"/>
        <family val="2"/>
      </rPr>
      <t>accesorios relacionados</t>
    </r>
  </si>
  <si>
    <r>
      <rPr>
        <sz val="7.5"/>
        <rFont val="Arial MT"/>
        <family val="2"/>
      </rPr>
      <t>Servicios de venta al por mayor prestados a comisión o por contrata de otros equipos de transporte, excepto bicicletas</t>
    </r>
  </si>
  <si>
    <r>
      <rPr>
        <sz val="7.5"/>
        <rFont val="Arial MT"/>
        <family val="2"/>
      </rPr>
      <t>Servicios de venta al por mayor prestados a comisión o por contrata de maquinaria y equipo de oficina incluyendo los muebles de oficina</t>
    </r>
  </si>
  <si>
    <r>
      <rPr>
        <sz val="7.5"/>
        <rFont val="Arial MT"/>
        <family val="2"/>
      </rPr>
      <t>Servicios de venta al por mayor prestados a comisión o por contrata de computadores y programas de informática integrados</t>
    </r>
  </si>
  <si>
    <r>
      <rPr>
        <sz val="7.5"/>
        <rFont val="Arial MT"/>
        <family val="2"/>
      </rPr>
      <t>Servicios de venta al por mayor prestados a comisión o por contrata de equipo electrónico y de telecomunicaciones y sus partes</t>
    </r>
  </si>
  <si>
    <r>
      <rPr>
        <sz val="7.5"/>
        <rFont val="Arial MT"/>
        <family val="2"/>
      </rPr>
      <t>maquinaria y equipo agrícola, para césped y jardinería, incluyendo</t>
    </r>
  </si>
  <si>
    <r>
      <rPr>
        <sz val="7.5"/>
        <rFont val="Arial MT"/>
        <family val="2"/>
      </rPr>
      <t>tractores</t>
    </r>
  </si>
  <si>
    <r>
      <rPr>
        <sz val="7.5"/>
        <rFont val="Arial MT"/>
        <family val="2"/>
      </rPr>
      <t>Servicios de venta al por mayor prestados a comisión o por contrata de maquinaria y equipo para minería, construcción e ingeniería civil</t>
    </r>
  </si>
  <si>
    <r>
      <rPr>
        <sz val="7.5"/>
        <rFont val="Arial MT"/>
        <family val="2"/>
      </rPr>
      <t>maquinaria y equipo de otra industria específica y suministros</t>
    </r>
  </si>
  <si>
    <r>
      <rPr>
        <sz val="7.5"/>
        <rFont val="Arial MT"/>
        <family val="2"/>
      </rPr>
      <t>operativos relacionados</t>
    </r>
  </si>
  <si>
    <r>
      <rPr>
        <sz val="7.5"/>
        <rFont val="Arial MT"/>
        <family val="2"/>
      </rPr>
      <t>Servicios de venta al por mayor prestados a comisión o por contrata de otra maquinaria y equipo n.c.p.</t>
    </r>
  </si>
  <si>
    <r>
      <rPr>
        <sz val="7.5"/>
        <rFont val="Arial MT"/>
        <family val="2"/>
      </rPr>
      <t>Servicios de venta al por mayor prestados a comisión o por contrata de otros productos</t>
    </r>
  </si>
  <si>
    <r>
      <rPr>
        <sz val="7.5"/>
        <rFont val="Arial MT"/>
        <family val="2"/>
      </rPr>
      <t>Servicios de venta al por mayor prestados a comisión o por contrata de combustibles sólidos, líquidos y gaseosos y productos relacionados</t>
    </r>
  </si>
  <si>
    <r>
      <rPr>
        <sz val="7.5"/>
        <rFont val="Arial MT"/>
        <family val="2"/>
      </rPr>
      <t>Servicios de venta al por mayor prestados a comisión o por contrata de minerales metálicos y metales en sus formas primarias</t>
    </r>
  </si>
  <si>
    <r>
      <rPr>
        <sz val="7.5"/>
        <rFont val="Arial MT"/>
        <family val="2"/>
      </rPr>
      <t xml:space="preserve">Servicios de venta al por mayor prestados a comisión o por contrata de
</t>
    </r>
    <r>
      <rPr>
        <sz val="7.5"/>
        <rFont val="Arial MT"/>
        <family val="2"/>
      </rPr>
      <t>madera en bruto</t>
    </r>
  </si>
  <si>
    <r>
      <rPr>
        <sz val="7.5"/>
        <rFont val="Arial MT"/>
        <family val="2"/>
      </rPr>
      <t xml:space="preserve">Servicios de venta al por mayor prestados a comisión o por contrata de
</t>
    </r>
    <r>
      <rPr>
        <sz val="7.5"/>
        <rFont val="Arial MT"/>
        <family val="2"/>
      </rPr>
      <t>papel y cartón</t>
    </r>
  </si>
  <si>
    <r>
      <rPr>
        <sz val="7.5"/>
        <rFont val="Arial MT"/>
        <family val="2"/>
      </rPr>
      <t>Servicios de venta al por mayor prestados a comisión o por contrata de desperdicios, desechos y materiales para reciclaje</t>
    </r>
  </si>
  <si>
    <r>
      <rPr>
        <sz val="7.5"/>
        <rFont val="Arial MT"/>
        <family val="2"/>
      </rPr>
      <t>Servicios de venta al por mayor prestados a comisión o por contrato</t>
    </r>
  </si>
  <si>
    <r>
      <rPr>
        <sz val="7.5"/>
        <rFont val="Arial MT"/>
        <family val="2"/>
      </rPr>
      <t>de electricidad</t>
    </r>
  </si>
  <si>
    <r>
      <rPr>
        <sz val="7.5"/>
        <rFont val="Arial MT"/>
        <family val="2"/>
      </rPr>
      <t>Servicios de venta al por mayor prestados a comisión o por contrata de minerales no metálicos y otros productos n.c.p.</t>
    </r>
  </si>
  <si>
    <r>
      <rPr>
        <b/>
        <sz val="7.5"/>
        <rFont val="Arial"/>
        <family val="2"/>
      </rPr>
      <t>DIVISIÓN 62</t>
    </r>
  </si>
  <si>
    <r>
      <rPr>
        <b/>
        <sz val="7.5"/>
        <rFont val="Arial"/>
        <family val="2"/>
      </rPr>
      <t>SERVICIOS DE VENTA AL  POR MENOR</t>
    </r>
  </si>
  <si>
    <r>
      <rPr>
        <b/>
        <sz val="7.5"/>
        <rFont val="Arial"/>
        <family val="2"/>
      </rPr>
      <t>Servicios de venta al por menor en establecimientos no especializados</t>
    </r>
  </si>
  <si>
    <r>
      <rPr>
        <sz val="7.5"/>
        <rFont val="Arial MT"/>
        <family val="2"/>
      </rPr>
      <t>Servicios de venta al por menor de  productos agropecuarios utilizados</t>
    </r>
  </si>
  <si>
    <r>
      <rPr>
        <sz val="7.5"/>
        <rFont val="Arial MT"/>
        <family val="2"/>
      </rPr>
      <t>principalmente como materias primas, y  de animales vivos, en establecimientos no especializados</t>
    </r>
  </si>
  <si>
    <r>
      <rPr>
        <sz val="7.5"/>
        <rFont val="Arial MT"/>
        <family val="2"/>
      </rPr>
      <t>Servicios de venta al por menor de  flores y plantas,  en establecimientos no especializados</t>
    </r>
  </si>
  <si>
    <r>
      <rPr>
        <sz val="7.5"/>
        <rFont val="Arial MT"/>
        <family val="2"/>
      </rPr>
      <t>Servicios de venta al por menor, de alimentos, bebidas y tabaco, en establecimientos no especializados</t>
    </r>
  </si>
  <si>
    <r>
      <rPr>
        <sz val="7.5"/>
        <rFont val="Arial MT"/>
        <family val="2"/>
      </rPr>
      <t>Servicios de venta al por menor de frutas, legumbres y hortalizas, en establecimientos no especializados</t>
    </r>
  </si>
  <si>
    <r>
      <rPr>
        <sz val="7.5"/>
        <rFont val="Arial MT"/>
        <family val="2"/>
      </rPr>
      <t>Servicios de venta al por menor, de productos lácteos, huevos, aceites y grasas comestibles, en establecimientos no especializados</t>
    </r>
  </si>
  <si>
    <r>
      <rPr>
        <sz val="7.5"/>
        <rFont val="Arial MT"/>
        <family val="2"/>
      </rPr>
      <t>Servicios de venta al por menor, de carnes, carne de aves y productos de la caza, en establecimientos no especializados</t>
    </r>
  </si>
  <si>
    <r>
      <rPr>
        <sz val="7.5"/>
        <rFont val="Arial MT"/>
        <family val="2"/>
      </rPr>
      <t xml:space="preserve">Servicios de venta al por menor de pescado y otros productos de mar,
</t>
    </r>
    <r>
      <rPr>
        <sz val="7.5"/>
        <rFont val="Arial MT"/>
        <family val="2"/>
      </rPr>
      <t>en establecimientos no especializados</t>
    </r>
  </si>
  <si>
    <r>
      <rPr>
        <sz val="7.5"/>
        <rFont val="Arial MT"/>
        <family val="2"/>
      </rPr>
      <t xml:space="preserve">Servicios de venta al por menor, de productos de confitería y
</t>
    </r>
    <r>
      <rPr>
        <sz val="7.5"/>
        <rFont val="Arial MT"/>
        <family val="2"/>
      </rPr>
      <t>panadería, en establecimientos no especializados</t>
    </r>
  </si>
  <si>
    <r>
      <rPr>
        <sz val="7.5"/>
        <rFont val="Arial MT"/>
        <family val="2"/>
      </rPr>
      <t xml:space="preserve">Servicios de venta al por menor de bebidas, en establecimientos no
</t>
    </r>
    <r>
      <rPr>
        <sz val="7.5"/>
        <rFont val="Arial MT"/>
        <family val="2"/>
      </rPr>
      <t>especializados</t>
    </r>
  </si>
  <si>
    <r>
      <rPr>
        <sz val="7.5"/>
        <rFont val="Arial MT"/>
        <family val="2"/>
      </rPr>
      <t xml:space="preserve">Servicios de venta al por menor, de café, te y otras especias, en
</t>
    </r>
    <r>
      <rPr>
        <sz val="7.5"/>
        <rFont val="Arial MT"/>
        <family val="2"/>
      </rPr>
      <t>establecimientos no especializados</t>
    </r>
  </si>
  <si>
    <r>
      <rPr>
        <sz val="7.5"/>
        <rFont val="Arial MT"/>
        <family val="2"/>
      </rPr>
      <t xml:space="preserve">Servicios de venta al por menor de productos de tabaco, en
</t>
    </r>
    <r>
      <rPr>
        <sz val="7.5"/>
        <rFont val="Arial MT"/>
        <family val="2"/>
      </rPr>
      <t>establecimientos no especializados</t>
    </r>
  </si>
  <si>
    <r>
      <rPr>
        <sz val="7.5"/>
        <rFont val="Arial MT"/>
        <family val="2"/>
      </rPr>
      <t>Servicios de venta al por menor de productos alimenticios n.c.p , en establecimientos no especializados</t>
    </r>
  </si>
  <si>
    <r>
      <rPr>
        <sz val="7.5"/>
        <rFont val="Arial MT"/>
        <family val="2"/>
      </rPr>
      <t>Servicios de venta al por menor, de artículos textiles, prendas de vestir y calzado,  en establecimientos no especializados</t>
    </r>
  </si>
  <si>
    <r>
      <rPr>
        <sz val="7.5"/>
        <rFont val="Arial MT"/>
        <family val="2"/>
      </rPr>
      <t xml:space="preserve">Servicios de venta al por menor de hilo, telas y tejidos, en
</t>
    </r>
    <r>
      <rPr>
        <sz val="7.5"/>
        <rFont val="Arial MT"/>
        <family val="2"/>
      </rPr>
      <t>establecimientos no especializados</t>
    </r>
  </si>
  <si>
    <r>
      <rPr>
        <sz val="7.5"/>
        <rFont val="Arial MT"/>
        <family val="2"/>
      </rPr>
      <t>Servicios de venta al por menor de lencería, cortinas, visillos y diversos</t>
    </r>
  </si>
  <si>
    <r>
      <rPr>
        <sz val="7.5"/>
        <rFont val="Arial MT"/>
        <family val="2"/>
      </rPr>
      <t>artículos confeccionados con materiales textiles para el hogar, en</t>
    </r>
  </si>
  <si>
    <r>
      <rPr>
        <sz val="7.5"/>
        <rFont val="Arial MT"/>
        <family val="2"/>
      </rPr>
      <t>establecimientos no especializados</t>
    </r>
  </si>
  <si>
    <r>
      <rPr>
        <sz val="7.5"/>
        <rFont val="Arial MT"/>
        <family val="2"/>
      </rPr>
      <t xml:space="preserve">Servicios de venta al por menor de prendas de vestir, artículos de piel y
</t>
    </r>
    <r>
      <rPr>
        <sz val="7.5"/>
        <rFont val="Arial MT"/>
        <family val="2"/>
      </rPr>
      <t>accesorios de vestir, en establecimientos no especializados</t>
    </r>
  </si>
  <si>
    <r>
      <rPr>
        <sz val="7.5"/>
        <rFont val="Arial MT"/>
        <family val="2"/>
      </rPr>
      <t>Servicios de venta al por menor de calzado, en establecimientos no especializados</t>
    </r>
  </si>
  <si>
    <r>
      <rPr>
        <sz val="7.5"/>
        <rFont val="Arial MT"/>
        <family val="2"/>
      </rPr>
      <t>Servicios de venta al por menor de electrodomésticos, artículos y equipos domésticos, en establecimientos no especializados</t>
    </r>
  </si>
  <si>
    <r>
      <rPr>
        <sz val="7.5"/>
        <rFont val="Arial MT"/>
        <family val="2"/>
      </rPr>
      <t xml:space="preserve">Servicios de venta al por menor de muebles  de uso doméstico, en
</t>
    </r>
    <r>
      <rPr>
        <sz val="7.5"/>
        <rFont val="Arial MT"/>
        <family val="2"/>
      </rPr>
      <t>establecimientos no especializados</t>
    </r>
  </si>
  <si>
    <r>
      <rPr>
        <sz val="7.5"/>
        <rFont val="Arial MT"/>
        <family val="2"/>
      </rPr>
      <t>Servicios de venta al por menor de equipo de radio y televisión,</t>
    </r>
  </si>
  <si>
    <r>
      <rPr>
        <sz val="7.5"/>
        <rFont val="Arial MT"/>
        <family val="2"/>
      </rPr>
      <t>aparatos para la reproducción o grabado de sonido, en</t>
    </r>
  </si>
  <si>
    <r>
      <rPr>
        <sz val="7.5"/>
        <rFont val="Arial MT"/>
        <family val="2"/>
      </rPr>
      <t>Servicios de venta al por menor  de artículos para iluminación, en establecimientos no especializados</t>
    </r>
  </si>
  <si>
    <r>
      <rPr>
        <sz val="7.5"/>
        <rFont val="Arial MT"/>
        <family val="2"/>
      </rPr>
      <t>Servicios de venta al por menor  de electrodomésticos (diferentes de</t>
    </r>
  </si>
  <si>
    <r>
      <rPr>
        <sz val="7.5"/>
        <rFont val="Arial MT"/>
        <family val="2"/>
      </rPr>
      <t>televisión, radio y/o de aparatos para la reproducción o grabación de</t>
    </r>
  </si>
  <si>
    <r>
      <rPr>
        <sz val="7.5"/>
        <rFont val="Arial MT"/>
        <family val="2"/>
      </rPr>
      <t>sonido) y gasodomésticos, en establecimientos no especializados</t>
    </r>
  </si>
  <si>
    <r>
      <rPr>
        <sz val="7.5"/>
        <rFont val="Arial MT"/>
        <family val="2"/>
      </rPr>
      <t>Servicios de venta al por menor  de utensilios domésticos varios,</t>
    </r>
  </si>
  <si>
    <r>
      <rPr>
        <sz val="7.5"/>
        <rFont val="Arial MT"/>
        <family val="2"/>
      </rPr>
      <t>cubertería, cristalería y  vajilla de porcelana y de cerámica, en</t>
    </r>
  </si>
  <si>
    <r>
      <rPr>
        <sz val="7.5"/>
        <rFont val="Arial MT"/>
        <family val="2"/>
      </rPr>
      <t>Servicios de venta al por menor  de artículos de mimbre, productos de</t>
    </r>
  </si>
  <si>
    <r>
      <rPr>
        <sz val="7.5"/>
        <rFont val="Arial MT"/>
        <family val="2"/>
      </rPr>
      <t>corcho, tonelería y otros artículos de madera, en establecimientos no</t>
    </r>
  </si>
  <si>
    <r>
      <rPr>
        <sz val="7.5"/>
        <rFont val="Arial MT"/>
        <family val="2"/>
      </rPr>
      <t>especializados</t>
    </r>
  </si>
  <si>
    <r>
      <rPr>
        <sz val="7.5"/>
        <rFont val="Arial MT"/>
        <family val="2"/>
      </rPr>
      <t>Servicios de venta al por menor   de productos diversos de consumo, en establecimientos no especializados</t>
    </r>
  </si>
  <si>
    <r>
      <rPr>
        <sz val="7.5"/>
        <rFont val="Arial MT"/>
        <family val="2"/>
      </rPr>
      <t xml:space="preserve">Servicios de venta al por menor  de libros, periódicos, revistas y
</t>
    </r>
    <r>
      <rPr>
        <sz val="7.5"/>
        <rFont val="Arial MT"/>
        <family val="2"/>
      </rPr>
      <t>artículos de papelería, en establecimientos no especializados</t>
    </r>
  </si>
  <si>
    <r>
      <rPr>
        <sz val="7.5"/>
        <rFont val="Arial MT"/>
        <family val="2"/>
      </rPr>
      <t xml:space="preserve">Servicios de venta al por menor  de equipo fotográfico, óptico y de
</t>
    </r>
    <r>
      <rPr>
        <sz val="7.5"/>
        <rFont val="Arial MT"/>
        <family val="2"/>
      </rPr>
      <t>precisión, en establecimientos no especializados</t>
    </r>
  </si>
  <si>
    <r>
      <rPr>
        <sz val="7.5"/>
        <rFont val="Arial MT"/>
        <family val="2"/>
      </rPr>
      <t xml:space="preserve">Servicios de venta al por menor  de juegos y juguetes, en
</t>
    </r>
    <r>
      <rPr>
        <sz val="7.5"/>
        <rFont val="Arial MT"/>
        <family val="2"/>
      </rPr>
      <t>establecimientos no especializados</t>
    </r>
  </si>
  <si>
    <r>
      <rPr>
        <sz val="7.5"/>
        <rFont val="Arial MT"/>
        <family val="2"/>
      </rPr>
      <t xml:space="preserve">Servicios de venta al por menor  de relojes de pulso, relojes de pared y
</t>
    </r>
    <r>
      <rPr>
        <sz val="7.5"/>
        <rFont val="Arial MT"/>
        <family val="2"/>
      </rPr>
      <t>joyería, en establecimientos no especializados</t>
    </r>
  </si>
  <si>
    <r>
      <rPr>
        <sz val="7.5"/>
        <rFont val="Arial MT"/>
        <family val="2"/>
      </rPr>
      <t xml:space="preserve">Servicios de venta al por menor de productos deportivos incluso
</t>
    </r>
    <r>
      <rPr>
        <sz val="7.5"/>
        <rFont val="Arial MT"/>
        <family val="2"/>
      </rPr>
      <t>bicicletas, en establecimientos no especializados</t>
    </r>
  </si>
  <si>
    <r>
      <rPr>
        <sz val="7.5"/>
        <rFont val="Arial MT"/>
        <family val="2"/>
      </rPr>
      <t xml:space="preserve">Servicios de venta al por menor  de productos de cuero y accesorios de
</t>
    </r>
    <r>
      <rPr>
        <sz val="7.5"/>
        <rFont val="Arial MT"/>
        <family val="2"/>
      </rPr>
      <t>viaje, en establecimientos no especializados</t>
    </r>
  </si>
  <si>
    <r>
      <rPr>
        <sz val="7.5"/>
        <rFont val="Arial MT"/>
        <family val="2"/>
      </rPr>
      <t>Servicios de venta al por menor  de productos variados de consumo n.c.p., en establecimientos no especializados</t>
    </r>
  </si>
  <si>
    <r>
      <rPr>
        <sz val="7.5"/>
        <rFont val="Arial MT"/>
        <family val="2"/>
      </rPr>
      <t>Servicios de venta al por menor   de materiales de construcción y ferretería, en establecimientos no especializados</t>
    </r>
  </si>
  <si>
    <r>
      <rPr>
        <sz val="7.5"/>
        <rFont val="Arial MT"/>
        <family val="2"/>
      </rPr>
      <t>Servicios de venta al por menor de materiales de construcción y vidrio plano, en establecimientos no especializados</t>
    </r>
  </si>
  <si>
    <r>
      <rPr>
        <sz val="7.5"/>
        <rFont val="Arial MT"/>
        <family val="2"/>
      </rPr>
      <t>Servicios de venta al por menor  de accesorios, artefactos y equipos sanitarios de cerámica, en establecimientos no especializados</t>
    </r>
  </si>
  <si>
    <r>
      <rPr>
        <sz val="7.5"/>
        <rFont val="Arial MT"/>
        <family val="2"/>
      </rPr>
      <t>Servicios de venta al por menor  de papel de colgadura y cubierta de pisos, en establecimientos no especializados</t>
    </r>
  </si>
  <si>
    <r>
      <rPr>
        <sz val="7.5"/>
        <rFont val="Arial MT"/>
        <family val="2"/>
      </rPr>
      <t xml:space="preserve">Servicios de venta al por menor de pinturas, barnices y lacas, en
</t>
    </r>
    <r>
      <rPr>
        <sz val="7.5"/>
        <rFont val="Arial MT"/>
        <family val="2"/>
      </rPr>
      <t>establecimientos no especializados</t>
    </r>
  </si>
  <si>
    <r>
      <rPr>
        <sz val="7.5"/>
        <rFont val="Arial MT"/>
        <family val="2"/>
      </rPr>
      <t>Servicios de venta al por menor  de artículos de ferretería y herramientas manuales, en establecimientos no especializados</t>
    </r>
  </si>
  <si>
    <r>
      <rPr>
        <sz val="7.5"/>
        <rFont val="Arial MT"/>
        <family val="2"/>
      </rPr>
      <t>Servicios de venta al por menor  de productos químicos  y farmacéuticos, en establecimientos no especializados</t>
    </r>
  </si>
  <si>
    <r>
      <rPr>
        <sz val="7.5"/>
        <rFont val="Arial MT"/>
        <family val="2"/>
      </rPr>
      <t xml:space="preserve">Servicios de venta al por menor de productos farmacéuticos, en
</t>
    </r>
    <r>
      <rPr>
        <sz val="7.5"/>
        <rFont val="Arial MT"/>
        <family val="2"/>
      </rPr>
      <t>establecimientos no especializados</t>
    </r>
  </si>
  <si>
    <r>
      <rPr>
        <sz val="7.5"/>
        <rFont val="Arial MT"/>
        <family val="2"/>
      </rPr>
      <t xml:space="preserve">Servicios de venta al por menor  de productos médicos y ortopédicos,
</t>
    </r>
    <r>
      <rPr>
        <sz val="7.5"/>
        <rFont val="Arial MT"/>
        <family val="2"/>
      </rPr>
      <t>en establecimientos no especializados</t>
    </r>
  </si>
  <si>
    <r>
      <rPr>
        <sz val="7.5"/>
        <rFont val="Arial MT"/>
        <family val="2"/>
      </rPr>
      <t>Servicios de venta al por menor  de artículos de perfumería, artículos</t>
    </r>
  </si>
  <si>
    <r>
      <rPr>
        <sz val="7.5"/>
        <rFont val="Arial MT"/>
        <family val="2"/>
      </rPr>
      <t>cosméticos y jabones de tocador, en establecimientos no</t>
    </r>
  </si>
  <si>
    <r>
      <rPr>
        <sz val="7.5"/>
        <rFont val="Arial MT"/>
        <family val="2"/>
      </rPr>
      <t>Servicios de venta al por menor  de materiales de limpieza, en establecimientos no especializados</t>
    </r>
  </si>
  <si>
    <r>
      <rPr>
        <sz val="7.5"/>
        <rFont val="Arial MT"/>
        <family val="2"/>
      </rPr>
      <t>Servicios de venta al por menor   de maquinaria, equipo y suministros, en establecimientos no especializados</t>
    </r>
  </si>
  <si>
    <r>
      <rPr>
        <sz val="7.5"/>
        <rFont val="Arial MT"/>
        <family val="2"/>
      </rPr>
      <t>Servicios de venta al por menor de vehículos automotores,</t>
    </r>
  </si>
  <si>
    <r>
      <rPr>
        <sz val="7.5"/>
        <rFont val="Arial MT"/>
        <family val="2"/>
      </rPr>
      <t>motocicletas,</t>
    </r>
  </si>
  <si>
    <r>
      <rPr>
        <sz val="7.5"/>
        <rFont val="Arial MT"/>
        <family val="2"/>
      </rPr>
      <t>vehículos para nieve y partes y accesorios relacionados, en</t>
    </r>
  </si>
  <si>
    <r>
      <rPr>
        <sz val="7.5"/>
        <rFont val="Arial MT"/>
        <family val="2"/>
      </rPr>
      <t>Servicios de venta al por menor  de computadores y programas de informática integrados, en establecimientos no especializados</t>
    </r>
  </si>
  <si>
    <r>
      <rPr>
        <sz val="7.5"/>
        <rFont val="Arial MT"/>
        <family val="2"/>
      </rPr>
      <t>Servicios de venta al por menor   de equipo de telecomunicaciones y</t>
    </r>
  </si>
  <si>
    <r>
      <rPr>
        <sz val="7.5"/>
        <rFont val="Arial MT"/>
        <family val="2"/>
      </rPr>
      <t>sus partes, en establecimientos no especializados</t>
    </r>
  </si>
  <si>
    <r>
      <rPr>
        <sz val="7.5"/>
        <rFont val="Arial MT"/>
        <family val="2"/>
      </rPr>
      <t>Servicios de venta al por menor   de otros productos, en establecimientos no especializados</t>
    </r>
  </si>
  <si>
    <r>
      <rPr>
        <sz val="7.5"/>
        <rFont val="Arial MT"/>
        <family val="2"/>
      </rPr>
      <t>Servicios de venta al por menor  de otros productos n.c.p., en establecimientos no especializados</t>
    </r>
  </si>
  <si>
    <r>
      <rPr>
        <b/>
        <sz val="7.5"/>
        <rFont val="Arial"/>
        <family val="2"/>
      </rPr>
      <t>Servicios de venta al por menor en establecimientos especializados</t>
    </r>
  </si>
  <si>
    <r>
      <rPr>
        <sz val="7.5"/>
        <rFont val="Arial MT"/>
        <family val="2"/>
      </rPr>
      <t>Servicios de venta al por menor de productos agropecuarios , utilizados</t>
    </r>
  </si>
  <si>
    <r>
      <rPr>
        <sz val="7.5"/>
        <rFont val="Arial MT"/>
        <family val="2"/>
      </rPr>
      <t>principalmente como materias primas, y de animales vivos en establecimientos especializados</t>
    </r>
  </si>
  <si>
    <r>
      <rPr>
        <sz val="7.5"/>
        <rFont val="Arial MT"/>
        <family val="2"/>
      </rPr>
      <t>Servicios de venta al por menor de flores y plantas en establecimientos especializados</t>
    </r>
  </si>
  <si>
    <r>
      <rPr>
        <sz val="7.5"/>
        <rFont val="Arial MT"/>
        <family val="2"/>
      </rPr>
      <t>N/A</t>
    </r>
  </si>
  <si>
    <r>
      <rPr>
        <sz val="7.5"/>
        <rFont val="Arial MT"/>
        <family val="2"/>
      </rPr>
      <t>Servicios de venta  al por menor de animales vivos incluidas las mascotas en establecimientos especializados</t>
    </r>
  </si>
  <si>
    <r>
      <rPr>
        <sz val="7.5"/>
        <rFont val="Arial MT"/>
        <family val="2"/>
      </rPr>
      <t>Servicios de venta al por menor de alimentos, bebidas y tabaco en establecimientos especializados</t>
    </r>
  </si>
  <si>
    <r>
      <rPr>
        <sz val="7.5"/>
        <rFont val="Arial MT"/>
        <family val="2"/>
      </rPr>
      <t xml:space="preserve">Servicios de venta al por menor de frutas, legumbres y hortalizas en
</t>
    </r>
    <r>
      <rPr>
        <sz val="7.5"/>
        <rFont val="Arial MT"/>
        <family val="2"/>
      </rPr>
      <t>establecimientos especializados</t>
    </r>
  </si>
  <si>
    <r>
      <rPr>
        <sz val="7.5"/>
        <rFont val="Arial MT"/>
        <family val="2"/>
      </rPr>
      <t xml:space="preserve">Servicios de venta al por menor de productos lácteos, huevos, aceites y
</t>
    </r>
    <r>
      <rPr>
        <sz val="7.5"/>
        <rFont val="Arial MT"/>
        <family val="2"/>
      </rPr>
      <t>grasas comestibles en establecimientos especializados</t>
    </r>
  </si>
  <si>
    <r>
      <rPr>
        <sz val="7.5"/>
        <rFont val="Arial MT"/>
        <family val="2"/>
      </rPr>
      <t xml:space="preserve">Servicios de venta al por menor de carnes, carne de aves y productos
</t>
    </r>
    <r>
      <rPr>
        <sz val="7.5"/>
        <rFont val="Arial MT"/>
        <family val="2"/>
      </rPr>
      <t>de la caza en establecimientos especializados</t>
    </r>
  </si>
  <si>
    <r>
      <rPr>
        <sz val="7.5"/>
        <rFont val="Arial MT"/>
        <family val="2"/>
      </rPr>
      <t xml:space="preserve">Servicios de venta al por menor de pescado y otros productos de mar
</t>
    </r>
    <r>
      <rPr>
        <sz val="7.5"/>
        <rFont val="Arial MT"/>
        <family val="2"/>
      </rPr>
      <t>en establecimientos especializados</t>
    </r>
  </si>
  <si>
    <r>
      <rPr>
        <sz val="7.5"/>
        <rFont val="Arial MT"/>
        <family val="2"/>
      </rPr>
      <t xml:space="preserve">Servicios de venta al por menor de productos de confitería y panadería
</t>
    </r>
    <r>
      <rPr>
        <sz val="7.5"/>
        <rFont val="Arial MT"/>
        <family val="2"/>
      </rPr>
      <t>en establecimientos especializados</t>
    </r>
  </si>
  <si>
    <r>
      <rPr>
        <sz val="7.5"/>
        <rFont val="Arial MT"/>
        <family val="2"/>
      </rPr>
      <t xml:space="preserve">Servicios de venta al por menor de bebidas en establecimientos
</t>
    </r>
    <r>
      <rPr>
        <sz val="7.5"/>
        <rFont val="Arial MT"/>
        <family val="2"/>
      </rPr>
      <t>especializados</t>
    </r>
  </si>
  <si>
    <r>
      <rPr>
        <sz val="7.5"/>
        <rFont val="Arial MT"/>
        <family val="2"/>
      </rPr>
      <t xml:space="preserve">Servicios de venta al por menor de café, te y otras especias en
</t>
    </r>
    <r>
      <rPr>
        <sz val="7.5"/>
        <rFont val="Arial MT"/>
        <family val="2"/>
      </rPr>
      <t>establecimientos especializados</t>
    </r>
  </si>
  <si>
    <r>
      <rPr>
        <sz val="7.5"/>
        <rFont val="Arial MT"/>
        <family val="2"/>
      </rPr>
      <t xml:space="preserve">Servicios de venta al por menor de productos de tabaco en
</t>
    </r>
    <r>
      <rPr>
        <sz val="7.5"/>
        <rFont val="Arial MT"/>
        <family val="2"/>
      </rPr>
      <t>establecimientos especializados</t>
    </r>
  </si>
  <si>
    <r>
      <rPr>
        <sz val="7.5"/>
        <rFont val="Arial MT"/>
        <family val="2"/>
      </rPr>
      <t>Servicios de venta  al por menor de productos alimenticios n.c.p en establecimientos especializados</t>
    </r>
  </si>
  <si>
    <r>
      <rPr>
        <sz val="7.5"/>
        <rFont val="Arial MT"/>
        <family val="2"/>
      </rPr>
      <t>Servicios de venta al por menor de artículos textiles, prendas de vestir y calzado en establecimientos especializados</t>
    </r>
  </si>
  <si>
    <r>
      <rPr>
        <sz val="7.5"/>
        <rFont val="Arial MT"/>
        <family val="2"/>
      </rPr>
      <t xml:space="preserve">Servicios  de venta al por menor de hilo, telas y tejidos en
</t>
    </r>
    <r>
      <rPr>
        <sz val="7.5"/>
        <rFont val="Arial MT"/>
        <family val="2"/>
      </rPr>
      <t>establecimientos especializados</t>
    </r>
  </si>
  <si>
    <r>
      <rPr>
        <sz val="7.5"/>
        <rFont val="Arial MT"/>
        <family val="2"/>
      </rPr>
      <t>artículos confeccionados con materiales textiles para el hogar en</t>
    </r>
  </si>
  <si>
    <r>
      <rPr>
        <sz val="7.5"/>
        <rFont val="Arial MT"/>
        <family val="2"/>
      </rPr>
      <t>establecimientos especializados</t>
    </r>
  </si>
  <si>
    <r>
      <rPr>
        <sz val="7.5"/>
        <rFont val="Arial MT"/>
        <family val="2"/>
      </rPr>
      <t xml:space="preserve">Servicios  de venta al por menor de prendas de vestir, artículos de piel
</t>
    </r>
    <r>
      <rPr>
        <sz val="7.5"/>
        <rFont val="Arial MT"/>
        <family val="2"/>
      </rPr>
      <t>y accesorios de vestir en establecimientos especializados</t>
    </r>
  </si>
  <si>
    <r>
      <rPr>
        <sz val="7.5"/>
        <rFont val="Arial MT"/>
        <family val="2"/>
      </rPr>
      <t>62223, 62224</t>
    </r>
  </si>
  <si>
    <r>
      <rPr>
        <sz val="7.5"/>
        <rFont val="Arial MT"/>
        <family val="2"/>
      </rPr>
      <t>Servicios de venta al por menor de calzado, en establecimientos especializados</t>
    </r>
  </si>
  <si>
    <r>
      <rPr>
        <sz val="7.5"/>
        <rFont val="Arial MT"/>
        <family val="2"/>
      </rPr>
      <t>Servicios de venta al por menor de electrodomésticos, artículos y equipo domésticos en establecimientos especializados</t>
    </r>
  </si>
  <si>
    <r>
      <rPr>
        <sz val="7.5"/>
        <rFont val="Arial MT"/>
        <family val="2"/>
      </rPr>
      <t xml:space="preserve">Servicios de venta al por menor de muebles  de uso doméstico en
</t>
    </r>
    <r>
      <rPr>
        <sz val="7.5"/>
        <rFont val="Arial MT"/>
        <family val="2"/>
      </rPr>
      <t>establecimientos especializados</t>
    </r>
  </si>
  <si>
    <r>
      <rPr>
        <sz val="7.5"/>
        <rFont val="Arial MT"/>
        <family val="2"/>
      </rPr>
      <t>Servicios de venta al por menor de equipo de radio y televisión, y</t>
    </r>
  </si>
  <si>
    <r>
      <rPr>
        <sz val="7.5"/>
        <rFont val="Arial MT"/>
        <family val="2"/>
      </rPr>
      <t>aparatos para la reproducción o grabado de sonido en establecimientos</t>
    </r>
  </si>
  <si>
    <r>
      <rPr>
        <sz val="7.5"/>
        <rFont val="Arial MT"/>
        <family val="2"/>
      </rPr>
      <t xml:space="preserve">Servicios de venta al por menor de artículos para iluminación en
</t>
    </r>
    <r>
      <rPr>
        <sz val="7.5"/>
        <rFont val="Arial MT"/>
        <family val="2"/>
      </rPr>
      <t>establecimientos especializados</t>
    </r>
  </si>
  <si>
    <r>
      <rPr>
        <sz val="7.5"/>
        <rFont val="Arial MT"/>
        <family val="2"/>
      </rPr>
      <t>Servicios de venta al por menor de electrodomésticos (diferentes de</t>
    </r>
  </si>
  <si>
    <r>
      <rPr>
        <sz val="7.5"/>
        <rFont val="Arial MT"/>
        <family val="2"/>
      </rPr>
      <t>sonido) y gasodomésticos en establecimientos especializados</t>
    </r>
  </si>
  <si>
    <r>
      <rPr>
        <sz val="7.5"/>
        <rFont val="Arial MT"/>
        <family val="2"/>
      </rPr>
      <t>Servicios de venta al por menor de utensilios domésticos varios,</t>
    </r>
  </si>
  <si>
    <r>
      <rPr>
        <sz val="7.5"/>
        <rFont val="Arial MT"/>
        <family val="2"/>
      </rPr>
      <t>cubertería, cristalería y  vajilla de porcelana y de cerámica en</t>
    </r>
  </si>
  <si>
    <r>
      <rPr>
        <sz val="7.5"/>
        <rFont val="Arial MT"/>
        <family val="2"/>
      </rPr>
      <t>Servicios de venta al por menor de artículos de mimbre, productos de</t>
    </r>
  </si>
  <si>
    <r>
      <rPr>
        <sz val="7.5"/>
        <rFont val="Arial MT"/>
        <family val="2"/>
      </rPr>
      <t>corcho, tonelería y otros artículos de madera en establecimientos</t>
    </r>
  </si>
  <si>
    <r>
      <rPr>
        <sz val="7.5"/>
        <rFont val="Arial MT"/>
        <family val="2"/>
      </rPr>
      <t>Servicios de venta al por menor de productos diversos de consumo en establecimientos especializados</t>
    </r>
  </si>
  <si>
    <r>
      <rPr>
        <sz val="7.5"/>
        <rFont val="Arial MT"/>
        <family val="2"/>
      </rPr>
      <t>Servicios de venta al por menor de libros, periódicos, revistas y</t>
    </r>
  </si>
  <si>
    <r>
      <rPr>
        <sz val="7.5"/>
        <rFont val="Arial MT"/>
        <family val="2"/>
      </rPr>
      <t>artículos de papelería en establecimientos especializados</t>
    </r>
  </si>
  <si>
    <r>
      <rPr>
        <sz val="7.5"/>
        <rFont val="Arial MT"/>
        <family val="2"/>
      </rPr>
      <t>Servicios de venta al por menor de equipo fotográfico, óptico y de precisión en establecimientos especializados</t>
    </r>
  </si>
  <si>
    <r>
      <rPr>
        <sz val="7.5"/>
        <rFont val="Arial MT"/>
        <family val="2"/>
      </rPr>
      <t xml:space="preserve">Servicios de venta al por menor de juegos y juguetes en
</t>
    </r>
    <r>
      <rPr>
        <sz val="7.5"/>
        <rFont val="Arial MT"/>
        <family val="2"/>
      </rPr>
      <t>establecimientos especializados</t>
    </r>
  </si>
  <si>
    <r>
      <rPr>
        <sz val="7.5"/>
        <rFont val="Arial MT"/>
        <family val="2"/>
      </rPr>
      <t xml:space="preserve">Servicios de venta al por menor de relojes de pulso, relojes de pared y
</t>
    </r>
    <r>
      <rPr>
        <sz val="7.5"/>
        <rFont val="Arial MT"/>
        <family val="2"/>
      </rPr>
      <t>joyería en establecimientos especializados</t>
    </r>
  </si>
  <si>
    <r>
      <rPr>
        <sz val="7.5"/>
        <rFont val="Arial MT"/>
        <family val="2"/>
      </rPr>
      <t xml:space="preserve">Servicios de venta al por menor de productos deportivos incluso
</t>
    </r>
    <r>
      <rPr>
        <sz val="7.5"/>
        <rFont val="Arial MT"/>
        <family val="2"/>
      </rPr>
      <t>bicicletas en establecimientos especializados</t>
    </r>
  </si>
  <si>
    <r>
      <rPr>
        <sz val="7.5"/>
        <rFont val="Arial MT"/>
        <family val="2"/>
      </rPr>
      <t xml:space="preserve">Servicios de venta al por menor de productos de cuero y accesorios de
</t>
    </r>
    <r>
      <rPr>
        <sz val="7.5"/>
        <rFont val="Arial MT"/>
        <family val="2"/>
      </rPr>
      <t>viaje en establecimientos especializados</t>
    </r>
  </si>
  <si>
    <r>
      <rPr>
        <sz val="7.5"/>
        <rFont val="Arial MT"/>
        <family val="2"/>
      </rPr>
      <t xml:space="preserve">Servicios de venta al por menor de productos variados de consumo
</t>
    </r>
    <r>
      <rPr>
        <sz val="7.5"/>
        <rFont val="Arial MT"/>
        <family val="2"/>
      </rPr>
      <t>n.c.p. en establecimientos especializados</t>
    </r>
  </si>
  <si>
    <r>
      <rPr>
        <sz val="7.5"/>
        <rFont val="Arial MT"/>
        <family val="2"/>
      </rPr>
      <t>4530, 4755</t>
    </r>
  </si>
  <si>
    <r>
      <rPr>
        <sz val="7.5"/>
        <rFont val="Arial MT"/>
        <family val="2"/>
      </rPr>
      <t xml:space="preserve">Servicios de venta al por menor de materiales de construcción y
</t>
    </r>
    <r>
      <rPr>
        <sz val="7.5"/>
        <rFont val="Arial MT"/>
        <family val="2"/>
      </rPr>
      <t>ferretería en establecimientos especializados</t>
    </r>
  </si>
  <si>
    <r>
      <rPr>
        <sz val="7.5"/>
        <rFont val="Arial MT"/>
        <family val="2"/>
      </rPr>
      <t xml:space="preserve">Servicios de venta al por menor de materiales de construcción y vidrio
</t>
    </r>
    <r>
      <rPr>
        <sz val="7.5"/>
        <rFont val="Arial MT"/>
        <family val="2"/>
      </rPr>
      <t>plano en establecimientos especializados</t>
    </r>
  </si>
  <si>
    <r>
      <rPr>
        <sz val="7.5"/>
        <rFont val="Arial MT"/>
        <family val="2"/>
      </rPr>
      <t xml:space="preserve">Servicios de venta al por menor de accesorios, artefactos y equipos
</t>
    </r>
    <r>
      <rPr>
        <sz val="7.5"/>
        <rFont val="Arial MT"/>
        <family val="2"/>
      </rPr>
      <t>sanitarios de cerámica en establecimientos especializados</t>
    </r>
  </si>
  <si>
    <r>
      <rPr>
        <sz val="7.5"/>
        <rFont val="Arial MT"/>
        <family val="2"/>
      </rPr>
      <t xml:space="preserve">Servicios de venta al por menor de papel de colgadura y cubierta de
</t>
    </r>
    <r>
      <rPr>
        <sz val="7.5"/>
        <rFont val="Arial MT"/>
        <family val="2"/>
      </rPr>
      <t>pisos en establecimientos especializados</t>
    </r>
  </si>
  <si>
    <r>
      <rPr>
        <sz val="7.5"/>
        <rFont val="Arial MT"/>
        <family val="2"/>
      </rPr>
      <t xml:space="preserve">Servicios de venta al por menor de pinturas, barnices y lacas en
</t>
    </r>
    <r>
      <rPr>
        <sz val="7.5"/>
        <rFont val="Arial MT"/>
        <family val="2"/>
      </rPr>
      <t>establecimientos especializados</t>
    </r>
  </si>
  <si>
    <r>
      <rPr>
        <sz val="7.5"/>
        <rFont val="Arial MT"/>
        <family val="2"/>
      </rPr>
      <t>Servicios de venta al por menor de artículos de ferretería y herramientas manuales en establecimientos especializados</t>
    </r>
  </si>
  <si>
    <r>
      <rPr>
        <sz val="7.5"/>
        <rFont val="Arial MT"/>
        <family val="2"/>
      </rPr>
      <t>Servicios de venta al por menor de productos químicos  y farmacéuticos en establecimientos especializados</t>
    </r>
  </si>
  <si>
    <r>
      <rPr>
        <sz val="7.5"/>
        <rFont val="Arial MT"/>
        <family val="2"/>
      </rPr>
      <t xml:space="preserve">Servicios de venta al por menor de productos farmacéuticos en
</t>
    </r>
    <r>
      <rPr>
        <sz val="7.5"/>
        <rFont val="Arial MT"/>
        <family val="2"/>
      </rPr>
      <t>establecimientos especializados</t>
    </r>
  </si>
  <si>
    <r>
      <rPr>
        <sz val="7.5"/>
        <rFont val="Arial MT"/>
        <family val="2"/>
      </rPr>
      <t>Servicios de venta al por menor de productos  ortopédicos en</t>
    </r>
  </si>
  <si>
    <r>
      <rPr>
        <sz val="7.5"/>
        <rFont val="Arial MT"/>
        <family val="2"/>
      </rPr>
      <t>Servicios de venta al por menor de artículos de perfumería, artículos cosméticos y jabones de tocador en establecimientos especializados</t>
    </r>
  </si>
  <si>
    <r>
      <rPr>
        <sz val="7.5"/>
        <rFont val="Arial MT"/>
        <family val="2"/>
      </rPr>
      <t>Servicios de venta al por menor de materiales de limpieza en establecimientos especializados</t>
    </r>
  </si>
  <si>
    <r>
      <rPr>
        <sz val="7.5"/>
        <rFont val="Arial MT"/>
        <family val="2"/>
      </rPr>
      <t>Servicios de venta al por menor de maquinaria, equipo y suministros en establecimientos especializados</t>
    </r>
  </si>
  <si>
    <r>
      <rPr>
        <sz val="7.5"/>
        <rFont val="Arial MT"/>
        <family val="2"/>
      </rPr>
      <t>motocicletas, vehículos para nieve y partes y accesorios relacionados</t>
    </r>
  </si>
  <si>
    <r>
      <rPr>
        <sz val="7.5"/>
        <rFont val="Arial MT"/>
        <family val="2"/>
      </rPr>
      <t>4511, 4512, 4541</t>
    </r>
  </si>
  <si>
    <r>
      <rPr>
        <sz val="7.5"/>
        <rFont val="Arial MT"/>
        <family val="2"/>
      </rPr>
      <t>en establecimientos especializados</t>
    </r>
  </si>
  <si>
    <r>
      <rPr>
        <sz val="7.5"/>
        <rFont val="Arial MT"/>
        <family val="2"/>
      </rPr>
      <t>Servicios de venta al por menor de maquinaria y equipo de oficina incluyendo los muebles de oficina en establecimientos especializados</t>
    </r>
  </si>
  <si>
    <r>
      <rPr>
        <sz val="7.5"/>
        <rFont val="Arial MT"/>
        <family val="2"/>
      </rPr>
      <t>Servicios de venta al por menor de computadores y programas de informática integrados en establecimientos especializados</t>
    </r>
  </si>
  <si>
    <r>
      <rPr>
        <sz val="7.5"/>
        <rFont val="Arial MT"/>
        <family val="2"/>
      </rPr>
      <t>Servicios de venta al por menor de equipo de telecomunicaciones y sus</t>
    </r>
  </si>
  <si>
    <r>
      <rPr>
        <sz val="7.5"/>
        <rFont val="Arial MT"/>
        <family val="2"/>
      </rPr>
      <t>partes en establecimientos especializados</t>
    </r>
  </si>
  <si>
    <r>
      <rPr>
        <sz val="7.5"/>
        <rFont val="Arial MT"/>
        <family val="2"/>
      </rPr>
      <t>62701, 62702</t>
    </r>
  </si>
  <si>
    <r>
      <rPr>
        <sz val="7.5"/>
        <rFont val="Arial MT"/>
        <family val="2"/>
      </rPr>
      <t>Servicios de venta al por menor de otros productos n.c.p. en</t>
    </r>
  </si>
  <si>
    <r>
      <rPr>
        <sz val="7.5"/>
        <rFont val="Arial MT"/>
        <family val="2"/>
      </rPr>
      <t>Servicios de venta al por menor de combustibles, líquidos y</t>
    </r>
  </si>
  <si>
    <r>
      <rPr>
        <sz val="7.5"/>
        <rFont val="Arial MT"/>
        <family val="2"/>
      </rPr>
      <t>gaseosos y productos relacionados en establecimientos especializados</t>
    </r>
  </si>
  <si>
    <r>
      <rPr>
        <sz val="7.5"/>
        <rFont val="Arial MT"/>
        <family val="2"/>
      </rPr>
      <t>Servicios de venta al por menor de otros productos n.c.p. en establecimientos especializados</t>
    </r>
  </si>
  <si>
    <r>
      <rPr>
        <b/>
        <sz val="7.5"/>
        <rFont val="Arial"/>
        <family val="2"/>
      </rPr>
      <t>Servicios de venta  al por menor por correo o Internet</t>
    </r>
  </si>
  <si>
    <r>
      <rPr>
        <sz val="7.5"/>
        <rFont val="Arial MT"/>
        <family val="2"/>
      </rPr>
      <t>principalmente como materias primas, y  de animales vivos por correo o Internet</t>
    </r>
  </si>
  <si>
    <r>
      <rPr>
        <sz val="7.5"/>
        <rFont val="Arial MT"/>
        <family val="2"/>
      </rPr>
      <t>Servicios de venta al por menor de flores y plantas por  Internet</t>
    </r>
  </si>
  <si>
    <r>
      <rPr>
        <sz val="7.5"/>
        <rFont val="Arial MT"/>
        <family val="2"/>
      </rPr>
      <t>Servicios de  venta al por menor de animales vivos incluidas las mascotas por  Internet</t>
    </r>
  </si>
  <si>
    <r>
      <rPr>
        <sz val="7.5"/>
        <rFont val="Arial MT"/>
        <family val="2"/>
      </rPr>
      <t>Servicios de venta al por menor de Alimentos, bebidas y tabaco por Internet</t>
    </r>
  </si>
  <si>
    <r>
      <rPr>
        <sz val="7.5"/>
        <rFont val="Arial MT"/>
        <family val="2"/>
      </rPr>
      <t xml:space="preserve">Servicios de venta al por menor de frutas, legumbres y hortalizas por
</t>
    </r>
    <r>
      <rPr>
        <sz val="7.5"/>
        <rFont val="Arial MT"/>
        <family val="2"/>
      </rPr>
      <t>Internet</t>
    </r>
  </si>
  <si>
    <r>
      <rPr>
        <sz val="7.5"/>
        <rFont val="Arial MT"/>
        <family val="2"/>
      </rPr>
      <t>4791, 4792</t>
    </r>
  </si>
  <si>
    <r>
      <rPr>
        <sz val="7.5"/>
        <rFont val="Arial MT"/>
        <family val="2"/>
      </rPr>
      <t xml:space="preserve">Servicios de venta al por menor de productos lácteos, huevos, aceites y
</t>
    </r>
    <r>
      <rPr>
        <sz val="7.5"/>
        <rFont val="Arial MT"/>
        <family val="2"/>
      </rPr>
      <t>grasas comestibles por Internet</t>
    </r>
  </si>
  <si>
    <r>
      <rPr>
        <sz val="7.5"/>
        <rFont val="Arial MT"/>
        <family val="2"/>
      </rPr>
      <t xml:space="preserve">Servicios de venta al por menor de carnes, carne de aves y productos
</t>
    </r>
    <r>
      <rPr>
        <sz val="7.5"/>
        <rFont val="Arial MT"/>
        <family val="2"/>
      </rPr>
      <t>de la caza por  Internet</t>
    </r>
  </si>
  <si>
    <r>
      <rPr>
        <sz val="7.5"/>
        <rFont val="Arial MT"/>
        <family val="2"/>
      </rPr>
      <t xml:space="preserve">Servicios de venta al por menor de pescado y otros productos de mar
</t>
    </r>
    <r>
      <rPr>
        <sz val="7.5"/>
        <rFont val="Arial MT"/>
        <family val="2"/>
      </rPr>
      <t>por Internet</t>
    </r>
  </si>
  <si>
    <r>
      <rPr>
        <sz val="7.5"/>
        <rFont val="Arial MT"/>
        <family val="2"/>
      </rPr>
      <t xml:space="preserve">Servicios de venta al por menor de productos de confitería y panadería
</t>
    </r>
    <r>
      <rPr>
        <sz val="7.5"/>
        <rFont val="Arial MT"/>
        <family val="2"/>
      </rPr>
      <t>por Internet</t>
    </r>
  </si>
  <si>
    <r>
      <rPr>
        <sz val="7.5"/>
        <rFont val="Arial MT"/>
        <family val="2"/>
      </rPr>
      <t>Servicios de venta al por menor de bebidas por Internet</t>
    </r>
  </si>
  <si>
    <r>
      <rPr>
        <sz val="7.5"/>
        <rFont val="Arial MT"/>
        <family val="2"/>
      </rPr>
      <t xml:space="preserve">Servicios de venta al por menor de café, te y otras especias por
</t>
    </r>
    <r>
      <rPr>
        <sz val="7.5"/>
        <rFont val="Arial MT"/>
        <family val="2"/>
      </rPr>
      <t>Internet</t>
    </r>
  </si>
  <si>
    <r>
      <rPr>
        <sz val="7.5"/>
        <rFont val="Arial MT"/>
        <family val="2"/>
      </rPr>
      <t>Servicios de venta al por menor de productos de tabaco por Internet</t>
    </r>
  </si>
  <si>
    <r>
      <rPr>
        <sz val="7.5"/>
        <rFont val="Arial MT"/>
        <family val="2"/>
      </rPr>
      <t>Servicios de venta al por menor de productos alimenticios n.c.p por Internet</t>
    </r>
  </si>
  <si>
    <r>
      <rPr>
        <sz val="7.5"/>
        <rFont val="Arial MT"/>
        <family val="2"/>
      </rPr>
      <t>Servicios de venta al por menor de artículos textiles, prendas de vestir y calzado por correo o Internet</t>
    </r>
  </si>
  <si>
    <r>
      <rPr>
        <sz val="7.5"/>
        <rFont val="Arial MT"/>
        <family val="2"/>
      </rPr>
      <t xml:space="preserve">Servicios de venta al por menor de hilo, telas y tejidos por correo o
</t>
    </r>
    <r>
      <rPr>
        <sz val="7.5"/>
        <rFont val="Arial MT"/>
        <family val="2"/>
      </rPr>
      <t>Internet</t>
    </r>
  </si>
  <si>
    <r>
      <rPr>
        <sz val="7.5"/>
        <rFont val="Arial MT"/>
        <family val="2"/>
      </rPr>
      <t>artículos confeccionados con materiales textiles para el hogar por</t>
    </r>
  </si>
  <si>
    <r>
      <rPr>
        <sz val="7.5"/>
        <rFont val="Arial MT"/>
        <family val="2"/>
      </rPr>
      <t>correo o Internet</t>
    </r>
  </si>
  <si>
    <r>
      <rPr>
        <sz val="7.5"/>
        <rFont val="Arial MT"/>
        <family val="2"/>
      </rPr>
      <t xml:space="preserve">Servicios de venta al por menor de prendas de vestir, artículos de piel y
</t>
    </r>
    <r>
      <rPr>
        <sz val="7.5"/>
        <rFont val="Arial MT"/>
        <family val="2"/>
      </rPr>
      <t>accesorios de vestir por correo o Internet</t>
    </r>
  </si>
  <si>
    <r>
      <rPr>
        <sz val="7.5"/>
        <rFont val="Arial MT"/>
        <family val="2"/>
      </rPr>
      <t>Servicios de venta al por menor de calzado por correo o Internet</t>
    </r>
  </si>
  <si>
    <r>
      <rPr>
        <sz val="7.5"/>
        <rFont val="Arial MT"/>
        <family val="2"/>
      </rPr>
      <t>Servicios de venta al por menor de electrodomésticos, artículos y equipos domésticos por correo o Internet</t>
    </r>
  </si>
  <si>
    <r>
      <rPr>
        <sz val="7.5"/>
        <rFont val="Arial MT"/>
        <family val="2"/>
      </rPr>
      <t xml:space="preserve">Servicios de venta al por menor de muebles  de uso doméstico por
</t>
    </r>
    <r>
      <rPr>
        <sz val="7.5"/>
        <rFont val="Arial MT"/>
        <family val="2"/>
      </rPr>
      <t>correo o Internet</t>
    </r>
  </si>
  <si>
    <r>
      <rPr>
        <sz val="7.5"/>
        <rFont val="Arial MT"/>
        <family val="2"/>
      </rPr>
      <t>aparatos para la reproducción o grabado de sonido por correo o</t>
    </r>
  </si>
  <si>
    <r>
      <rPr>
        <sz val="7.5"/>
        <rFont val="Arial MT"/>
        <family val="2"/>
      </rPr>
      <t>Internet</t>
    </r>
  </si>
  <si>
    <r>
      <rPr>
        <sz val="7.5"/>
        <rFont val="Arial MT"/>
        <family val="2"/>
      </rPr>
      <t xml:space="preserve">Servicios de venta al por menor de artículos para iluminación por
</t>
    </r>
    <r>
      <rPr>
        <sz val="7.5"/>
        <rFont val="Arial MT"/>
        <family val="2"/>
      </rPr>
      <t>correo o Internet</t>
    </r>
  </si>
  <si>
    <r>
      <rPr>
        <sz val="7.5"/>
        <rFont val="Arial MT"/>
        <family val="2"/>
      </rPr>
      <t>sonido) y gasodomésticos por correo o Internet</t>
    </r>
  </si>
  <si>
    <r>
      <rPr>
        <sz val="7.5"/>
        <rFont val="Arial MT"/>
        <family val="2"/>
      </rPr>
      <t>cubertería, cristalería y  vajilla de porcelana y de cerámica por correo o</t>
    </r>
  </si>
  <si>
    <r>
      <rPr>
        <sz val="7.5"/>
        <rFont val="Arial MT"/>
        <family val="2"/>
      </rPr>
      <t>Servicios de venta al por menor de artículos de mimbre, productos de corcho, tonelería y otros artículos de madera por correo o Internet</t>
    </r>
  </si>
  <si>
    <r>
      <rPr>
        <sz val="7.5"/>
        <rFont val="Arial MT"/>
        <family val="2"/>
      </rPr>
      <t>Servicios de venta al por menor de productos diversos de consumo por correo o Internet</t>
    </r>
  </si>
  <si>
    <r>
      <rPr>
        <sz val="7.5"/>
        <rFont val="Arial MT"/>
        <family val="2"/>
      </rPr>
      <t xml:space="preserve">Servicios de venta al por menor de libros, periódicos, revistas y
</t>
    </r>
    <r>
      <rPr>
        <sz val="7.5"/>
        <rFont val="Arial MT"/>
        <family val="2"/>
      </rPr>
      <t>artículos de papelería por correo o Internet</t>
    </r>
  </si>
  <si>
    <r>
      <rPr>
        <sz val="7.5"/>
        <rFont val="Arial MT"/>
        <family val="2"/>
      </rPr>
      <t xml:space="preserve">Servicios de venta al por menor de equipo fotográfico, óptico y de
</t>
    </r>
    <r>
      <rPr>
        <sz val="7.5"/>
        <rFont val="Arial MT"/>
        <family val="2"/>
      </rPr>
      <t>precisión por correo o Internet</t>
    </r>
  </si>
  <si>
    <r>
      <rPr>
        <sz val="7.5"/>
        <rFont val="Arial MT"/>
        <family val="2"/>
      </rPr>
      <t xml:space="preserve">Servicios de venta al por menor de juegos y juguetes por correo o
</t>
    </r>
    <r>
      <rPr>
        <sz val="7.5"/>
        <rFont val="Arial MT"/>
        <family val="2"/>
      </rPr>
      <t>Internet</t>
    </r>
  </si>
  <si>
    <r>
      <rPr>
        <sz val="7.5"/>
        <rFont val="Arial MT"/>
        <family val="2"/>
      </rPr>
      <t xml:space="preserve">Servicios de venta al por menor de relojes de pulso, relojes de pared y
</t>
    </r>
    <r>
      <rPr>
        <sz val="7.5"/>
        <rFont val="Arial MT"/>
        <family val="2"/>
      </rPr>
      <t>joyería por correo o Internet</t>
    </r>
  </si>
  <si>
    <r>
      <rPr>
        <sz val="7.5"/>
        <rFont val="Arial MT"/>
        <family val="2"/>
      </rPr>
      <t xml:space="preserve">Servicios de venta al por menor de productos deportivos incluso
</t>
    </r>
    <r>
      <rPr>
        <sz val="7.5"/>
        <rFont val="Arial MT"/>
        <family val="2"/>
      </rPr>
      <t>bicicletas por correo o Internet</t>
    </r>
  </si>
  <si>
    <r>
      <rPr>
        <sz val="7.5"/>
        <rFont val="Arial MT"/>
        <family val="2"/>
      </rPr>
      <t xml:space="preserve">Servicios de venta al por menor de productos de cuero y accesorios de
</t>
    </r>
    <r>
      <rPr>
        <sz val="7.5"/>
        <rFont val="Arial MT"/>
        <family val="2"/>
      </rPr>
      <t>viaje por correo o Internet</t>
    </r>
  </si>
  <si>
    <r>
      <rPr>
        <sz val="7.5"/>
        <rFont val="Arial MT"/>
        <family val="2"/>
      </rPr>
      <t>Servicios de venta al por menor por correo o Internet de productos variados de consumo n.c.p.</t>
    </r>
  </si>
  <si>
    <r>
      <rPr>
        <sz val="7.5"/>
        <rFont val="Arial MT"/>
        <family val="2"/>
      </rPr>
      <t>Servicios de venta al por menor de materiales de construcción y ferretería por correo o Internet</t>
    </r>
  </si>
  <si>
    <r>
      <rPr>
        <sz val="7.5"/>
        <rFont val="Arial MT"/>
        <family val="2"/>
      </rPr>
      <t xml:space="preserve">Servicios de venta al por menor de materiales de construcción y vidrio
</t>
    </r>
    <r>
      <rPr>
        <sz val="7.5"/>
        <rFont val="Arial MT"/>
        <family val="2"/>
      </rPr>
      <t>plano por correo o Internet</t>
    </r>
  </si>
  <si>
    <r>
      <rPr>
        <sz val="7.5"/>
        <rFont val="Arial MT"/>
        <family val="2"/>
      </rPr>
      <t xml:space="preserve">Servicios de venta al por menor de accesorios, artefactos y equipos
</t>
    </r>
    <r>
      <rPr>
        <sz val="7.5"/>
        <rFont val="Arial MT"/>
        <family val="2"/>
      </rPr>
      <t>sanitarios de cerámica por correo o Internet</t>
    </r>
  </si>
  <si>
    <r>
      <rPr>
        <sz val="7.5"/>
        <rFont val="Arial MT"/>
        <family val="2"/>
      </rPr>
      <t xml:space="preserve">Servicios de venta al por menor de papel de colgadura y cubierta de
</t>
    </r>
    <r>
      <rPr>
        <sz val="7.5"/>
        <rFont val="Arial MT"/>
        <family val="2"/>
      </rPr>
      <t>pisos por correo o Internet</t>
    </r>
  </si>
  <si>
    <r>
      <rPr>
        <sz val="7.5"/>
        <rFont val="Arial MT"/>
        <family val="2"/>
      </rPr>
      <t xml:space="preserve">Servicios de venta al por menor de pinturas, barnices y lacas por correo
</t>
    </r>
    <r>
      <rPr>
        <sz val="7.5"/>
        <rFont val="Arial MT"/>
        <family val="2"/>
      </rPr>
      <t>o Internet</t>
    </r>
  </si>
  <si>
    <r>
      <rPr>
        <sz val="7.5"/>
        <rFont val="Arial MT"/>
        <family val="2"/>
      </rPr>
      <t>Servicios de venta al por menor de artículos de ferretería y herramientas manuales por correo o Internet</t>
    </r>
  </si>
  <si>
    <r>
      <rPr>
        <sz val="7.5"/>
        <rFont val="Arial MT"/>
        <family val="2"/>
      </rPr>
      <t>Servicios de venta al por menor de productos químicos  y farmacéuticos por correo o Internet</t>
    </r>
  </si>
  <si>
    <r>
      <rPr>
        <sz val="7.5"/>
        <rFont val="Arial MT"/>
        <family val="2"/>
      </rPr>
      <t>Servicios de venta al por menor de productos farmacéuticos por correo o Internet</t>
    </r>
  </si>
  <si>
    <r>
      <rPr>
        <sz val="7.5"/>
        <rFont val="Arial MT"/>
        <family val="2"/>
      </rPr>
      <t>Servicios de venta al por menor de productos ortopédicos por correo o</t>
    </r>
  </si>
  <si>
    <r>
      <rPr>
        <sz val="7.5"/>
        <rFont val="Arial MT"/>
        <family val="2"/>
      </rPr>
      <t>Servicios de venta al por menor de artículos de perfumería, artículos cosméticos y jabones de tocador por correo o Internet</t>
    </r>
  </si>
  <si>
    <r>
      <rPr>
        <sz val="7.5"/>
        <rFont val="Arial MT"/>
        <family val="2"/>
      </rPr>
      <t>Servicios de venta al por menor de materiales de limpieza por correo o Internet</t>
    </r>
  </si>
  <si>
    <r>
      <rPr>
        <sz val="7.5"/>
        <rFont val="Arial MT"/>
        <family val="2"/>
      </rPr>
      <t>Servicios de venta al por menor de maquinaria, equipo y suministros por correo o Internet</t>
    </r>
  </si>
  <si>
    <r>
      <rPr>
        <sz val="7.5"/>
        <rFont val="Arial MT"/>
        <family val="2"/>
      </rPr>
      <t xml:space="preserve">Servicios de venta al por menor de computadores y programas de
</t>
    </r>
    <r>
      <rPr>
        <sz val="7.5"/>
        <rFont val="Arial MT"/>
        <family val="2"/>
      </rPr>
      <t>informática integrados por correo o Internet</t>
    </r>
  </si>
  <si>
    <r>
      <rPr>
        <sz val="7.5"/>
        <rFont val="Arial MT"/>
        <family val="2"/>
      </rPr>
      <t>Servicios de venta al por menor de equipo electrónico y de telecomunicaciones y sus partes por correo o Internet</t>
    </r>
  </si>
  <si>
    <r>
      <rPr>
        <sz val="7.5"/>
        <rFont val="Arial MT"/>
        <family val="2"/>
      </rPr>
      <t>Servicios de venta al por menor de otros productos por correo o Internet</t>
    </r>
  </si>
  <si>
    <r>
      <rPr>
        <sz val="7.5"/>
        <rFont val="Arial MT"/>
        <family val="2"/>
      </rPr>
      <t>Servicios de venta al por menor de otros productos n.c.p. por correo o Internet</t>
    </r>
  </si>
  <si>
    <r>
      <rPr>
        <b/>
        <sz val="7.5"/>
        <rFont val="Arial"/>
        <family val="2"/>
      </rPr>
      <t>Otros servicios de venta al por menor no realizados en establecimientos</t>
    </r>
  </si>
  <si>
    <r>
      <rPr>
        <sz val="7.5"/>
        <rFont val="Arial MT"/>
        <family val="2"/>
      </rPr>
      <t>Otros servicios de venta al por menor de productos agropecuarios,</t>
    </r>
  </si>
  <si>
    <r>
      <rPr>
        <sz val="7.5"/>
        <rFont val="Arial MT"/>
        <family val="2"/>
      </rPr>
      <t>utilizados principalmente como materias primas,  y  de animales vivos no realizados en establecimientos</t>
    </r>
  </si>
  <si>
    <r>
      <rPr>
        <sz val="7.5"/>
        <rFont val="Arial MT"/>
        <family val="2"/>
      </rPr>
      <t>Otros servicios de venta al por menor de flores y plantas no realizados en establecimientos</t>
    </r>
  </si>
  <si>
    <r>
      <rPr>
        <sz val="7.5"/>
        <rFont val="Arial MT"/>
        <family val="2"/>
      </rPr>
      <t>62501, 62509</t>
    </r>
  </si>
  <si>
    <r>
      <rPr>
        <sz val="7.5"/>
        <rFont val="Arial MT"/>
        <family val="2"/>
      </rPr>
      <t>Otros servicios de venta al por menor de animales vivos incluidas las mascotas no realizados en establecimientos</t>
    </r>
  </si>
  <si>
    <r>
      <rPr>
        <sz val="7.5"/>
        <rFont val="Arial MT"/>
        <family val="2"/>
      </rPr>
      <t>Otros servicios de venta al por menor de alimentos, bebidas y tabaco no realizados en establecimientos</t>
    </r>
  </si>
  <si>
    <r>
      <rPr>
        <sz val="7.5"/>
        <rFont val="Arial MT"/>
        <family val="2"/>
      </rPr>
      <t xml:space="preserve">Otros servicios de venta al por menor de frutas, legumbres y hortalizas
</t>
    </r>
    <r>
      <rPr>
        <sz val="7.5"/>
        <rFont val="Arial MT"/>
        <family val="2"/>
      </rPr>
      <t>no realizados en establecimientos</t>
    </r>
  </si>
  <si>
    <r>
      <rPr>
        <sz val="7.5"/>
        <rFont val="Arial MT"/>
        <family val="2"/>
      </rPr>
      <t xml:space="preserve">Otros servicios de venta al por menor de productos lácteos, huevos,
</t>
    </r>
    <r>
      <rPr>
        <sz val="7.5"/>
        <rFont val="Arial MT"/>
        <family val="2"/>
      </rPr>
      <t>aceites y grasas comestibles, no realizados en establecimientos</t>
    </r>
  </si>
  <si>
    <r>
      <rPr>
        <sz val="7.5"/>
        <rFont val="Arial MT"/>
        <family val="2"/>
      </rPr>
      <t xml:space="preserve">Otros servicios de venta al por menor de carnes, carne de aves y
</t>
    </r>
    <r>
      <rPr>
        <sz val="7.5"/>
        <rFont val="Arial MT"/>
        <family val="2"/>
      </rPr>
      <t>productos de la caza,  no realizados en establecimientos</t>
    </r>
  </si>
  <si>
    <r>
      <rPr>
        <sz val="7.5"/>
        <rFont val="Arial MT"/>
        <family val="2"/>
      </rPr>
      <t xml:space="preserve">Otros servicios de venta al por menor de pescado y otros productos de
</t>
    </r>
    <r>
      <rPr>
        <sz val="7.5"/>
        <rFont val="Arial MT"/>
        <family val="2"/>
      </rPr>
      <t>mar no realizados en establecimientos</t>
    </r>
  </si>
  <si>
    <r>
      <rPr>
        <sz val="7.5"/>
        <rFont val="Arial MT"/>
        <family val="2"/>
      </rPr>
      <t xml:space="preserve">Otros servicios de venta al por menor de productos de confitería y
</t>
    </r>
    <r>
      <rPr>
        <sz val="7.5"/>
        <rFont val="Arial MT"/>
        <family val="2"/>
      </rPr>
      <t>panadería no realizados en establecimientos</t>
    </r>
  </si>
  <si>
    <r>
      <rPr>
        <sz val="7.5"/>
        <rFont val="Arial MT"/>
        <family val="2"/>
      </rPr>
      <t xml:space="preserve">Otros servicios de venta al por menor de bebidas no realizados en
</t>
    </r>
    <r>
      <rPr>
        <sz val="7.5"/>
        <rFont val="Arial MT"/>
        <family val="2"/>
      </rPr>
      <t>establecimientos</t>
    </r>
  </si>
  <si>
    <r>
      <rPr>
        <sz val="7.5"/>
        <rFont val="Arial MT"/>
        <family val="2"/>
      </rPr>
      <t xml:space="preserve">Otros servicios de venta al por menor de café, te y otras especias no
</t>
    </r>
    <r>
      <rPr>
        <sz val="7.5"/>
        <rFont val="Arial MT"/>
        <family val="2"/>
      </rPr>
      <t>realizados en establecimientos</t>
    </r>
  </si>
  <si>
    <r>
      <rPr>
        <sz val="7.5"/>
        <rFont val="Arial MT"/>
        <family val="2"/>
      </rPr>
      <t xml:space="preserve">Otros servicios de venta al por menor de Productos de tabaco no
</t>
    </r>
    <r>
      <rPr>
        <sz val="7.5"/>
        <rFont val="Arial MT"/>
        <family val="2"/>
      </rPr>
      <t>realizados en establecimientos</t>
    </r>
  </si>
  <si>
    <r>
      <rPr>
        <sz val="7.5"/>
        <rFont val="Arial MT"/>
        <family val="2"/>
      </rPr>
      <t>Otros servicios de venta al por menor de productos alimenticios n.c.p no realizados en establecimientos</t>
    </r>
  </si>
  <si>
    <r>
      <rPr>
        <sz val="7.5"/>
        <rFont val="Arial MT"/>
        <family val="2"/>
      </rPr>
      <t>Otros servicios de venta al por menor de artículos Textiles, prendas de vestir y calzado no realizados en establecimientos</t>
    </r>
  </si>
  <si>
    <r>
      <rPr>
        <sz val="7.5"/>
        <rFont val="Arial MT"/>
        <family val="2"/>
      </rPr>
      <t xml:space="preserve">Otros servicios de venta al por menor de hilo, telas y tejidos no
</t>
    </r>
    <r>
      <rPr>
        <sz val="7.5"/>
        <rFont val="Arial MT"/>
        <family val="2"/>
      </rPr>
      <t>realizados en establecimientos</t>
    </r>
  </si>
  <si>
    <r>
      <rPr>
        <sz val="7.5"/>
        <rFont val="Arial MT"/>
        <family val="2"/>
      </rPr>
      <t>Otros servicios de venta al por menor de lencería, cortinas, visillos y</t>
    </r>
  </si>
  <si>
    <r>
      <rPr>
        <sz val="7.5"/>
        <rFont val="Arial MT"/>
        <family val="2"/>
      </rPr>
      <t>diversos artículos confeccionados con materiales textiles para el hogar</t>
    </r>
  </si>
  <si>
    <r>
      <rPr>
        <sz val="7.5"/>
        <rFont val="Arial MT"/>
        <family val="2"/>
      </rPr>
      <t>no realizados en establecimientos</t>
    </r>
  </si>
  <si>
    <r>
      <rPr>
        <sz val="7.5"/>
        <rFont val="Arial MT"/>
        <family val="2"/>
      </rPr>
      <t>Otros servicios de venta al por menor de prendas de vestir, artículos de piel y accesorios de vestir no realizados en establecimientos</t>
    </r>
  </si>
  <si>
    <r>
      <rPr>
        <sz val="7.5"/>
        <rFont val="Arial MT"/>
        <family val="2"/>
      </rPr>
      <t>Otros servicios de venta al por menor de calzado no realizados en establecimientos</t>
    </r>
  </si>
  <si>
    <r>
      <rPr>
        <sz val="7.5"/>
        <rFont val="Arial MT"/>
        <family val="2"/>
      </rPr>
      <t>Otros servicios de venta al por menor de electrodomésticos, artículos y equipos domésticos no realizados en establecimientos</t>
    </r>
  </si>
  <si>
    <r>
      <rPr>
        <sz val="7.5"/>
        <rFont val="Arial MT"/>
        <family val="2"/>
      </rPr>
      <t xml:space="preserve">Otros servicios de venta al por menor de muebles  de uso doméstico
</t>
    </r>
    <r>
      <rPr>
        <sz val="7.5"/>
        <rFont val="Arial MT"/>
        <family val="2"/>
      </rPr>
      <t>no realizados en establecimientos</t>
    </r>
  </si>
  <si>
    <r>
      <rPr>
        <sz val="7.5"/>
        <rFont val="Arial MT"/>
        <family val="2"/>
      </rPr>
      <t>Otros servicios de venta al por menor de equipo de radio y televisión, y</t>
    </r>
  </si>
  <si>
    <r>
      <rPr>
        <sz val="7.5"/>
        <rFont val="Arial MT"/>
        <family val="2"/>
      </rPr>
      <t>aparatos para la reproducción o grabado de sonido no realizados en</t>
    </r>
  </si>
  <si>
    <r>
      <rPr>
        <sz val="7.5"/>
        <rFont val="Arial MT"/>
        <family val="2"/>
      </rPr>
      <t>establecimientos</t>
    </r>
  </si>
  <si>
    <r>
      <rPr>
        <sz val="7.5"/>
        <rFont val="Arial MT"/>
        <family val="2"/>
      </rPr>
      <t xml:space="preserve">Otros servicios de venta al por menor de artículos para iluminación no
</t>
    </r>
    <r>
      <rPr>
        <sz val="7.5"/>
        <rFont val="Arial MT"/>
        <family val="2"/>
      </rPr>
      <t>realizados en establecimientos</t>
    </r>
  </si>
  <si>
    <r>
      <rPr>
        <sz val="7.5"/>
        <rFont val="Arial MT"/>
        <family val="2"/>
      </rPr>
      <t>Otros servicios de venta al por menor de Utensilios domésticos varios,</t>
    </r>
  </si>
  <si>
    <r>
      <rPr>
        <sz val="7.5"/>
        <rFont val="Arial MT"/>
        <family val="2"/>
      </rPr>
      <t>cubertería, cristalería y  vajilla de porcelana y de cerámica no</t>
    </r>
  </si>
  <si>
    <r>
      <rPr>
        <sz val="7.5"/>
        <rFont val="Arial MT"/>
        <family val="2"/>
      </rPr>
      <t>realizados en establecimientos</t>
    </r>
  </si>
  <si>
    <r>
      <rPr>
        <sz val="7.5"/>
        <rFont val="Arial MT"/>
        <family val="2"/>
      </rPr>
      <t>Otros servicios de venta al por menor de artículos de mimbre,</t>
    </r>
  </si>
  <si>
    <r>
      <rPr>
        <sz val="7.5"/>
        <rFont val="Arial MT"/>
        <family val="2"/>
      </rPr>
      <t>productos de corcho, tonelería y otros artículos de madera no</t>
    </r>
  </si>
  <si>
    <r>
      <rPr>
        <sz val="7.5"/>
        <rFont val="Arial MT"/>
        <family val="2"/>
      </rPr>
      <t>Otros servicios de venta al por menor de productos diversos de consumo no realizados en establecimientos</t>
    </r>
  </si>
  <si>
    <r>
      <rPr>
        <sz val="7.5"/>
        <rFont val="Arial MT"/>
        <family val="2"/>
      </rPr>
      <t xml:space="preserve">Otros servicios de venta al por menor de libros, periódicos, revistas y
</t>
    </r>
    <r>
      <rPr>
        <sz val="7.5"/>
        <rFont val="Arial MT"/>
        <family val="2"/>
      </rPr>
      <t>artículos de papelería no realizados en establecimientos</t>
    </r>
  </si>
  <si>
    <r>
      <rPr>
        <sz val="7.5"/>
        <rFont val="Arial MT"/>
        <family val="2"/>
      </rPr>
      <t xml:space="preserve">Otros servicios de venta al por menor de juegos y juguetes no
</t>
    </r>
    <r>
      <rPr>
        <sz val="7.5"/>
        <rFont val="Arial MT"/>
        <family val="2"/>
      </rPr>
      <t>realizados en establecimientos</t>
    </r>
  </si>
  <si>
    <r>
      <rPr>
        <sz val="7.5"/>
        <rFont val="Arial MT"/>
        <family val="2"/>
      </rPr>
      <t xml:space="preserve">Otros servicios de venta al por menor de relojes de pulso relojes de
</t>
    </r>
    <r>
      <rPr>
        <sz val="7.5"/>
        <rFont val="Arial MT"/>
        <family val="2"/>
      </rPr>
      <t>pared y joyería no realizados en establecimientos</t>
    </r>
  </si>
  <si>
    <r>
      <rPr>
        <sz val="7.5"/>
        <rFont val="Arial MT"/>
        <family val="2"/>
      </rPr>
      <t xml:space="preserve">Otros servicios de venta al por menor de productos deportivos incluso
</t>
    </r>
    <r>
      <rPr>
        <sz val="7.5"/>
        <rFont val="Arial MT"/>
        <family val="2"/>
      </rPr>
      <t>bicicletas no realizados en establecimientos</t>
    </r>
  </si>
  <si>
    <r>
      <rPr>
        <sz val="7.5"/>
        <rFont val="Arial MT"/>
        <family val="2"/>
      </rPr>
      <t xml:space="preserve">Otros servicios de venta al por menor de productos de cuero y
</t>
    </r>
    <r>
      <rPr>
        <sz val="7.5"/>
        <rFont val="Arial MT"/>
        <family val="2"/>
      </rPr>
      <t>accesorios de viaje no realizados en establecimientos</t>
    </r>
  </si>
  <si>
    <r>
      <rPr>
        <sz val="7.5"/>
        <rFont val="Arial MT"/>
        <family val="2"/>
      </rPr>
      <t>Otros servicios de venta al por menor de productos variados de consumo n.c.p. no realizados en establecimientos</t>
    </r>
  </si>
  <si>
    <r>
      <rPr>
        <sz val="7.5"/>
        <rFont val="Arial MT"/>
        <family val="2"/>
      </rPr>
      <t>Otros servicios de venta al por menor de materiales de construcción y ferretería no realizados en establecimientos</t>
    </r>
  </si>
  <si>
    <r>
      <rPr>
        <sz val="7.5"/>
        <rFont val="Arial MT"/>
        <family val="2"/>
      </rPr>
      <t xml:space="preserve">Otros servicios de venta al por menor de accesorios, artefactos y
</t>
    </r>
    <r>
      <rPr>
        <sz val="7.5"/>
        <rFont val="Arial MT"/>
        <family val="2"/>
      </rPr>
      <t>equipos sanitarios de cerámica no realizados en establecimientos</t>
    </r>
  </si>
  <si>
    <r>
      <rPr>
        <sz val="7.5"/>
        <rFont val="Arial MT"/>
        <family val="2"/>
      </rPr>
      <t xml:space="preserve">Otros servicios de venta al por menor de papel de colgadura y cubierta
</t>
    </r>
    <r>
      <rPr>
        <sz val="7.5"/>
        <rFont val="Arial MT"/>
        <family val="2"/>
      </rPr>
      <t>de pisos no realizados en establecimientos</t>
    </r>
  </si>
  <si>
    <r>
      <rPr>
        <sz val="7.5"/>
        <rFont val="Arial MT"/>
        <family val="2"/>
      </rPr>
      <t xml:space="preserve">Otros servicios de venta al por menor de pinturas, barnices y lacas no
</t>
    </r>
    <r>
      <rPr>
        <sz val="7.5"/>
        <rFont val="Arial MT"/>
        <family val="2"/>
      </rPr>
      <t>realizados en establecimientos</t>
    </r>
  </si>
  <si>
    <r>
      <rPr>
        <sz val="7.5"/>
        <rFont val="Arial MT"/>
        <family val="2"/>
      </rPr>
      <t>Otros servicios de venta al por menor de artículos de ferretería y herramientas manuales no realizados en establecimientos</t>
    </r>
  </si>
  <si>
    <r>
      <rPr>
        <sz val="7.5"/>
        <rFont val="Arial MT"/>
        <family val="2"/>
      </rPr>
      <t>Otros servicios de venta al por menor de productos químicos  y farmacéuticos no realizados en establecimientos</t>
    </r>
  </si>
  <si>
    <r>
      <rPr>
        <sz val="7.5"/>
        <rFont val="Arial MT"/>
        <family val="2"/>
      </rPr>
      <t>Otros servicios de venta al por menor de artículos de perfumería,</t>
    </r>
  </si>
  <si>
    <r>
      <rPr>
        <sz val="7.5"/>
        <rFont val="Arial MT"/>
        <family val="2"/>
      </rPr>
      <t>artículos cosméticos y jabones de tocador no realizados en</t>
    </r>
  </si>
  <si>
    <r>
      <rPr>
        <sz val="7.5"/>
        <rFont val="Arial MT"/>
        <family val="2"/>
      </rPr>
      <t>Otros servicios de venta al por menor de materiales de limpieza no realizados en establecimientos</t>
    </r>
  </si>
  <si>
    <r>
      <rPr>
        <sz val="7.5"/>
        <rFont val="Arial MT"/>
        <family val="2"/>
      </rPr>
      <t>Otros servicios de venta al por menor de maquinaria, equipo y suministros no realizados en establecimientos</t>
    </r>
  </si>
  <si>
    <r>
      <rPr>
        <sz val="7.5"/>
        <rFont val="Arial MT"/>
        <family val="2"/>
      </rPr>
      <t>Otros servicios de venta al por menor de maquinaria y equipo de oficina incluyendo los muebles de oficina no realizados en establecimientos</t>
    </r>
  </si>
  <si>
    <r>
      <rPr>
        <sz val="7.5"/>
        <rFont val="Arial MT"/>
        <family val="2"/>
      </rPr>
      <t>Otros servicios de venta al por menor de computadores y programas de informática integrados no realizados en establecimientos</t>
    </r>
  </si>
  <si>
    <r>
      <rPr>
        <sz val="7.5"/>
        <rFont val="Arial MT"/>
        <family val="2"/>
      </rPr>
      <t>Otros servicios de venta al por menor de equipo electrónico y de telecomunicaciones y sus partes no realizados en establecimientos</t>
    </r>
  </si>
  <si>
    <r>
      <rPr>
        <sz val="7.5"/>
        <rFont val="Arial MT"/>
        <family val="2"/>
      </rPr>
      <t xml:space="preserve">Otros servicios de venta al por menor de otros productos no realizados
</t>
    </r>
    <r>
      <rPr>
        <sz val="7.5"/>
        <rFont val="Arial MT"/>
        <family val="2"/>
      </rPr>
      <t>en establecimientos</t>
    </r>
  </si>
  <si>
    <r>
      <rPr>
        <sz val="7.5"/>
        <rFont val="Arial MT"/>
        <family val="2"/>
      </rPr>
      <t xml:space="preserve">Otros servicios de venta al por menor de otros productos n.c.p. no                      </t>
    </r>
    <r>
      <rPr>
        <vertAlign val="subscript"/>
        <sz val="7.5"/>
        <rFont val="Arial MT"/>
        <family val="2"/>
      </rPr>
      <t xml:space="preserve">4799
</t>
    </r>
    <r>
      <rPr>
        <sz val="7.5"/>
        <rFont val="Arial MT"/>
        <family val="2"/>
      </rPr>
      <t>realizados en establecimientos</t>
    </r>
  </si>
  <si>
    <r>
      <rPr>
        <b/>
        <sz val="7.5"/>
        <rFont val="Arial"/>
        <family val="2"/>
      </rPr>
      <t>Servicios de venta al por menor prestados a comisión o por contrata</t>
    </r>
  </si>
  <si>
    <r>
      <rPr>
        <sz val="7.5"/>
        <rFont val="Arial MT"/>
        <family val="2"/>
      </rPr>
      <t>Servicios de venta al por menor de productos  agropecuarios,</t>
    </r>
  </si>
  <si>
    <r>
      <rPr>
        <sz val="7.5"/>
        <rFont val="Arial MT"/>
        <family val="2"/>
      </rPr>
      <t>Utilizados principalmente como materias primas,    y  de animales vivos, prestados a comisión o por contrata</t>
    </r>
  </si>
  <si>
    <r>
      <rPr>
        <sz val="7.5"/>
        <rFont val="Arial MT"/>
        <family val="2"/>
      </rPr>
      <t xml:space="preserve">Servicios de venta al por menor de flores y plantas,  prestados a                     </t>
    </r>
    <r>
      <rPr>
        <vertAlign val="subscript"/>
        <sz val="7.5"/>
        <rFont val="Arial MT"/>
        <family val="2"/>
      </rPr>
      <t xml:space="preserve">4719/4721 </t>
    </r>
    <r>
      <rPr>
        <sz val="7.5"/>
        <rFont val="Arial MT"/>
        <family val="2"/>
      </rPr>
      <t>comisión o por contrata</t>
    </r>
  </si>
  <si>
    <r>
      <rPr>
        <sz val="7.5"/>
        <rFont val="Arial MT"/>
        <family val="2"/>
      </rPr>
      <t xml:space="preserve">Servicios de venta al por menor de animales vivos incluidas las                      </t>
    </r>
    <r>
      <rPr>
        <vertAlign val="subscript"/>
        <sz val="7.5"/>
        <rFont val="Arial MT"/>
        <family val="2"/>
      </rPr>
      <t xml:space="preserve">4719/4759 </t>
    </r>
    <r>
      <rPr>
        <sz val="7.5"/>
        <rFont val="Arial MT"/>
        <family val="2"/>
      </rPr>
      <t>mascotas,  prestados a comisión o por contrata</t>
    </r>
  </si>
  <si>
    <r>
      <rPr>
        <sz val="7.5"/>
        <rFont val="Arial MT"/>
        <family val="2"/>
      </rPr>
      <t>Servicios de venta al por menor de alimentos, bebidas y tabaco, prestados a comisión o por contrata</t>
    </r>
  </si>
  <si>
    <r>
      <rPr>
        <sz val="7.5"/>
        <rFont val="Arial MT"/>
        <family val="2"/>
      </rPr>
      <t xml:space="preserve">Servicios de venta al por menor de frutas, legumbres y hortalizas,              </t>
    </r>
    <r>
      <rPr>
        <vertAlign val="subscript"/>
        <sz val="7.5"/>
        <rFont val="Arial MT"/>
        <family val="2"/>
      </rPr>
      <t xml:space="preserve">4711/4719/4721 </t>
    </r>
    <r>
      <rPr>
        <sz val="7.5"/>
        <rFont val="Arial MT"/>
        <family val="2"/>
      </rPr>
      <t>prestados a comisión o por contrata</t>
    </r>
  </si>
  <si>
    <r>
      <rPr>
        <sz val="7.5"/>
        <rFont val="Arial MT"/>
        <family val="2"/>
      </rPr>
      <t xml:space="preserve">Servicios de venta al por menor de productos lácteos, huevos, aceites y   </t>
    </r>
    <r>
      <rPr>
        <vertAlign val="subscript"/>
        <sz val="7.5"/>
        <rFont val="Arial MT"/>
        <family val="2"/>
      </rPr>
      <t xml:space="preserve">4711/4719/4722 </t>
    </r>
    <r>
      <rPr>
        <sz val="7.5"/>
        <rFont val="Arial MT"/>
        <family val="2"/>
      </rPr>
      <t>grasas comestibles, prestados a comisión o por contrata</t>
    </r>
  </si>
  <si>
    <r>
      <rPr>
        <sz val="7.5"/>
        <rFont val="Arial MT"/>
        <family val="2"/>
      </rPr>
      <t xml:space="preserve">Servicios de venta al por menor de carnes, carne de aves y productos       </t>
    </r>
    <r>
      <rPr>
        <vertAlign val="subscript"/>
        <sz val="7.5"/>
        <rFont val="Arial MT"/>
        <family val="2"/>
      </rPr>
      <t xml:space="preserve">4711/47194723 </t>
    </r>
    <r>
      <rPr>
        <sz val="7.5"/>
        <rFont val="Arial MT"/>
        <family val="2"/>
      </rPr>
      <t>de la caza, prestados a comisión o por contrata</t>
    </r>
  </si>
  <si>
    <r>
      <rPr>
        <sz val="7.5"/>
        <rFont val="Arial MT"/>
        <family val="2"/>
      </rPr>
      <t xml:space="preserve">Servicios de venta al por menor de pescado y otros productos de mar,      </t>
    </r>
    <r>
      <rPr>
        <vertAlign val="subscript"/>
        <sz val="7.5"/>
        <rFont val="Arial MT"/>
        <family val="2"/>
      </rPr>
      <t xml:space="preserve">4711/4719/4723 </t>
    </r>
    <r>
      <rPr>
        <sz val="7.5"/>
        <rFont val="Arial MT"/>
        <family val="2"/>
      </rPr>
      <t>prestados a comisión o por contrata</t>
    </r>
  </si>
  <si>
    <r>
      <rPr>
        <sz val="7.5"/>
        <rFont val="Arial MT"/>
        <family val="2"/>
      </rPr>
      <t xml:space="preserve">Servicios de venta al por menor de productos de confitería y panadería,    </t>
    </r>
    <r>
      <rPr>
        <vertAlign val="subscript"/>
        <sz val="7.5"/>
        <rFont val="Arial MT"/>
        <family val="2"/>
      </rPr>
      <t xml:space="preserve">4711/4719/4729 </t>
    </r>
    <r>
      <rPr>
        <sz val="7.5"/>
        <rFont val="Arial MT"/>
        <family val="2"/>
      </rPr>
      <t>prestados a comisión o por contrata</t>
    </r>
  </si>
  <si>
    <r>
      <rPr>
        <sz val="7.5"/>
        <rFont val="Arial MT"/>
        <family val="2"/>
      </rPr>
      <t xml:space="preserve">Servicios de venta al por menor de bebidas, prestados a comisión o por    </t>
    </r>
    <r>
      <rPr>
        <vertAlign val="subscript"/>
        <sz val="7.5"/>
        <rFont val="Arial MT"/>
        <family val="2"/>
      </rPr>
      <t xml:space="preserve">4711/4719/4724 </t>
    </r>
    <r>
      <rPr>
        <sz val="7.5"/>
        <rFont val="Arial MT"/>
        <family val="2"/>
      </rPr>
      <t>contrata</t>
    </r>
  </si>
  <si>
    <r>
      <rPr>
        <sz val="7.5"/>
        <rFont val="Arial MT"/>
        <family val="2"/>
      </rPr>
      <t xml:space="preserve">Servicios de venta al por menor de café, te y otras especias,  prestados    </t>
    </r>
    <r>
      <rPr>
        <vertAlign val="subscript"/>
        <sz val="7.5"/>
        <rFont val="Arial MT"/>
        <family val="2"/>
      </rPr>
      <t xml:space="preserve">4711/4719/4729 </t>
    </r>
    <r>
      <rPr>
        <sz val="7.5"/>
        <rFont val="Arial MT"/>
        <family val="2"/>
      </rPr>
      <t>a comisión o por contrata</t>
    </r>
  </si>
  <si>
    <r>
      <rPr>
        <sz val="7.5"/>
        <rFont val="Arial MT"/>
        <family val="2"/>
      </rPr>
      <t xml:space="preserve">Servicios de venta al por menor de productos de tabaco,  prestados a       </t>
    </r>
    <r>
      <rPr>
        <vertAlign val="subscript"/>
        <sz val="7.5"/>
        <rFont val="Arial MT"/>
        <family val="2"/>
      </rPr>
      <t xml:space="preserve">4711/4719/4724 </t>
    </r>
    <r>
      <rPr>
        <sz val="7.5"/>
        <rFont val="Arial MT"/>
        <family val="2"/>
      </rPr>
      <t>comisión o por contrata</t>
    </r>
  </si>
  <si>
    <r>
      <rPr>
        <sz val="7.5"/>
        <rFont val="Arial MT"/>
        <family val="2"/>
      </rPr>
      <t xml:space="preserve">Servicios de venta al por menor de productos alimenticios n.c.p,                 </t>
    </r>
    <r>
      <rPr>
        <vertAlign val="subscript"/>
        <sz val="7.5"/>
        <rFont val="Arial MT"/>
        <family val="2"/>
      </rPr>
      <t xml:space="preserve">4711/4719/4729 </t>
    </r>
    <r>
      <rPr>
        <sz val="7.5"/>
        <rFont val="Arial MT"/>
        <family val="2"/>
      </rPr>
      <t>prestados a comisión o por contrata</t>
    </r>
  </si>
  <si>
    <r>
      <rPr>
        <sz val="7.5"/>
        <rFont val="Arial MT"/>
        <family val="2"/>
      </rPr>
      <t>Servicios de venta al por menor de artículos textiles, prendas de vestir y calzado,  prestados a comisión o por contrata</t>
    </r>
  </si>
  <si>
    <r>
      <rPr>
        <sz val="7.5"/>
        <rFont val="Arial MT"/>
        <family val="2"/>
      </rPr>
      <t xml:space="preserve">Servicios de venta al por menor de Hilo, telas y tejidos,  prestados a               </t>
    </r>
    <r>
      <rPr>
        <vertAlign val="subscript"/>
        <sz val="7.5"/>
        <rFont val="Arial MT"/>
        <family val="2"/>
      </rPr>
      <t xml:space="preserve">4719/4751 </t>
    </r>
    <r>
      <rPr>
        <sz val="7.5"/>
        <rFont val="Arial MT"/>
        <family val="2"/>
      </rPr>
      <t>comisión o por contrata</t>
    </r>
  </si>
  <si>
    <r>
      <rPr>
        <sz val="7.5"/>
        <rFont val="Arial MT"/>
        <family val="2"/>
      </rPr>
      <t>artículos confeccionados con materiales textiles para el hogar,                        4719/4755</t>
    </r>
  </si>
  <si>
    <r>
      <rPr>
        <sz val="7.5"/>
        <rFont val="Arial MT"/>
        <family val="2"/>
      </rPr>
      <t>prestados a comisión o por contrata</t>
    </r>
  </si>
  <si>
    <r>
      <rPr>
        <sz val="7.5"/>
        <rFont val="Arial MT"/>
        <family val="2"/>
      </rPr>
      <t xml:space="preserve">Servicios de venta al por menor de prendas de vestir, artículos de piel y         </t>
    </r>
    <r>
      <rPr>
        <vertAlign val="subscript"/>
        <sz val="7.5"/>
        <rFont val="Arial MT"/>
        <family val="2"/>
      </rPr>
      <t xml:space="preserve">4719/4771 </t>
    </r>
    <r>
      <rPr>
        <sz val="7.5"/>
        <rFont val="Arial MT"/>
        <family val="2"/>
      </rPr>
      <t>accesorios de vestir,  prestados a comisión o por contrata</t>
    </r>
  </si>
  <si>
    <r>
      <rPr>
        <sz val="7.5"/>
        <rFont val="Arial MT"/>
        <family val="2"/>
      </rPr>
      <t xml:space="preserve">Servicios de venta al por menor de calzado, prestados a comisión o por         </t>
    </r>
    <r>
      <rPr>
        <vertAlign val="subscript"/>
        <sz val="7.5"/>
        <rFont val="Arial MT"/>
        <family val="2"/>
      </rPr>
      <t xml:space="preserve">4719/4772 </t>
    </r>
    <r>
      <rPr>
        <sz val="7.5"/>
        <rFont val="Arial MT"/>
        <family val="2"/>
      </rPr>
      <t>contrata</t>
    </r>
  </si>
  <si>
    <r>
      <rPr>
        <sz val="7.5"/>
        <rFont val="Arial MT"/>
        <family val="2"/>
      </rPr>
      <t>Servicios de venta al por menor de electrodomésticos, artículos y equipo domésticos prestados a comisión o por contrata</t>
    </r>
  </si>
  <si>
    <r>
      <rPr>
        <sz val="7.5"/>
        <rFont val="Arial MT"/>
        <family val="2"/>
      </rPr>
      <t xml:space="preserve">Servicios de venta al por menor de muebles  de uso doméstico,                      </t>
    </r>
    <r>
      <rPr>
        <vertAlign val="subscript"/>
        <sz val="7.5"/>
        <rFont val="Arial MT"/>
        <family val="2"/>
      </rPr>
      <t xml:space="preserve">4719/4754 </t>
    </r>
    <r>
      <rPr>
        <sz val="7.5"/>
        <rFont val="Arial MT"/>
        <family val="2"/>
      </rPr>
      <t>prestados a comisión o por contrata</t>
    </r>
  </si>
  <si>
    <r>
      <rPr>
        <sz val="7.5"/>
        <rFont val="Arial MT"/>
        <family val="2"/>
      </rPr>
      <t>aparatos para la reproducción o grabado de sonido,  prestados a                    4719/4742</t>
    </r>
  </si>
  <si>
    <r>
      <rPr>
        <sz val="7.5"/>
        <rFont val="Arial MT"/>
        <family val="2"/>
      </rPr>
      <t>comisión o por contrata</t>
    </r>
  </si>
  <si>
    <r>
      <rPr>
        <sz val="7.5"/>
        <rFont val="Arial MT"/>
        <family val="2"/>
      </rPr>
      <t xml:space="preserve">Servicios de venta al por menor de artículos para iluminación,                         </t>
    </r>
    <r>
      <rPr>
        <vertAlign val="subscript"/>
        <sz val="7.5"/>
        <rFont val="Arial MT"/>
        <family val="2"/>
      </rPr>
      <t xml:space="preserve">4719/4754 </t>
    </r>
    <r>
      <rPr>
        <sz val="7.5"/>
        <rFont val="Arial MT"/>
        <family val="2"/>
      </rPr>
      <t>prestados a comisión o por contrata</t>
    </r>
  </si>
  <si>
    <r>
      <rPr>
        <sz val="7.5"/>
        <rFont val="Arial MT"/>
        <family val="2"/>
      </rPr>
      <t>televisión, radio y/o de aparatos para la reproducción o grabación de              4719/4754</t>
    </r>
  </si>
  <si>
    <r>
      <rPr>
        <sz val="7.5"/>
        <rFont val="Arial MT"/>
        <family val="2"/>
      </rPr>
      <t>sonido) y gasodomésticos, prestados a comisión o por contrata</t>
    </r>
  </si>
  <si>
    <r>
      <rPr>
        <sz val="7.5"/>
        <rFont val="Arial MT"/>
        <family val="2"/>
      </rPr>
      <t>cubertería, cristalería y  vajilla de porcelana y de cerámica,  prestados a        4719/4755</t>
    </r>
  </si>
  <si>
    <r>
      <rPr>
        <sz val="7.5"/>
        <rFont val="Arial MT"/>
        <family val="2"/>
      </rPr>
      <t>corcho, tonelería y otros artículos de madera,  prestados a comisión o           4719/4755</t>
    </r>
  </si>
  <si>
    <r>
      <rPr>
        <sz val="7.5"/>
        <rFont val="Arial MT"/>
        <family val="2"/>
      </rPr>
      <t>por contrata</t>
    </r>
  </si>
  <si>
    <r>
      <rPr>
        <sz val="7.5"/>
        <rFont val="Arial MT"/>
        <family val="2"/>
      </rPr>
      <t xml:space="preserve">Servicios de venta al por menor de productos diversos de consumo,
</t>
    </r>
    <r>
      <rPr>
        <sz val="7.5"/>
        <rFont val="Arial MT"/>
        <family val="2"/>
      </rPr>
      <t>prestados a comisión o por contrata</t>
    </r>
  </si>
  <si>
    <r>
      <rPr>
        <sz val="7.5"/>
        <rFont val="Arial MT"/>
        <family val="2"/>
      </rPr>
      <t xml:space="preserve">Servicios de venta al por menor de libros, periódicos, revistas y
</t>
    </r>
    <r>
      <rPr>
        <sz val="7.5"/>
        <rFont val="Arial MT"/>
        <family val="2"/>
      </rPr>
      <t>artículos de papelería prestados a comisión o por contrata</t>
    </r>
  </si>
  <si>
    <r>
      <rPr>
        <sz val="7.5"/>
        <rFont val="Arial MT"/>
        <family val="2"/>
      </rPr>
      <t>4719/4761</t>
    </r>
  </si>
  <si>
    <r>
      <rPr>
        <sz val="7.5"/>
        <rFont val="Arial MT"/>
        <family val="2"/>
      </rPr>
      <t xml:space="preserve">Servicios de venta al por menor de equipo fotográfico, óptico y de
</t>
    </r>
    <r>
      <rPr>
        <sz val="7.5"/>
        <rFont val="Arial MT"/>
        <family val="2"/>
      </rPr>
      <t>precisión prestados a comisión o por contrata</t>
    </r>
  </si>
  <si>
    <r>
      <rPr>
        <sz val="7.5"/>
        <rFont val="Arial MT"/>
        <family val="2"/>
      </rPr>
      <t>4719/4774</t>
    </r>
  </si>
  <si>
    <r>
      <rPr>
        <sz val="7.5"/>
        <rFont val="Arial MT"/>
        <family val="2"/>
      </rPr>
      <t xml:space="preserve">Servicios de venta al por menor de Juegos y Juguetes,  prestados a
</t>
    </r>
    <r>
      <rPr>
        <sz val="7.5"/>
        <rFont val="Arial MT"/>
        <family val="2"/>
      </rPr>
      <t>comisión o por contrata</t>
    </r>
  </si>
  <si>
    <r>
      <rPr>
        <sz val="7.5"/>
        <rFont val="Arial MT"/>
        <family val="2"/>
      </rPr>
      <t>4719/4769</t>
    </r>
  </si>
  <si>
    <r>
      <rPr>
        <sz val="7.5"/>
        <rFont val="Arial MT"/>
        <family val="2"/>
      </rPr>
      <t xml:space="preserve">Servicios de venta al por menor de relojes de pulso relojes de pared y
</t>
    </r>
    <r>
      <rPr>
        <sz val="7.5"/>
        <rFont val="Arial MT"/>
        <family val="2"/>
      </rPr>
      <t>joyería,  prestados a comisión o por contrata</t>
    </r>
  </si>
  <si>
    <r>
      <rPr>
        <sz val="7.5"/>
        <rFont val="Arial MT"/>
        <family val="2"/>
      </rPr>
      <t xml:space="preserve">Servicios de venta al por menor de productos deportivos incluso
</t>
    </r>
    <r>
      <rPr>
        <sz val="7.5"/>
        <rFont val="Arial MT"/>
        <family val="2"/>
      </rPr>
      <t>bicicletas,  prestados a comisión o por contrata</t>
    </r>
  </si>
  <si>
    <r>
      <rPr>
        <sz val="7.5"/>
        <rFont val="Arial MT"/>
        <family val="2"/>
      </rPr>
      <t>4719/4762</t>
    </r>
  </si>
  <si>
    <r>
      <rPr>
        <sz val="7.5"/>
        <rFont val="Arial MT"/>
        <family val="2"/>
      </rPr>
      <t xml:space="preserve">Servicios de venta al por menor de productos de cuero y accesorios de
</t>
    </r>
    <r>
      <rPr>
        <sz val="7.5"/>
        <rFont val="Arial MT"/>
        <family val="2"/>
      </rPr>
      <t>viaje,  prestados a comisión o por contrata</t>
    </r>
  </si>
  <si>
    <r>
      <rPr>
        <sz val="7.5"/>
        <rFont val="Arial MT"/>
        <family val="2"/>
      </rPr>
      <t>4919/4772</t>
    </r>
  </si>
  <si>
    <r>
      <rPr>
        <sz val="7.5"/>
        <rFont val="Arial MT"/>
        <family val="2"/>
      </rPr>
      <t xml:space="preserve">Servicios de venta al por menor de productos variados de consumo
</t>
    </r>
    <r>
      <rPr>
        <sz val="7.5"/>
        <rFont val="Arial MT"/>
        <family val="2"/>
      </rPr>
      <t>n.c.p. prestados a comisión o por contrata</t>
    </r>
  </si>
  <si>
    <r>
      <rPr>
        <sz val="7.5"/>
        <rFont val="Arial MT"/>
        <family val="2"/>
      </rPr>
      <t>Servicios de venta al por menor de materiales de construcción y ferretería, prestados a comisión o por contrata</t>
    </r>
  </si>
  <si>
    <r>
      <rPr>
        <sz val="7.5"/>
        <rFont val="Arial MT"/>
        <family val="2"/>
      </rPr>
      <t xml:space="preserve">Servicios de venta al por menor de materiales de construcción y vidrio
</t>
    </r>
    <r>
      <rPr>
        <sz val="7.5"/>
        <rFont val="Arial MT"/>
        <family val="2"/>
      </rPr>
      <t>plano,  prestados a comisión o por contrata</t>
    </r>
  </si>
  <si>
    <r>
      <rPr>
        <sz val="7.5"/>
        <rFont val="Arial MT"/>
        <family val="2"/>
      </rPr>
      <t>4719/4752</t>
    </r>
  </si>
  <si>
    <r>
      <rPr>
        <sz val="7.5"/>
        <rFont val="Arial MT"/>
        <family val="2"/>
      </rPr>
      <t xml:space="preserve">Servicios de venta al por menor de accesorios, artefactos y equipos
</t>
    </r>
    <r>
      <rPr>
        <sz val="7.5"/>
        <rFont val="Arial MT"/>
        <family val="2"/>
      </rPr>
      <t>sanitarios de cerámica, prestados a comisión o por contrata</t>
    </r>
  </si>
  <si>
    <r>
      <rPr>
        <sz val="7.5"/>
        <rFont val="Arial MT"/>
        <family val="2"/>
      </rPr>
      <t xml:space="preserve">Servicios de venta al por menor de papel de colgadura y cubierta de
</t>
    </r>
    <r>
      <rPr>
        <sz val="7.5"/>
        <rFont val="Arial MT"/>
        <family val="2"/>
      </rPr>
      <t>pisos,  prestados a comisión o por contrata</t>
    </r>
  </si>
  <si>
    <r>
      <rPr>
        <sz val="7.5"/>
        <rFont val="Arial MT"/>
        <family val="2"/>
      </rPr>
      <t>4719/4753</t>
    </r>
  </si>
  <si>
    <r>
      <rPr>
        <sz val="7.5"/>
        <rFont val="Arial MT"/>
        <family val="2"/>
      </rPr>
      <t xml:space="preserve">Servicios de venta al por menor de pinturas, barnices y lacas,
</t>
    </r>
    <r>
      <rPr>
        <sz val="7.5"/>
        <rFont val="Arial MT"/>
        <family val="2"/>
      </rPr>
      <t>prestados a comisión o por contrata</t>
    </r>
  </si>
  <si>
    <r>
      <rPr>
        <sz val="7.5"/>
        <rFont val="Arial MT"/>
        <family val="2"/>
      </rPr>
      <t>Servicios de venta al por menor de artículos de ferretería y herramientas manuales, prestados a comisión o por contrata</t>
    </r>
  </si>
  <si>
    <r>
      <rPr>
        <sz val="7.5"/>
        <rFont val="Arial MT"/>
        <family val="2"/>
      </rPr>
      <t>Servicios de venta al por menor de productos químicos  y farmacéuticos,  prestados a comisión o por contrata</t>
    </r>
  </si>
  <si>
    <r>
      <rPr>
        <sz val="7.5"/>
        <rFont val="Arial MT"/>
        <family val="2"/>
      </rPr>
      <t>Servicios de venta al por menor de productos farmacéuticos, prestados a comisión o por contrata</t>
    </r>
  </si>
  <si>
    <r>
      <rPr>
        <sz val="7.5"/>
        <rFont val="Arial MT"/>
        <family val="2"/>
      </rPr>
      <t>4719/4773</t>
    </r>
  </si>
  <si>
    <r>
      <rPr>
        <sz val="7.5"/>
        <rFont val="Arial MT"/>
        <family val="2"/>
      </rPr>
      <t>Servicios de venta al por menor de artículos de perfumería, artículos cosméticos y jabones de tocador prestados a comisión o por contrata</t>
    </r>
  </si>
  <si>
    <r>
      <rPr>
        <sz val="7.5"/>
        <rFont val="Arial MT"/>
        <family val="2"/>
      </rPr>
      <t>Servicios de venta al por menor de materiales de limpieza,  prestados a comisión o por contrata</t>
    </r>
  </si>
  <si>
    <r>
      <rPr>
        <sz val="7.5"/>
        <rFont val="Arial MT"/>
        <family val="2"/>
      </rPr>
      <t>Servicios de venta al por menor de maquinaria, equipo y suministros, prestados a comisión o por contrata</t>
    </r>
  </si>
  <si>
    <r>
      <rPr>
        <sz val="7.5"/>
        <rFont val="Arial MT"/>
        <family val="2"/>
      </rPr>
      <t>vehículos para nieve y partes y accesorios relacionados,  prestados a</t>
    </r>
  </si>
  <si>
    <r>
      <rPr>
        <sz val="7.5"/>
        <rFont val="Arial MT"/>
        <family val="2"/>
      </rPr>
      <t>Servicios de venta al por menor de maquinaria y equipo de oficina incluyendo los muebles de oficina,  prestados a comisión o por contrata</t>
    </r>
  </si>
  <si>
    <r>
      <rPr>
        <sz val="7.5"/>
        <rFont val="Arial MT"/>
        <family val="2"/>
      </rPr>
      <t>Servicios de venta al por menor de computadores y programas de informática integrados,  prestados a comisión o por contrata</t>
    </r>
  </si>
  <si>
    <r>
      <rPr>
        <sz val="7.5"/>
        <rFont val="Arial MT"/>
        <family val="2"/>
      </rPr>
      <t>4719/4741</t>
    </r>
  </si>
  <si>
    <r>
      <rPr>
        <sz val="7.5"/>
        <rFont val="Arial MT"/>
        <family val="2"/>
      </rPr>
      <t>Servicios de venta al por menor de equipo electrónico y de telecomunicaciones y sus partes,  prestados a comisión o por contrata</t>
    </r>
  </si>
  <si>
    <r>
      <rPr>
        <sz val="7.5"/>
        <rFont val="Arial MT"/>
        <family val="2"/>
      </rPr>
      <t>Servicios de venta al por menor de otros productos, prestados a comisión o por contrata</t>
    </r>
  </si>
  <si>
    <r>
      <rPr>
        <sz val="7.5"/>
        <rFont val="Arial MT"/>
        <family val="2"/>
      </rPr>
      <t>Servicios de venta al por menor de otros productos n.c.p.,  prestados a comisión o por contrata</t>
    </r>
  </si>
  <si>
    <r>
      <rPr>
        <b/>
        <sz val="7.5"/>
        <rFont val="Arial"/>
        <family val="2"/>
      </rPr>
      <t>DIVISIÓN  63</t>
    </r>
  </si>
  <si>
    <r>
      <rPr>
        <b/>
        <sz val="7.5"/>
        <rFont val="Arial"/>
        <family val="2"/>
      </rPr>
      <t>ALOJAMIENTO; SERVICIOS DE SUMINISTROS DE COMIDAS Y BEBIDAS</t>
    </r>
  </si>
  <si>
    <r>
      <rPr>
        <b/>
        <sz val="7.5"/>
        <rFont val="Arial"/>
        <family val="2"/>
      </rPr>
      <t>Servicios de alojamiento para estancias cortas</t>
    </r>
  </si>
  <si>
    <r>
      <rPr>
        <sz val="7.5"/>
        <rFont val="Arial MT"/>
        <family val="2"/>
      </rPr>
      <t xml:space="preserve">Servicios de alojamiento en habitaciones o unidades, con servicios de
</t>
    </r>
    <r>
      <rPr>
        <sz val="7.5"/>
        <rFont val="Arial MT"/>
        <family val="2"/>
      </rPr>
      <t>mantenimiento diario</t>
    </r>
  </si>
  <si>
    <r>
      <rPr>
        <sz val="7.5"/>
        <rFont val="Arial MT"/>
        <family val="2"/>
      </rPr>
      <t>Servicios de alojamiento en hoteles</t>
    </r>
  </si>
  <si>
    <r>
      <rPr>
        <sz val="7.5"/>
        <rFont val="Arial MT"/>
        <family val="2"/>
      </rPr>
      <t>Servicios de alojamiento en apartahoteles</t>
    </r>
  </si>
  <si>
    <r>
      <rPr>
        <sz val="7.5"/>
        <rFont val="Arial MT"/>
        <family val="2"/>
      </rPr>
      <t>Servicios de alojamiento en habitaciones o unidades, sin servicios de mantenimiento diario</t>
    </r>
  </si>
  <si>
    <r>
      <rPr>
        <sz val="7.5"/>
        <rFont val="Arial MT"/>
        <family val="2"/>
      </rPr>
      <t>Servicios de alojamiento en centros vacacionales</t>
    </r>
  </si>
  <si>
    <r>
      <rPr>
        <sz val="7.5"/>
        <rFont val="Arial MT"/>
        <family val="2"/>
      </rPr>
      <t>Servicios de alojamiento en hostales, arrendamiento de alojamientos amoblados y hogares rurales, sobre una base diaria o semanal</t>
    </r>
  </si>
  <si>
    <r>
      <rPr>
        <sz val="7.5"/>
        <rFont val="Arial MT"/>
        <family val="2"/>
      </rPr>
      <t>Servicios de alojamiento en habitaciones o unidades, en propiedades de tiempo compartido</t>
    </r>
  </si>
  <si>
    <r>
      <rPr>
        <sz val="7.5"/>
        <rFont val="Arial MT"/>
        <family val="2"/>
      </rPr>
      <t>5511, 5512</t>
    </r>
  </si>
  <si>
    <r>
      <rPr>
        <sz val="7.5"/>
        <rFont val="Arial MT"/>
        <family val="2"/>
      </rPr>
      <t>Servicios de alojamiento, en habitaciones de ocupación múltiple</t>
    </r>
  </si>
  <si>
    <r>
      <rPr>
        <sz val="7.5"/>
        <rFont val="Arial MT"/>
        <family val="2"/>
      </rPr>
      <t>Servicio de camping</t>
    </r>
  </si>
  <si>
    <r>
      <rPr>
        <sz val="7.5"/>
        <rFont val="Arial MT"/>
        <family val="2"/>
      </rPr>
      <t>Servicios de campamentos para vacaciones</t>
    </r>
  </si>
  <si>
    <r>
      <rPr>
        <sz val="7.5"/>
        <rFont val="Arial MT"/>
        <family val="2"/>
      </rPr>
      <t>Servicios de estancia por horas</t>
    </r>
  </si>
  <si>
    <r>
      <rPr>
        <b/>
        <sz val="7.5"/>
        <rFont val="Arial"/>
        <family val="2"/>
      </rPr>
      <t>Otros servicios de alojamiento</t>
    </r>
  </si>
  <si>
    <r>
      <rPr>
        <sz val="7.5"/>
        <rFont val="Arial MT"/>
        <family val="2"/>
      </rPr>
      <t>Servicios de alojamiento en habitaciones o unidades para estudiantes, en residencias estudiantiles</t>
    </r>
  </si>
  <si>
    <r>
      <rPr>
        <sz val="7.5"/>
        <rFont val="Arial MT"/>
        <family val="2"/>
      </rPr>
      <t>Servicios de alojamiento en habitaciones o instalaciones  para trabajadores</t>
    </r>
  </si>
  <si>
    <r>
      <rPr>
        <sz val="7.5"/>
        <rFont val="Arial MT"/>
        <family val="2"/>
      </rPr>
      <t>Todos los demás servicios de alojamiento en habitaciones o unidades</t>
    </r>
  </si>
  <si>
    <r>
      <rPr>
        <b/>
        <sz val="7.5"/>
        <rFont val="Arial"/>
        <family val="2"/>
      </rPr>
      <t>Servicios de suministro de comidas</t>
    </r>
  </si>
  <si>
    <r>
      <rPr>
        <sz val="7.5"/>
        <rFont val="Arial MT"/>
        <family val="2"/>
      </rPr>
      <t>Servicios de suministro de comidas a la mesa</t>
    </r>
  </si>
  <si>
    <r>
      <rPr>
        <sz val="7.5"/>
        <rFont val="Arial MT"/>
        <family val="2"/>
      </rPr>
      <t>Servicios de suministro de comidas a la mesa, en restaurantes</t>
    </r>
  </si>
  <si>
    <r>
      <rPr>
        <sz val="7.5"/>
        <rFont val="Arial MT"/>
        <family val="2"/>
      </rPr>
      <t>Servicios de suministro de comidas a la mesa, en cafeterías</t>
    </r>
  </si>
  <si>
    <r>
      <rPr>
        <sz val="7.5"/>
        <rFont val="Arial MT"/>
        <family val="2"/>
      </rPr>
      <t>Servicios de suministro de comidas en establecimientos de autoservicio y servicio limitado</t>
    </r>
  </si>
  <si>
    <r>
      <rPr>
        <sz val="7.5"/>
        <rFont val="Arial MT"/>
        <family val="2"/>
      </rPr>
      <t>Catering para eventos y otros servicios de comidas</t>
    </r>
  </si>
  <si>
    <r>
      <rPr>
        <sz val="7.5"/>
        <rFont val="Arial MT"/>
        <family val="2"/>
      </rPr>
      <t>Servicios de catering para eventos</t>
    </r>
  </si>
  <si>
    <r>
      <rPr>
        <sz val="7.5"/>
        <rFont val="Arial MT"/>
        <family val="2"/>
      </rPr>
      <t>Servicios de comidas contratadas para operadores de transporte</t>
    </r>
  </si>
  <si>
    <r>
      <rPr>
        <sz val="7.5"/>
        <rFont val="Arial MT"/>
        <family val="2"/>
      </rPr>
      <t>Otros servicios de comidas contratadas</t>
    </r>
  </si>
  <si>
    <r>
      <rPr>
        <sz val="7.5"/>
        <rFont val="Arial MT"/>
        <family val="2"/>
      </rPr>
      <t>Otros servicios de suministro de comidas</t>
    </r>
  </si>
  <si>
    <r>
      <rPr>
        <b/>
        <sz val="7.5"/>
        <rFont val="Arial"/>
        <family val="2"/>
      </rPr>
      <t>Servicios de suministro de bebidas para su consumo dentro del establecimiento</t>
    </r>
  </si>
  <si>
    <r>
      <rPr>
        <sz val="7.5"/>
        <rFont val="Arial MT"/>
        <family val="2"/>
      </rPr>
      <t xml:space="preserve">Servicios de suministro de bebidas para su consumo dentro del
</t>
    </r>
    <r>
      <rPr>
        <sz val="7.5"/>
        <rFont val="Arial MT"/>
        <family val="2"/>
      </rPr>
      <t>establecimiento</t>
    </r>
  </si>
  <si>
    <r>
      <rPr>
        <sz val="7.5"/>
        <rFont val="Arial MT"/>
        <family val="2"/>
      </rPr>
      <t>Servicios de suministro de bebidas para su consumo dentro del establecimiento</t>
    </r>
  </si>
  <si>
    <r>
      <rPr>
        <b/>
        <sz val="7.5"/>
        <rFont val="Arial"/>
        <family val="2"/>
      </rPr>
      <t>DIVISIÓN  64</t>
    </r>
  </si>
  <si>
    <r>
      <rPr>
        <b/>
        <sz val="7.5"/>
        <rFont val="Arial"/>
        <family val="2"/>
      </rPr>
      <t>SERVICIOS DE TRANSPORTE DE PASAJEROS</t>
    </r>
  </si>
  <si>
    <r>
      <rPr>
        <b/>
        <sz val="7.5"/>
        <rFont val="Arial"/>
        <family val="2"/>
      </rPr>
      <t>Servicios de transporte local y  turístico de pasajeros</t>
    </r>
  </si>
  <si>
    <r>
      <rPr>
        <sz val="7.5"/>
        <rFont val="Arial MT"/>
        <family val="2"/>
      </rPr>
      <t>Servicios de transporte terrestre local  de pasajeros</t>
    </r>
  </si>
  <si>
    <r>
      <rPr>
        <sz val="7.5"/>
        <rFont val="Arial MT"/>
        <family val="2"/>
      </rPr>
      <t>Servicios de transporte férreo local  de pasajeros</t>
    </r>
  </si>
  <si>
    <r>
      <rPr>
        <sz val="7.5"/>
        <rFont val="Arial MT"/>
        <family val="2"/>
      </rPr>
      <t>Servicios de transporte terrestre local  regular de pasajeros</t>
    </r>
  </si>
  <si>
    <r>
      <rPr>
        <sz val="7.5"/>
        <rFont val="Arial MT"/>
        <family val="2"/>
      </rPr>
      <t>Servicios de transporte  local  combinado  de pasajeros</t>
    </r>
  </si>
  <si>
    <r>
      <rPr>
        <sz val="7.5"/>
        <rFont val="Arial MT"/>
        <family val="2"/>
      </rPr>
      <t>Servicios de transporte terrestre especial local  de pasajeros</t>
    </r>
  </si>
  <si>
    <r>
      <rPr>
        <sz val="7.5"/>
        <rFont val="Arial MT"/>
        <family val="2"/>
      </rPr>
      <t>Servicios de taxi</t>
    </r>
  </si>
  <si>
    <r>
      <rPr>
        <sz val="7.5"/>
        <rFont val="Arial MT"/>
        <family val="2"/>
      </rPr>
      <t>Servicios de alquiler de automóviles con conductor</t>
    </r>
  </si>
  <si>
    <r>
      <rPr>
        <sz val="7.5"/>
        <rFont val="Arial MT"/>
        <family val="2"/>
      </rPr>
      <t xml:space="preserve">Servicio de transporte terrestre de pasajeros  en vehículos de tracción
</t>
    </r>
    <r>
      <rPr>
        <sz val="7.5"/>
        <rFont val="Arial MT"/>
        <family val="2"/>
      </rPr>
      <t>humana o animal</t>
    </r>
  </si>
  <si>
    <r>
      <rPr>
        <sz val="7.5"/>
        <rFont val="Arial MT"/>
        <family val="2"/>
      </rPr>
      <t>Servicios de transporte terrestre local no regular de pasajeros</t>
    </r>
  </si>
  <si>
    <r>
      <rPr>
        <sz val="7.5"/>
        <rFont val="Arial MT"/>
        <family val="2"/>
      </rPr>
      <t>Otros servicios de transporte terrestre local  de pasajeros n.c.p.</t>
    </r>
  </si>
  <si>
    <r>
      <rPr>
        <sz val="7.5"/>
        <rFont val="Arial MT"/>
        <family val="2"/>
      </rPr>
      <t>Servicios de transporte fluvial local de pasajeros</t>
    </r>
  </si>
  <si>
    <r>
      <rPr>
        <sz val="7.5"/>
        <rFont val="Arial MT"/>
        <family val="2"/>
      </rPr>
      <t>Servicios de transporte local de pasajeros en embarcaciones fluviales</t>
    </r>
  </si>
  <si>
    <r>
      <rPr>
        <sz val="7.5"/>
        <rFont val="Arial MT"/>
        <family val="2"/>
      </rPr>
      <t>Otros servicios de transporte fluvial local  de pasajeros</t>
    </r>
  </si>
  <si>
    <r>
      <rPr>
        <sz val="7.5"/>
        <rFont val="Arial MT"/>
        <family val="2"/>
      </rPr>
      <t>Servicios de transporte turístico</t>
    </r>
  </si>
  <si>
    <r>
      <rPr>
        <sz val="7.5"/>
        <rFont val="Arial MT"/>
        <family val="2"/>
      </rPr>
      <t>Servicios de transporte férreo turístico</t>
    </r>
  </si>
  <si>
    <r>
      <rPr>
        <sz val="7.5"/>
        <rFont val="Arial MT"/>
        <family val="2"/>
      </rPr>
      <t>Servicios de transporte terrestre turístico</t>
    </r>
  </si>
  <si>
    <r>
      <rPr>
        <sz val="7.5"/>
        <rFont val="Arial MT"/>
        <family val="2"/>
      </rPr>
      <t>Servicios de transporte acuático turístico</t>
    </r>
  </si>
  <si>
    <r>
      <rPr>
        <sz val="7.5"/>
        <rFont val="Arial MT"/>
        <family val="2"/>
      </rPr>
      <t>5011/5021</t>
    </r>
  </si>
  <si>
    <r>
      <rPr>
        <sz val="7.5"/>
        <rFont val="Arial MT"/>
        <family val="2"/>
      </rPr>
      <t>Servicios de transporte aéreo turístico</t>
    </r>
  </si>
  <si>
    <r>
      <rPr>
        <sz val="7.5"/>
        <rFont val="Arial MT"/>
        <family val="2"/>
      </rPr>
      <t>5111/5112</t>
    </r>
  </si>
  <si>
    <r>
      <rPr>
        <sz val="7.5"/>
        <rFont val="Arial MT"/>
        <family val="2"/>
      </rPr>
      <t>Otros servicios de transporte turístico</t>
    </r>
  </si>
  <si>
    <r>
      <rPr>
        <b/>
        <sz val="7.5"/>
        <rFont val="Arial"/>
        <family val="2"/>
      </rPr>
      <t>Servicios de transporte de pasajeros diferente del  transporte local y  turístico de pasajeros</t>
    </r>
  </si>
  <si>
    <r>
      <rPr>
        <sz val="7.5"/>
        <rFont val="Arial MT"/>
        <family val="2"/>
      </rPr>
      <t>Servicios de transporte férreo intermunicipal de pasajeros</t>
    </r>
  </si>
  <si>
    <r>
      <rPr>
        <sz val="7.5"/>
        <rFont val="Arial MT"/>
        <family val="2"/>
      </rPr>
      <t>Servicios de transporte terrestre interurbano de pasajeros</t>
    </r>
  </si>
  <si>
    <r>
      <rPr>
        <sz val="7.5"/>
        <rFont val="Arial MT"/>
        <family val="2"/>
      </rPr>
      <t>Servicios de transporte  terrestre interurbano regular de pasajeros</t>
    </r>
  </si>
  <si>
    <r>
      <rPr>
        <sz val="7.5"/>
        <rFont val="Arial MT"/>
        <family val="2"/>
      </rPr>
      <t>Servicios de transporte terrestre interurbano especial de pasajeros</t>
    </r>
  </si>
  <si>
    <r>
      <rPr>
        <sz val="7.5"/>
        <rFont val="Arial MT"/>
        <family val="2"/>
      </rPr>
      <t>Servicios de buses de larga distancia no regulares</t>
    </r>
  </si>
  <si>
    <r>
      <rPr>
        <sz val="7.5"/>
        <rFont val="Arial MT"/>
        <family val="2"/>
      </rPr>
      <t>Servicios de transporte terrestre regular  internacional de pasajeros</t>
    </r>
  </si>
  <si>
    <r>
      <rPr>
        <sz val="7.5"/>
        <rFont val="Arial MT"/>
        <family val="2"/>
      </rPr>
      <t>Servicios de transporte acuático de larga distancia para  pasajeros</t>
    </r>
  </si>
  <si>
    <r>
      <rPr>
        <sz val="7.5"/>
        <rFont val="Arial MT"/>
        <family val="2"/>
      </rPr>
      <t xml:space="preserve">Servicios de transporte marítimo internacional y de cabotaje de
</t>
    </r>
    <r>
      <rPr>
        <sz val="7.5"/>
        <rFont val="Arial MT"/>
        <family val="2"/>
      </rPr>
      <t>pasajeros</t>
    </r>
  </si>
  <si>
    <r>
      <rPr>
        <sz val="7.5"/>
        <rFont val="Arial MT"/>
        <family val="2"/>
      </rPr>
      <t>Servicios de transporte marítimo internacional y de cabotaje de pasajeros, en cruceros</t>
    </r>
  </si>
  <si>
    <r>
      <rPr>
        <sz val="7.5"/>
        <rFont val="Arial MT"/>
        <family val="2"/>
      </rPr>
      <t>Servicios de transporte aéreo de pasajeros</t>
    </r>
  </si>
  <si>
    <r>
      <rPr>
        <sz val="7.5"/>
        <rFont val="Arial MT"/>
        <family val="2"/>
      </rPr>
      <t>Servicios de transporte aéreo nacional regular de pasajeros</t>
    </r>
  </si>
  <si>
    <r>
      <rPr>
        <sz val="7.5"/>
        <rFont val="Arial MT"/>
        <family val="2"/>
      </rPr>
      <t>Servicios de transporte aéreo nacional no regular de pasajeros</t>
    </r>
  </si>
  <si>
    <r>
      <rPr>
        <sz val="7.5"/>
        <rFont val="Arial MT"/>
        <family val="2"/>
      </rPr>
      <t>Servicios de transporte aéreo internacional regular de pasajeros</t>
    </r>
  </si>
  <si>
    <r>
      <rPr>
        <sz val="7.5"/>
        <rFont val="Arial MT"/>
        <family val="2"/>
      </rPr>
      <t xml:space="preserve">Servicios de transporte aéreo internacional no regular de pasajeros,
</t>
    </r>
    <r>
      <rPr>
        <sz val="7.5"/>
        <rFont val="Arial MT"/>
        <family val="2"/>
      </rPr>
      <t>excepto los servicios de aerotaxi</t>
    </r>
  </si>
  <si>
    <r>
      <rPr>
        <sz val="7.5"/>
        <rFont val="Arial MT"/>
        <family val="2"/>
      </rPr>
      <t>Servicios de aerotaxi</t>
    </r>
  </si>
  <si>
    <r>
      <rPr>
        <sz val="7.5"/>
        <rFont val="Arial MT"/>
        <family val="2"/>
      </rPr>
      <t>Servicios de transporte espacial de pasajeros</t>
    </r>
  </si>
  <si>
    <r>
      <rPr>
        <b/>
        <sz val="7.5"/>
        <rFont val="Arial"/>
        <family val="2"/>
      </rPr>
      <t>DIVISIÓN  65</t>
    </r>
  </si>
  <si>
    <r>
      <rPr>
        <b/>
        <sz val="7.5"/>
        <rFont val="Arial"/>
        <family val="2"/>
      </rPr>
      <t>SERVICIOS DE TRANSPORTE DE CARGA</t>
    </r>
  </si>
  <si>
    <r>
      <rPr>
        <b/>
        <sz val="7.5"/>
        <rFont val="Arial"/>
        <family val="2"/>
      </rPr>
      <t>Servicios de transporte de carga por vía terrestre</t>
    </r>
  </si>
  <si>
    <r>
      <rPr>
        <sz val="7.5"/>
        <rFont val="Arial MT"/>
        <family val="2"/>
      </rPr>
      <t>Servicios de transporte de carga por carretera</t>
    </r>
  </si>
  <si>
    <r>
      <rPr>
        <sz val="7.5"/>
        <rFont val="Arial MT"/>
        <family val="2"/>
      </rPr>
      <t>Servicios de transporte de carga por carretera en vehículos con compartimentos refrigerados</t>
    </r>
  </si>
  <si>
    <r>
      <rPr>
        <sz val="7.5"/>
        <rFont val="Arial MT"/>
        <family val="2"/>
      </rPr>
      <t>Servicios de transporte de carga  por carretera en  camiones cisterna</t>
    </r>
  </si>
  <si>
    <r>
      <rPr>
        <sz val="7.5"/>
        <rFont val="Arial MT"/>
        <family val="2"/>
      </rPr>
      <t>Servicios de transporte de carga  por carretera en contenedores</t>
    </r>
  </si>
  <si>
    <r>
      <rPr>
        <sz val="7.5"/>
        <rFont val="Arial MT"/>
        <family val="2"/>
      </rPr>
      <t xml:space="preserve">Servicios de transporte de carga por carretera  en vehículos  de
</t>
    </r>
    <r>
      <rPr>
        <sz val="7.5"/>
        <rFont val="Arial MT"/>
        <family val="2"/>
      </rPr>
      <t>tracción humana o animal</t>
    </r>
  </si>
  <si>
    <r>
      <rPr>
        <sz val="7.5"/>
        <rFont val="Arial MT"/>
        <family val="2"/>
      </rPr>
      <t>Servicios de mudanza de muebles domésticos y de oficina y otros menajes</t>
    </r>
  </si>
  <si>
    <r>
      <rPr>
        <sz val="7.5"/>
        <rFont val="Arial MT"/>
        <family val="2"/>
      </rPr>
      <t>Servicios de transporte por carretera de correspondencia y paquetes</t>
    </r>
  </si>
  <si>
    <r>
      <rPr>
        <sz val="7.5"/>
        <rFont val="Arial MT"/>
        <family val="2"/>
      </rPr>
      <t>Servicios de transporte por carretera de carga sólida a granel</t>
    </r>
  </si>
  <si>
    <r>
      <rPr>
        <sz val="7.5"/>
        <rFont val="Arial MT"/>
        <family val="2"/>
      </rPr>
      <t>Servicios de transporte por carretera de animales vivos</t>
    </r>
  </si>
  <si>
    <r>
      <rPr>
        <sz val="7.5"/>
        <rFont val="Arial MT"/>
        <family val="2"/>
      </rPr>
      <t>Otros servicios de transporte  por carretera n.c.p.</t>
    </r>
  </si>
  <si>
    <r>
      <rPr>
        <sz val="7.5"/>
        <rFont val="Arial MT"/>
        <family val="2"/>
      </rPr>
      <t>Servicios de transporte de carga por vía férrea</t>
    </r>
  </si>
  <si>
    <r>
      <rPr>
        <sz val="7.5"/>
        <rFont val="Arial MT"/>
        <family val="2"/>
      </rPr>
      <t xml:space="preserve">Servicios de transporte de carga por vía férrea  en vagones
</t>
    </r>
    <r>
      <rPr>
        <sz val="7.5"/>
        <rFont val="Arial MT"/>
        <family val="2"/>
      </rPr>
      <t>refrigerados</t>
    </r>
  </si>
  <si>
    <r>
      <rPr>
        <sz val="7.5"/>
        <rFont val="Arial MT"/>
        <family val="2"/>
      </rPr>
      <t>Servicios de transporte de carga por vía férrea en vagones cisterna</t>
    </r>
  </si>
  <si>
    <r>
      <rPr>
        <sz val="7.5"/>
        <rFont val="Arial MT"/>
        <family val="2"/>
      </rPr>
      <t>Servicios de transporte de carga por vía férrea en contenedores</t>
    </r>
  </si>
  <si>
    <r>
      <rPr>
        <sz val="7.5"/>
        <rFont val="Arial MT"/>
        <family val="2"/>
      </rPr>
      <t>Servicios de transporte por vía férrea de correspondencia y paquetes</t>
    </r>
  </si>
  <si>
    <r>
      <rPr>
        <sz val="7.5"/>
        <rFont val="Arial MT"/>
        <family val="2"/>
      </rPr>
      <t>Servicios de transporte por vía férrea de carga  sólida a granel</t>
    </r>
  </si>
  <si>
    <r>
      <rPr>
        <sz val="7.5"/>
        <rFont val="Arial MT"/>
        <family val="2"/>
      </rPr>
      <t>Servicios de transporte de carga por vía férrea de animales vivos</t>
    </r>
  </si>
  <si>
    <r>
      <rPr>
        <sz val="7.5"/>
        <rFont val="Arial MT"/>
        <family val="2"/>
      </rPr>
      <t>Otros servicios de transporte de carga por vía férrea n.c.p.</t>
    </r>
  </si>
  <si>
    <r>
      <rPr>
        <sz val="7.5"/>
        <rFont val="Arial MT"/>
        <family val="2"/>
      </rPr>
      <t>Servicios de transporte por tuberías</t>
    </r>
  </si>
  <si>
    <r>
      <rPr>
        <sz val="7.5"/>
        <rFont val="Arial MT"/>
        <family val="2"/>
      </rPr>
      <t>Servicios de transporte  por tuberías de petróleo</t>
    </r>
  </si>
  <si>
    <r>
      <rPr>
        <sz val="7.5"/>
        <rFont val="Arial MT"/>
        <family val="2"/>
      </rPr>
      <t>Servicios de transporte por tuberías de derivados de petróleo</t>
    </r>
  </si>
  <si>
    <r>
      <rPr>
        <sz val="7.5"/>
        <rFont val="Arial MT"/>
        <family val="2"/>
      </rPr>
      <t>Servicios de transporte por tuberías de gas natural</t>
    </r>
  </si>
  <si>
    <r>
      <rPr>
        <sz val="7.5"/>
        <rFont val="Arial MT"/>
        <family val="2"/>
      </rPr>
      <t>Servicios de transporte de otros productos por tuberías n.c.p.</t>
    </r>
  </si>
  <si>
    <r>
      <rPr>
        <b/>
        <sz val="7.5"/>
        <rFont val="Arial"/>
        <family val="2"/>
      </rPr>
      <t>Servicios de transporte de carga por vía acuática</t>
    </r>
  </si>
  <si>
    <r>
      <rPr>
        <sz val="7.5"/>
        <rFont val="Arial MT"/>
        <family val="2"/>
      </rPr>
      <t>Servicios de transporte marítimo de carga</t>
    </r>
  </si>
  <si>
    <r>
      <rPr>
        <sz val="7.5"/>
        <rFont val="Arial MT"/>
        <family val="2"/>
      </rPr>
      <t xml:space="preserve">Servicios de transporte marítimo de carga en compartimentos
</t>
    </r>
    <r>
      <rPr>
        <sz val="7.5"/>
        <rFont val="Arial MT"/>
        <family val="2"/>
      </rPr>
      <t>refrigerados</t>
    </r>
  </si>
  <si>
    <r>
      <rPr>
        <sz val="7.5"/>
        <rFont val="Arial MT"/>
        <family val="2"/>
      </rPr>
      <t>Servicios de transporte marítimo de carga en buques cisterna</t>
    </r>
  </si>
  <si>
    <r>
      <rPr>
        <sz val="7.5"/>
        <rFont val="Arial MT"/>
        <family val="2"/>
      </rPr>
      <t>Servicios de transporte marítimo de carga  en contenedores</t>
    </r>
  </si>
  <si>
    <r>
      <rPr>
        <sz val="7.5"/>
        <rFont val="Arial MT"/>
        <family val="2"/>
      </rPr>
      <t>Otros servicios de transporte marítimo  de carga n.c.p.</t>
    </r>
  </si>
  <si>
    <r>
      <rPr>
        <sz val="7.5"/>
        <rFont val="Arial MT"/>
        <family val="2"/>
      </rPr>
      <t>65129, 65140</t>
    </r>
  </si>
  <si>
    <r>
      <rPr>
        <sz val="7.5"/>
        <rFont val="Arial MT"/>
        <family val="2"/>
      </rPr>
      <t>Servicios de transporte fluvial  de carga</t>
    </r>
  </si>
  <si>
    <r>
      <rPr>
        <sz val="7.5"/>
        <rFont val="Arial MT"/>
        <family val="2"/>
      </rPr>
      <t>Servicios de transporte fluvial de carga en compartimentos refrigerados</t>
    </r>
  </si>
  <si>
    <r>
      <rPr>
        <sz val="7.5"/>
        <rFont val="Arial MT"/>
        <family val="2"/>
      </rPr>
      <t>Servicios de transporte fluvial de carga  líquida a granel</t>
    </r>
  </si>
  <si>
    <r>
      <rPr>
        <sz val="7.5"/>
        <rFont val="Arial MT"/>
        <family val="2"/>
      </rPr>
      <t>Servicios de transporte fluvial de carga en contenedores</t>
    </r>
  </si>
  <si>
    <r>
      <rPr>
        <sz val="7.5"/>
        <rFont val="Arial MT"/>
        <family val="2"/>
      </rPr>
      <t>Otros servicios de transporte fluvial  de carga n.c.p.</t>
    </r>
  </si>
  <si>
    <r>
      <rPr>
        <sz val="7.5"/>
        <rFont val="Arial MT"/>
        <family val="2"/>
      </rPr>
      <t>65229, 65240</t>
    </r>
  </si>
  <si>
    <r>
      <rPr>
        <b/>
        <sz val="7.5"/>
        <rFont val="Arial"/>
        <family val="2"/>
      </rPr>
      <t>Servicios de transporte de carga por vía aérea o espacial</t>
    </r>
  </si>
  <si>
    <r>
      <rPr>
        <sz val="7.5"/>
        <rFont val="Arial MT"/>
        <family val="2"/>
      </rPr>
      <t>Servicios de transporte de carga por vía aérea</t>
    </r>
  </si>
  <si>
    <r>
      <rPr>
        <sz val="7.5"/>
        <rFont val="Arial MT"/>
        <family val="2"/>
      </rPr>
      <t>Servicios de transporte  por vía aérea  de correspondencia y paquetes</t>
    </r>
  </si>
  <si>
    <r>
      <rPr>
        <sz val="7.5"/>
        <rFont val="Arial MT"/>
        <family val="2"/>
      </rPr>
      <t>Servicios de transporte de carga  por vía aérea  en contenedores</t>
    </r>
  </si>
  <si>
    <r>
      <rPr>
        <sz val="7.5"/>
        <rFont val="Arial MT"/>
        <family val="2"/>
      </rPr>
      <t>Otros servicios de transporte de carga por vía aérea n.c.p.</t>
    </r>
  </si>
  <si>
    <r>
      <rPr>
        <sz val="7.5"/>
        <rFont val="Arial MT"/>
        <family val="2"/>
      </rPr>
      <t>Servicios de transporte de carga espacial</t>
    </r>
  </si>
  <si>
    <r>
      <rPr>
        <b/>
        <sz val="7.5"/>
        <rFont val="Arial"/>
        <family val="2"/>
      </rPr>
      <t>DIVISIÓN 66</t>
    </r>
  </si>
  <si>
    <r>
      <rPr>
        <b/>
        <sz val="7.5"/>
        <rFont val="Arial"/>
        <family val="2"/>
      </rPr>
      <t>SERVICIOS DE ALQUILER DE VEHÍCULOS DE TRANSPORTE CON OPERARIO</t>
    </r>
  </si>
  <si>
    <r>
      <rPr>
        <b/>
        <sz val="7.5"/>
        <rFont val="Arial"/>
        <family val="2"/>
      </rPr>
      <t>Servicios de alquiler de vehículos de transporte con operario</t>
    </r>
  </si>
  <si>
    <r>
      <rPr>
        <sz val="7.5"/>
        <rFont val="Arial MT"/>
        <family val="2"/>
      </rPr>
      <t>Servicios de alquiler de vehículos de transporte terrestre con operario</t>
    </r>
  </si>
  <si>
    <r>
      <rPr>
        <sz val="7.5"/>
        <rFont val="Arial MT"/>
        <family val="2"/>
      </rPr>
      <t>Servicios de alquiler de buses con operario</t>
    </r>
  </si>
  <si>
    <r>
      <rPr>
        <sz val="7.5"/>
        <rFont val="Arial MT"/>
        <family val="2"/>
      </rPr>
      <t>Servicios de alquiler de camiones con operario</t>
    </r>
  </si>
  <si>
    <r>
      <rPr>
        <sz val="7.5"/>
        <rFont val="Arial MT"/>
        <family val="2"/>
      </rPr>
      <t>Otros servicios de alquiler de vehículos de transporte con operario n.c.p.</t>
    </r>
  </si>
  <si>
    <r>
      <rPr>
        <sz val="7.5"/>
        <rFont val="Arial MT"/>
        <family val="2"/>
      </rPr>
      <t>Servicios de alquiler de embarcaciones acuáticas con tripulación</t>
    </r>
  </si>
  <si>
    <r>
      <rPr>
        <sz val="7.5"/>
        <rFont val="Arial MT"/>
        <family val="2"/>
      </rPr>
      <t xml:space="preserve">Servicios de alquiler de embarcaciones de pasajeros para transporte
</t>
    </r>
    <r>
      <rPr>
        <sz val="7.5"/>
        <rFont val="Arial MT"/>
        <family val="2"/>
      </rPr>
      <t>marítimo con tripulación</t>
    </r>
  </si>
  <si>
    <r>
      <rPr>
        <sz val="7.5"/>
        <rFont val="Arial MT"/>
        <family val="2"/>
      </rPr>
      <t xml:space="preserve">Servicios de alquiler de embarcaciones  de carga para transporte
</t>
    </r>
    <r>
      <rPr>
        <sz val="7.5"/>
        <rFont val="Arial MT"/>
        <family val="2"/>
      </rPr>
      <t>marítimo con tripulación</t>
    </r>
  </si>
  <si>
    <r>
      <rPr>
        <sz val="7.5"/>
        <rFont val="Arial MT"/>
        <family val="2"/>
      </rPr>
      <t xml:space="preserve">Servicios de alquiler de embarcaciones de pasajeros para transporte
</t>
    </r>
    <r>
      <rPr>
        <sz val="7.5"/>
        <rFont val="Arial MT"/>
        <family val="2"/>
      </rPr>
      <t>fluvial con tripulación</t>
    </r>
  </si>
  <si>
    <r>
      <rPr>
        <sz val="7.5"/>
        <rFont val="Arial MT"/>
        <family val="2"/>
      </rPr>
      <t>Servicios de alquiler de embarcaciones  de carga  para transporte fluvial con tripulación</t>
    </r>
  </si>
  <si>
    <r>
      <rPr>
        <sz val="7.5"/>
        <rFont val="Arial MT"/>
        <family val="2"/>
      </rPr>
      <t>Servicios de alquiler de aeronaves con tripulación</t>
    </r>
  </si>
  <si>
    <r>
      <rPr>
        <sz val="7.5"/>
        <rFont val="Arial MT"/>
        <family val="2"/>
      </rPr>
      <t>Servicios de alquiler de aeronaves para pasajeros con tripulación</t>
    </r>
  </si>
  <si>
    <r>
      <rPr>
        <sz val="7.5"/>
        <rFont val="Arial MT"/>
        <family val="2"/>
      </rPr>
      <t>Servicios de alquiler de aeronaves de carga con  tripulación</t>
    </r>
  </si>
  <si>
    <r>
      <rPr>
        <b/>
        <sz val="7.5"/>
        <rFont val="Arial"/>
        <family val="2"/>
      </rPr>
      <t>DIVISIÓN 67</t>
    </r>
  </si>
  <si>
    <r>
      <rPr>
        <b/>
        <sz val="7.5"/>
        <rFont val="Arial"/>
        <family val="2"/>
      </rPr>
      <t>SERVICIOS DE APOYO AL TRANSPORTE</t>
    </r>
  </si>
  <si>
    <r>
      <rPr>
        <b/>
        <sz val="7.5"/>
        <rFont val="Arial"/>
        <family val="2"/>
      </rPr>
      <t>Servicios de manipulación de carga</t>
    </r>
  </si>
  <si>
    <r>
      <rPr>
        <sz val="7.5"/>
        <rFont val="Arial MT"/>
        <family val="2"/>
      </rPr>
      <t>Servicios de manipulación de contenedores</t>
    </r>
  </si>
  <si>
    <r>
      <rPr>
        <sz val="7.5"/>
        <rFont val="Arial MT"/>
        <family val="2"/>
      </rPr>
      <t>Otros servicios de manipulación de carga y de equipaje n.c.p.</t>
    </r>
  </si>
  <si>
    <r>
      <rPr>
        <b/>
        <sz val="7.5"/>
        <rFont val="Arial"/>
        <family val="2"/>
      </rPr>
      <t>Servicios de almacenamiento y depósito</t>
    </r>
  </si>
  <si>
    <r>
      <rPr>
        <sz val="7.5"/>
        <rFont val="Arial MT"/>
        <family val="2"/>
      </rPr>
      <t>Servicios de almacenamiento refrigerado o congelado</t>
    </r>
  </si>
  <si>
    <r>
      <rPr>
        <sz val="7.5"/>
        <rFont val="Arial MT"/>
        <family val="2"/>
      </rPr>
      <t>Servicios de almacenamiento de líquidos o gases a granel</t>
    </r>
  </si>
  <si>
    <r>
      <rPr>
        <sz val="7.5"/>
        <rFont val="Arial MT"/>
        <family val="2"/>
      </rPr>
      <t>Otros servicios de almacenamiento y depósito n.c.p.</t>
    </r>
  </si>
  <si>
    <r>
      <rPr>
        <b/>
        <sz val="7.5"/>
        <rFont val="Arial"/>
        <family val="2"/>
      </rPr>
      <t>Servicios de apoyo al transporte por vía férrea</t>
    </r>
  </si>
  <si>
    <r>
      <rPr>
        <sz val="7.5"/>
        <rFont val="Arial MT"/>
        <family val="2"/>
      </rPr>
      <t>Servicios de remolque y empuje por vía férrea</t>
    </r>
  </si>
  <si>
    <r>
      <rPr>
        <sz val="7.5"/>
        <rFont val="Arial MT"/>
        <family val="2"/>
      </rPr>
      <t>Otros servicios de apoyo para el transporte férreo n.c.p.</t>
    </r>
  </si>
  <si>
    <r>
      <rPr>
        <b/>
        <sz val="7.5"/>
        <rFont val="Arial"/>
        <family val="2"/>
      </rPr>
      <t>Servicios  de apoyo al transporte por carretera</t>
    </r>
  </si>
  <si>
    <r>
      <rPr>
        <sz val="7.5"/>
        <rFont val="Arial MT"/>
        <family val="2"/>
      </rPr>
      <t>Servicios de las terminales de buses</t>
    </r>
  </si>
  <si>
    <r>
      <rPr>
        <sz val="7.5"/>
        <rFont val="Arial MT"/>
        <family val="2"/>
      </rPr>
      <t>Servicios de operación de carreteras, puentes y túneles</t>
    </r>
  </si>
  <si>
    <r>
      <rPr>
        <sz val="7.5"/>
        <rFont val="Arial MT"/>
        <family val="2"/>
      </rPr>
      <t>Servicios de parqueaderos</t>
    </r>
  </si>
  <si>
    <r>
      <rPr>
        <sz val="7.5"/>
        <rFont val="Arial MT"/>
        <family val="2"/>
      </rPr>
      <t>Servicios de remolque para vehículos comerciales y privados</t>
    </r>
  </si>
  <si>
    <r>
      <rPr>
        <sz val="7.5"/>
        <rFont val="Arial MT"/>
        <family val="2"/>
      </rPr>
      <t>Otros servicios de apoyo al transporte por carretera n.c.p.</t>
    </r>
  </si>
  <si>
    <r>
      <rPr>
        <b/>
        <sz val="7.5"/>
        <rFont val="Arial"/>
        <family val="2"/>
      </rPr>
      <t>Servicios  de apoyo al transporte por vía acuática</t>
    </r>
  </si>
  <si>
    <r>
      <rPr>
        <sz val="7.5"/>
        <rFont val="Arial MT"/>
        <family val="2"/>
      </rPr>
      <t xml:space="preserve">Servicios de operación de puertos y vías de navegación (excepto
</t>
    </r>
    <r>
      <rPr>
        <sz val="7.5"/>
        <rFont val="Arial MT"/>
        <family val="2"/>
      </rPr>
      <t>manipulación de carga)</t>
    </r>
  </si>
  <si>
    <r>
      <rPr>
        <sz val="7.5"/>
        <rFont val="Arial MT"/>
        <family val="2"/>
      </rPr>
      <t xml:space="preserve">Servicios de operación de puertos y vías de navegación marítima
</t>
    </r>
    <r>
      <rPr>
        <sz val="7.5"/>
        <rFont val="Arial MT"/>
        <family val="2"/>
      </rPr>
      <t>(excepto manipulación de carga)</t>
    </r>
  </si>
  <si>
    <r>
      <rPr>
        <sz val="7.5"/>
        <rFont val="Arial MT"/>
        <family val="2"/>
      </rPr>
      <t>Servicios de operación de puertos y vías de navegación fluvial (excepto manipulación de carga)</t>
    </r>
  </si>
  <si>
    <r>
      <rPr>
        <sz val="7.5"/>
        <rFont val="Arial MT"/>
        <family val="2"/>
      </rPr>
      <t>Servicios de practicaje y atraque</t>
    </r>
  </si>
  <si>
    <r>
      <rPr>
        <sz val="7.5"/>
        <rFont val="Arial MT"/>
        <family val="2"/>
      </rPr>
      <t>Servicios marítimos de practicaje y atraque</t>
    </r>
  </si>
  <si>
    <r>
      <rPr>
        <sz val="7.5"/>
        <rFont val="Arial MT"/>
        <family val="2"/>
      </rPr>
      <t>Servicios  fluviales de practicaje y atraque</t>
    </r>
  </si>
  <si>
    <r>
      <rPr>
        <sz val="7.5"/>
        <rFont val="Arial MT"/>
        <family val="2"/>
      </rPr>
      <t>Servicios de  rescate y reflote de embarcaciones</t>
    </r>
  </si>
  <si>
    <r>
      <rPr>
        <sz val="7.5"/>
        <rFont val="Arial MT"/>
        <family val="2"/>
      </rPr>
      <t>Servicios de rescate y reflote  de embarcaciones marítimas</t>
    </r>
  </si>
  <si>
    <r>
      <rPr>
        <sz val="7.5"/>
        <rFont val="Arial MT"/>
        <family val="2"/>
      </rPr>
      <t>Servicios de rescate y reflote  de embarcaciones fluviales</t>
    </r>
  </si>
  <si>
    <r>
      <rPr>
        <sz val="7.5"/>
        <rFont val="Arial MT"/>
        <family val="2"/>
      </rPr>
      <t>Otros servicios de apoyo al transporte acuático n.c.p.</t>
    </r>
  </si>
  <si>
    <r>
      <rPr>
        <b/>
        <sz val="7.5"/>
        <rFont val="Arial"/>
        <family val="2"/>
      </rPr>
      <t>Servicios de apoyo  al transporte aéreo</t>
    </r>
  </si>
  <si>
    <r>
      <rPr>
        <sz val="7.5"/>
        <rFont val="Arial MT"/>
        <family val="2"/>
      </rPr>
      <t>Servicios de operación de aeropuertos (excluye la manipulación de carga)</t>
    </r>
  </si>
  <si>
    <r>
      <rPr>
        <sz val="7.5"/>
        <rFont val="Arial MT"/>
        <family val="2"/>
      </rPr>
      <t>Servicios de control de tráfico aéreo</t>
    </r>
  </si>
  <si>
    <r>
      <rPr>
        <sz val="7.5"/>
        <rFont val="Arial MT"/>
        <family val="2"/>
      </rPr>
      <t>Otros servicios complementarios para el transporte aéreo</t>
    </r>
  </si>
  <si>
    <r>
      <rPr>
        <b/>
        <sz val="7.5"/>
        <rFont val="Arial"/>
        <family val="2"/>
      </rPr>
      <t>Otros servicios de apoyo al transporte</t>
    </r>
  </si>
  <si>
    <r>
      <rPr>
        <sz val="7.5"/>
        <rFont val="Arial MT"/>
        <family val="2"/>
      </rPr>
      <t>Servicios de agencias de transporte de carga</t>
    </r>
  </si>
  <si>
    <r>
      <rPr>
        <sz val="7.5"/>
        <rFont val="Arial MT"/>
        <family val="2"/>
      </rPr>
      <t>Servicios de sociedades de intermediación aduanera</t>
    </r>
  </si>
  <si>
    <r>
      <rPr>
        <sz val="7.5"/>
        <rFont val="Arial MT"/>
        <family val="2"/>
      </rPr>
      <t>Otros servicios  de agencias de transporte de carga</t>
    </r>
  </si>
  <si>
    <r>
      <rPr>
        <sz val="7.5"/>
        <rFont val="Arial MT"/>
        <family val="2"/>
      </rPr>
      <t xml:space="preserve">67300, 67990,
</t>
    </r>
    <r>
      <rPr>
        <sz val="7.5"/>
        <rFont val="Arial MT"/>
        <family val="2"/>
      </rPr>
      <t>86210</t>
    </r>
  </si>
  <si>
    <r>
      <rPr>
        <sz val="7.5"/>
        <rFont val="Arial MT"/>
        <family val="2"/>
      </rPr>
      <t>Otros servicios de apoyo al transporte n.c.p.</t>
    </r>
  </si>
  <si>
    <r>
      <rPr>
        <b/>
        <sz val="7.5"/>
        <rFont val="Arial"/>
        <family val="2"/>
      </rPr>
      <t>DIVISIÓN 68</t>
    </r>
  </si>
  <si>
    <r>
      <rPr>
        <b/>
        <sz val="7.5"/>
        <rFont val="Arial"/>
        <family val="2"/>
      </rPr>
      <t>SERVICIOS POSTALES Y DE MENSAJERÍA</t>
    </r>
  </si>
  <si>
    <r>
      <rPr>
        <b/>
        <sz val="7.5"/>
        <rFont val="Arial"/>
        <family val="2"/>
      </rPr>
      <t>Servicios postales y de mensajería</t>
    </r>
  </si>
  <si>
    <r>
      <rPr>
        <sz val="7.5"/>
        <rFont val="Arial MT"/>
        <family val="2"/>
      </rPr>
      <t>Servicios postales</t>
    </r>
  </si>
  <si>
    <r>
      <rPr>
        <sz val="7.5"/>
        <rFont val="Arial MT"/>
        <family val="2"/>
      </rPr>
      <t>Servicios postales relacionados con sobres</t>
    </r>
  </si>
  <si>
    <r>
      <rPr>
        <sz val="7.5"/>
        <rFont val="Arial MT"/>
        <family val="2"/>
      </rPr>
      <t>Servicios postales relacionados con paquetes</t>
    </r>
  </si>
  <si>
    <r>
      <rPr>
        <sz val="7.5"/>
        <rFont val="Arial MT"/>
        <family val="2"/>
      </rPr>
      <t>64340, 68120</t>
    </r>
  </si>
  <si>
    <r>
      <rPr>
        <sz val="7.5"/>
        <rFont val="Arial MT"/>
        <family val="2"/>
      </rPr>
      <t>Servicios de oficinas postales de atención al público</t>
    </r>
  </si>
  <si>
    <r>
      <rPr>
        <sz val="7.5"/>
        <rFont val="Arial MT"/>
        <family val="2"/>
      </rPr>
      <t>Otros servicios postales n.c.p.</t>
    </r>
  </si>
  <si>
    <r>
      <rPr>
        <sz val="7.5"/>
        <rFont val="Arial MT"/>
        <family val="2"/>
      </rPr>
      <t>Servicios de mensajería</t>
    </r>
  </si>
  <si>
    <r>
      <rPr>
        <sz val="7.5"/>
        <rFont val="Arial MT"/>
        <family val="2"/>
      </rPr>
      <t>Servicios locales de entrega</t>
    </r>
  </si>
  <si>
    <r>
      <rPr>
        <b/>
        <sz val="7.5"/>
        <rFont val="Arial"/>
        <family val="2"/>
      </rPr>
      <t>DIVISIÓN 69</t>
    </r>
  </si>
  <si>
    <r>
      <rPr>
        <b/>
        <sz val="7.5"/>
        <rFont val="Arial"/>
        <family val="2"/>
      </rPr>
      <t>SERVICIOS DE DISTRIBUCIÓN DE ELECTRICIDAD, GAS Y AGUA (POR CUENTA PROPIA)</t>
    </r>
  </si>
  <si>
    <r>
      <rPr>
        <b/>
        <sz val="7.5"/>
        <rFont val="Arial"/>
        <family val="2"/>
      </rPr>
      <t>Servicios de distribución de electricidad, y servicios de distribución de gas (por cuenta propia)</t>
    </r>
  </si>
  <si>
    <r>
      <rPr>
        <sz val="7.5"/>
        <rFont val="Arial MT"/>
        <family val="2"/>
      </rPr>
      <t xml:space="preserve">Servicios de transmisión y distribución de electricidad (por cuenta
</t>
    </r>
    <r>
      <rPr>
        <sz val="7.5"/>
        <rFont val="Arial MT"/>
        <family val="2"/>
      </rPr>
      <t>propia)</t>
    </r>
  </si>
  <si>
    <r>
      <rPr>
        <sz val="7.5"/>
        <rFont val="Arial MT"/>
        <family val="2"/>
      </rPr>
      <t>Servicios de transmisión de electricidad (por cuenta propia)</t>
    </r>
  </si>
  <si>
    <r>
      <rPr>
        <sz val="7.5"/>
        <rFont val="Arial MT"/>
        <family val="2"/>
      </rPr>
      <t>Servicios de distribución de electricidad (por cuenta propia)</t>
    </r>
  </si>
  <si>
    <r>
      <rPr>
        <sz val="7.5"/>
        <rFont val="Arial MT"/>
        <family val="2"/>
      </rPr>
      <t>Servicios de distribución de gas por tuberías (por cuenta propia)</t>
    </r>
  </si>
  <si>
    <r>
      <rPr>
        <b/>
        <sz val="7.5"/>
        <rFont val="Arial"/>
        <family val="2"/>
      </rPr>
      <t>Servicios de distribución de agua (por cuenta propia)</t>
    </r>
  </si>
  <si>
    <r>
      <rPr>
        <sz val="7.5"/>
        <rFont val="Arial MT"/>
        <family val="2"/>
      </rPr>
      <t>Servicios de distribución de agua por redes (por cuenta propia), excepto vapor y agua caliente</t>
    </r>
  </si>
  <si>
    <r>
      <rPr>
        <sz val="7.5"/>
        <rFont val="Arial MT"/>
        <family val="2"/>
      </rPr>
      <t>Servicios de distribución de vapor, agua caliente y aire acondicionado suministrado a través de redes (por cuenta propia)</t>
    </r>
  </si>
  <si>
    <r>
      <rPr>
        <sz val="7.5"/>
        <rFont val="Arial MT"/>
        <family val="2"/>
      </rPr>
      <t>Servicios de distribución de agua (por cuenta propia), excepto a través de redes de suministro</t>
    </r>
  </si>
  <si>
    <r>
      <rPr>
        <sz val="7.5"/>
        <rFont val="Arial MT"/>
        <family val="2"/>
      </rPr>
      <t>N/E</t>
    </r>
  </si>
  <si>
    <r>
      <rPr>
        <b/>
        <sz val="7.5"/>
        <rFont val="Arial"/>
        <family val="2"/>
      </rPr>
      <t>SECCIÓN 7</t>
    </r>
  </si>
  <si>
    <r>
      <rPr>
        <b/>
        <sz val="7.5"/>
        <rFont val="Arial"/>
        <family val="2"/>
      </rPr>
      <t>SERVICIOS FINANCIEROS Y SERVICIOS CONEXOS, SERVICIOS INMOBILIARIOS Y SERVICIOS DE LEASING</t>
    </r>
  </si>
  <si>
    <r>
      <rPr>
        <b/>
        <sz val="7.5"/>
        <rFont val="Arial"/>
        <family val="2"/>
      </rPr>
      <t>DIVISIÓN 71</t>
    </r>
  </si>
  <si>
    <r>
      <rPr>
        <b/>
        <sz val="7.5"/>
        <rFont val="Arial"/>
        <family val="2"/>
      </rPr>
      <t>SERVICIOS FINANCIEROS Y SERVICIOS CONEXOS</t>
    </r>
  </si>
  <si>
    <r>
      <rPr>
        <b/>
        <sz val="7.5"/>
        <rFont val="Arial"/>
        <family val="2"/>
      </rPr>
      <t>Servicios financieros, excepto de la banca de inversión, servicios de seguros y servicios de pensiones</t>
    </r>
  </si>
  <si>
    <r>
      <rPr>
        <sz val="7.5"/>
        <rFont val="Arial MT"/>
        <family val="2"/>
      </rPr>
      <t>Servicios del banco central</t>
    </r>
  </si>
  <si>
    <r>
      <rPr>
        <sz val="7.5"/>
        <rFont val="Arial MT"/>
        <family val="2"/>
      </rPr>
      <t>Servicios de depósito</t>
    </r>
  </si>
  <si>
    <r>
      <rPr>
        <sz val="7.5"/>
        <rFont val="Arial MT"/>
        <family val="2"/>
      </rPr>
      <t>Servicios de depósito en cuenta corriente</t>
    </r>
  </si>
  <si>
    <r>
      <rPr>
        <sz val="7.5"/>
        <rFont val="Arial MT"/>
        <family val="2"/>
      </rPr>
      <t>Servicios de depósito en cuenta de ahorros</t>
    </r>
  </si>
  <si>
    <r>
      <rPr>
        <sz val="7.5"/>
        <rFont val="Arial MT"/>
        <family val="2"/>
      </rPr>
      <t>6412, 6424</t>
    </r>
  </si>
  <si>
    <r>
      <rPr>
        <sz val="7.5"/>
        <rFont val="Arial MT"/>
        <family val="2"/>
      </rPr>
      <t>Servicios de certificado de deposito a término CDT</t>
    </r>
  </si>
  <si>
    <r>
      <rPr>
        <sz val="7.5"/>
        <rFont val="Arial MT"/>
        <family val="2"/>
      </rPr>
      <t xml:space="preserve">6412, 6421
</t>
    </r>
    <r>
      <rPr>
        <sz val="7.5"/>
        <rFont val="Arial MT"/>
        <family val="2"/>
      </rPr>
      <t>6422, 6424</t>
    </r>
  </si>
  <si>
    <r>
      <rPr>
        <sz val="7.5"/>
        <rFont val="Arial MT"/>
        <family val="2"/>
      </rPr>
      <t>Servicios de certificado de deposito de ahorro a término CDAT</t>
    </r>
  </si>
  <si>
    <r>
      <rPr>
        <sz val="7.5"/>
        <rFont val="Arial MT"/>
        <family val="2"/>
      </rPr>
      <t>Otros servicios de deposito n.c.p.</t>
    </r>
  </si>
  <si>
    <r>
      <rPr>
        <sz val="7.5"/>
        <rFont val="Arial MT"/>
        <family val="2"/>
      </rPr>
      <t>Servicios de concesión de crédito</t>
    </r>
  </si>
  <si>
    <r>
      <rPr>
        <sz val="7.5"/>
        <rFont val="Arial MT"/>
        <family val="2"/>
      </rPr>
      <t>Servicios de préstamos hipotecarios residenciales</t>
    </r>
  </si>
  <si>
    <r>
      <rPr>
        <sz val="7.5"/>
        <rFont val="Arial MT"/>
        <family val="2"/>
      </rPr>
      <t>Servicios de préstamos hipotecarios no residenciales</t>
    </r>
  </si>
  <si>
    <r>
      <rPr>
        <sz val="7.5"/>
        <rFont val="Arial MT"/>
        <family val="2"/>
      </rPr>
      <t>Servicios de préstamos de consumo</t>
    </r>
  </si>
  <si>
    <r>
      <rPr>
        <sz val="7.5"/>
        <rFont val="Arial MT"/>
        <family val="2"/>
      </rPr>
      <t>Servicios de préstamos no hipotecarios para fines comerciales</t>
    </r>
  </si>
  <si>
    <r>
      <rPr>
        <sz val="7.5"/>
        <rFont val="Arial MT"/>
        <family val="2"/>
      </rPr>
      <t>Servicios de tarjeta de crédito personal</t>
    </r>
  </si>
  <si>
    <r>
      <rPr>
        <sz val="7.5"/>
        <rFont val="Arial MT"/>
        <family val="2"/>
      </rPr>
      <t>Servicios de tarjeta de crédito empresarial</t>
    </r>
  </si>
  <si>
    <r>
      <rPr>
        <sz val="7.5"/>
        <rFont val="Arial MT"/>
        <family val="2"/>
      </rPr>
      <t>Servicios de microcrédito</t>
    </r>
  </si>
  <si>
    <r>
      <rPr>
        <sz val="7.5"/>
        <rFont val="Arial MT"/>
        <family val="2"/>
      </rPr>
      <t>Servicios de créditos comerciales por línea de redescuento</t>
    </r>
  </si>
  <si>
    <r>
      <rPr>
        <sz val="7.5"/>
        <rFont val="Arial MT"/>
        <family val="2"/>
      </rPr>
      <t>Otros  servicios de concesión de crédito</t>
    </r>
  </si>
  <si>
    <r>
      <rPr>
        <sz val="7.5"/>
        <rFont val="Arial MT"/>
        <family val="2"/>
      </rPr>
      <t>Servicios de leasing (arrendamiento financiero)</t>
    </r>
  </si>
  <si>
    <r>
      <rPr>
        <sz val="7.5"/>
        <rFont val="Arial MT"/>
        <family val="2"/>
      </rPr>
      <t>Servicios de leasing habitacional</t>
    </r>
  </si>
  <si>
    <r>
      <rPr>
        <sz val="7.5"/>
        <rFont val="Arial MT"/>
        <family val="2"/>
      </rPr>
      <t>Servicios de leasing comercial</t>
    </r>
  </si>
  <si>
    <r>
      <rPr>
        <sz val="7.5"/>
        <rFont val="Arial MT"/>
        <family val="2"/>
      </rPr>
      <t>Otros servicios de leasing financiero n.c.p.</t>
    </r>
  </si>
  <si>
    <r>
      <rPr>
        <sz val="7.5"/>
        <rFont val="Arial MT"/>
        <family val="2"/>
      </rPr>
      <t>Otros servicios financieros, excepto los servicios de la banca de inversión, servicios de seguros y pensiones</t>
    </r>
  </si>
  <si>
    <r>
      <rPr>
        <sz val="7.5"/>
        <rFont val="Arial MT"/>
        <family val="2"/>
      </rPr>
      <t>Servicios de compra de cartera o factoring</t>
    </r>
  </si>
  <si>
    <r>
      <rPr>
        <sz val="7.5"/>
        <rFont val="Arial MT"/>
        <family val="2"/>
      </rPr>
      <t>71200*</t>
    </r>
  </si>
  <si>
    <r>
      <rPr>
        <sz val="7.5"/>
        <rFont val="Arial MT"/>
        <family val="2"/>
      </rPr>
      <t>Servicios de titularización</t>
    </r>
  </si>
  <si>
    <r>
      <rPr>
        <sz val="7.5"/>
        <rFont val="Arial MT"/>
        <family val="2"/>
      </rPr>
      <t>Otros servicios financieros n.c.p., excepto los servicios de la banca de inversión, servicios de seguros y pensiones</t>
    </r>
  </si>
  <si>
    <r>
      <rPr>
        <b/>
        <sz val="7.5"/>
        <rFont val="Arial"/>
        <family val="2"/>
      </rPr>
      <t>Servicios de la banca de inversión</t>
    </r>
  </si>
  <si>
    <r>
      <rPr>
        <sz val="7.5"/>
        <rFont val="Arial MT"/>
        <family val="2"/>
      </rPr>
      <t>Servicios de la banca de inversión</t>
    </r>
  </si>
  <si>
    <r>
      <rPr>
        <sz val="7.5"/>
        <rFont val="Arial MT"/>
        <family val="2"/>
      </rPr>
      <t>Servicios de Colocación de Títulos de Participación</t>
    </r>
  </si>
  <si>
    <r>
      <rPr>
        <sz val="7.5"/>
        <rFont val="Arial MT"/>
        <family val="2"/>
      </rPr>
      <t>Servicios de Colocación de  Títulos de Tesorería  TES</t>
    </r>
  </si>
  <si>
    <r>
      <rPr>
        <sz val="7.5"/>
        <rFont val="Arial MT"/>
        <family val="2"/>
      </rPr>
      <t>Otros servicios de la Banca de Inversión n.c.p.</t>
    </r>
  </si>
  <si>
    <r>
      <rPr>
        <b/>
        <sz val="7.5"/>
        <rFont val="Arial"/>
        <family val="2"/>
      </rPr>
      <t>Servicios de seguros y pensiones (con exclusión de servicios de reaseguro), excepto los servicios de seguros sociales</t>
    </r>
  </si>
  <si>
    <r>
      <rPr>
        <sz val="7.5"/>
        <rFont val="Arial MT"/>
        <family val="2"/>
      </rPr>
      <t>Servicios de seguros vida (con exclusión de los servicios de reaseguro)</t>
    </r>
  </si>
  <si>
    <r>
      <rPr>
        <sz val="7.5"/>
        <rFont val="Arial MT"/>
        <family val="2"/>
      </rPr>
      <t>Servicios de seguros de vida individual</t>
    </r>
  </si>
  <si>
    <r>
      <rPr>
        <sz val="7.5"/>
        <rFont val="Arial MT"/>
        <family val="2"/>
      </rPr>
      <t>Servicios de seguros de vida colectiva</t>
    </r>
  </si>
  <si>
    <r>
      <rPr>
        <sz val="7.5"/>
        <rFont val="Arial MT"/>
        <family val="2"/>
      </rPr>
      <t>Servicios de seguros sociales de pensiones</t>
    </r>
  </si>
  <si>
    <r>
      <rPr>
        <sz val="7.5"/>
        <rFont val="Arial MT"/>
        <family val="2"/>
      </rPr>
      <t xml:space="preserve">Servicios de seguros sociales de pensiones en el régimen de prima
</t>
    </r>
    <r>
      <rPr>
        <sz val="7.5"/>
        <rFont val="Arial MT"/>
        <family val="2"/>
      </rPr>
      <t>media con prestación definida  (RPM)</t>
    </r>
  </si>
  <si>
    <r>
      <rPr>
        <sz val="7.5"/>
        <rFont val="Arial MT"/>
        <family val="2"/>
      </rPr>
      <t>Servicios  de seguros sociales  de pensiones  en el  régimen de ahorro individual (RAI)</t>
    </r>
  </si>
  <si>
    <r>
      <rPr>
        <sz val="7.5"/>
        <rFont val="Arial MT"/>
        <family val="2"/>
      </rPr>
      <t>Servicios de seguros sociales de salud y riesgos laborales</t>
    </r>
  </si>
  <si>
    <r>
      <rPr>
        <sz val="7.5"/>
        <rFont val="Arial MT"/>
        <family val="2"/>
      </rPr>
      <t>Servicios de seguros sociales de salud</t>
    </r>
  </si>
  <si>
    <r>
      <rPr>
        <sz val="7.5"/>
        <rFont val="Arial MT"/>
        <family val="2"/>
      </rPr>
      <t>Servicios de seguros sociales de riesgos laborales</t>
    </r>
  </si>
  <si>
    <r>
      <rPr>
        <sz val="7.5"/>
        <rFont val="Arial MT"/>
        <family val="2"/>
      </rPr>
      <t>Servicios de seguros de salud y de accidentes</t>
    </r>
  </si>
  <si>
    <r>
      <rPr>
        <sz val="7.5"/>
        <rFont val="Arial MT"/>
        <family val="2"/>
      </rPr>
      <t>Servicios de seguros por desmembramiento y muerte accidental</t>
    </r>
  </si>
  <si>
    <r>
      <rPr>
        <sz val="7.5"/>
        <rFont val="Arial MT"/>
        <family val="2"/>
      </rPr>
      <t>Servicios de seguros de salud</t>
    </r>
  </si>
  <si>
    <r>
      <rPr>
        <sz val="7.5"/>
        <rFont val="Arial MT"/>
        <family val="2"/>
      </rPr>
      <t>Otros servicios de seguros distintos a los seguros de vida (excepto los servicios de reaseguro)</t>
    </r>
  </si>
  <si>
    <r>
      <rPr>
        <sz val="7.5"/>
        <rFont val="Arial MT"/>
        <family val="2"/>
      </rPr>
      <t>Servicios de seguros de vehículos automotores</t>
    </r>
  </si>
  <si>
    <r>
      <rPr>
        <sz val="7.5"/>
        <rFont val="Arial MT"/>
        <family val="2"/>
      </rPr>
      <t xml:space="preserve">Servicios de seguros de transporte marítimo, de aviación y otros
</t>
    </r>
    <r>
      <rPr>
        <sz val="7.5"/>
        <rFont val="Arial MT"/>
        <family val="2"/>
      </rPr>
      <t>medios de transporte</t>
    </r>
  </si>
  <si>
    <r>
      <rPr>
        <sz val="7.5"/>
        <rFont val="Arial MT"/>
        <family val="2"/>
      </rPr>
      <t>Servicios de seguros para transporte de mercancías (fletes)</t>
    </r>
  </si>
  <si>
    <r>
      <rPr>
        <sz val="7.5"/>
        <rFont val="Arial MT"/>
        <family val="2"/>
      </rPr>
      <t>Servicios de seguros contra incendio, terremoto o sustracción</t>
    </r>
  </si>
  <si>
    <r>
      <rPr>
        <sz val="7.5"/>
        <rFont val="Arial MT"/>
        <family val="2"/>
      </rPr>
      <t>Servicios de seguros generales de responsabilidad civil</t>
    </r>
  </si>
  <si>
    <r>
      <rPr>
        <sz val="7.5"/>
        <rFont val="Arial MT"/>
        <family val="2"/>
      </rPr>
      <t>Servicios de seguro de cumplimiento</t>
    </r>
  </si>
  <si>
    <r>
      <rPr>
        <sz val="7.5"/>
        <rFont val="Arial MT"/>
        <family val="2"/>
      </rPr>
      <t>Servicios de seguro obligatorio de accidentes de transito SOAT</t>
    </r>
  </si>
  <si>
    <r>
      <rPr>
        <sz val="7.5"/>
        <rFont val="Arial MT"/>
        <family val="2"/>
      </rPr>
      <t>Servicios de seguros de viaje</t>
    </r>
  </si>
  <si>
    <r>
      <rPr>
        <sz val="7.5"/>
        <rFont val="Arial MT"/>
        <family val="2"/>
      </rPr>
      <t>Otros servicios de seguros distintos de los seguros de vida n.c.p.</t>
    </r>
  </si>
  <si>
    <r>
      <rPr>
        <sz val="7.5"/>
        <rFont val="Arial MT"/>
        <family val="2"/>
      </rPr>
      <t>Servicios de las sociedades de capitalización</t>
    </r>
  </si>
  <si>
    <r>
      <rPr>
        <b/>
        <sz val="7.5"/>
        <rFont val="Arial"/>
        <family val="2"/>
      </rPr>
      <t>Servicios de reaseguro</t>
    </r>
  </si>
  <si>
    <r>
      <rPr>
        <sz val="7.5"/>
        <rFont val="Arial MT"/>
        <family val="2"/>
      </rPr>
      <t>Servicios de reaseguro de vida</t>
    </r>
  </si>
  <si>
    <r>
      <rPr>
        <sz val="7.5"/>
        <rFont val="Arial MT"/>
        <family val="2"/>
      </rPr>
      <t>Otros servicios de reaseguro distintos de los seguros de vida n.c.p.</t>
    </r>
  </si>
  <si>
    <r>
      <rPr>
        <sz val="7.5"/>
        <rFont val="Arial MT"/>
        <family val="2"/>
      </rPr>
      <t>71420, 71430</t>
    </r>
  </si>
  <si>
    <r>
      <rPr>
        <b/>
        <sz val="7.5"/>
        <rFont val="Arial"/>
        <family val="2"/>
      </rPr>
      <t>Servicios auxiliares a los servicios financieros distintos de los seguros y las pensiones</t>
    </r>
  </si>
  <si>
    <r>
      <rPr>
        <sz val="7.5"/>
        <rFont val="Arial MT"/>
        <family val="2"/>
      </rPr>
      <t>Servicios relacionados con la banca de inversión</t>
    </r>
  </si>
  <si>
    <r>
      <rPr>
        <sz val="7.5"/>
        <rFont val="Arial MT"/>
        <family val="2"/>
      </rPr>
      <t>Servicios relacionados con fusiones y adquisiciones</t>
    </r>
  </si>
  <si>
    <r>
      <rPr>
        <sz val="7.5"/>
        <rFont val="Arial MT"/>
        <family val="2"/>
      </rPr>
      <t xml:space="preserve">Servicios relacionados con la financiación de empresas y capital de
</t>
    </r>
    <r>
      <rPr>
        <sz val="7.5"/>
        <rFont val="Arial MT"/>
        <family val="2"/>
      </rPr>
      <t>riesgo</t>
    </r>
  </si>
  <si>
    <r>
      <rPr>
        <sz val="7.5"/>
        <rFont val="Arial MT"/>
        <family val="2"/>
      </rPr>
      <t>Otros servicios relacionados con la banca de inversión n.c.p.</t>
    </r>
  </si>
  <si>
    <r>
      <rPr>
        <sz val="7.5"/>
        <rFont val="Arial MT"/>
        <family val="2"/>
      </rPr>
      <t>Servicios de corretaje relacionados con los productos  de valores</t>
    </r>
  </si>
  <si>
    <r>
      <rPr>
        <sz val="7.5"/>
        <rFont val="Arial MT"/>
        <family val="2"/>
      </rPr>
      <t>Servicios de corretaje de valores</t>
    </r>
  </si>
  <si>
    <r>
      <rPr>
        <sz val="7.5"/>
        <rFont val="Arial MT"/>
        <family val="2"/>
      </rPr>
      <t>Servicios de corretaje de productos básicos</t>
    </r>
  </si>
  <si>
    <r>
      <rPr>
        <sz val="7.5"/>
        <rFont val="Arial MT"/>
        <family val="2"/>
      </rPr>
      <t>Servicios de tramitación y compensación de transacciones de valores</t>
    </r>
  </si>
  <si>
    <r>
      <rPr>
        <sz val="7.5"/>
        <rFont val="Arial MT"/>
        <family val="2"/>
      </rPr>
      <t>Servicios de administración de carteras, excepto los fondos de pensiones y cesantías</t>
    </r>
  </si>
  <si>
    <r>
      <rPr>
        <sz val="7.5"/>
        <rFont val="Arial MT"/>
        <family val="2"/>
      </rPr>
      <t xml:space="preserve">Servicios de administración de carteras, excepto los fondos de
</t>
    </r>
    <r>
      <rPr>
        <sz val="7.5"/>
        <rFont val="Arial MT"/>
        <family val="2"/>
      </rPr>
      <t>pensiones y cesantías</t>
    </r>
  </si>
  <si>
    <r>
      <rPr>
        <sz val="7.5"/>
        <rFont val="Arial MT"/>
        <family val="2"/>
      </rPr>
      <t>Servicios fiduciarios y de custodia</t>
    </r>
  </si>
  <si>
    <r>
      <rPr>
        <sz val="7.5"/>
        <rFont val="Arial MT"/>
        <family val="2"/>
      </rPr>
      <t>Servicios fiduciarios</t>
    </r>
  </si>
  <si>
    <r>
      <rPr>
        <sz val="7.5"/>
        <rFont val="Arial MT"/>
        <family val="2"/>
      </rPr>
      <t>Servicios de custodia</t>
    </r>
  </si>
  <si>
    <r>
      <rPr>
        <sz val="7.5"/>
        <rFont val="Arial MT"/>
        <family val="2"/>
      </rPr>
      <t>Servicios relacionados con la administración de los mercados financieros</t>
    </r>
  </si>
  <si>
    <r>
      <rPr>
        <sz val="7.5"/>
        <rFont val="Arial MT"/>
        <family val="2"/>
      </rPr>
      <t>Servicios operacionales de los mercados financieros</t>
    </r>
  </si>
  <si>
    <r>
      <rPr>
        <sz val="7.5"/>
        <rFont val="Arial MT"/>
        <family val="2"/>
      </rPr>
      <t>Servicios de regulación de mercados financieros</t>
    </r>
  </si>
  <si>
    <r>
      <rPr>
        <sz val="7.5"/>
        <rFont val="Arial MT"/>
        <family val="2"/>
      </rPr>
      <t>Otros servicios de administración de mercados financieros n.c.p.</t>
    </r>
  </si>
  <si>
    <r>
      <rPr>
        <sz val="7.5"/>
        <rFont val="Arial MT"/>
        <family val="2"/>
      </rPr>
      <t>Otros servicios auxiliares a los servicios financieros</t>
    </r>
  </si>
  <si>
    <r>
      <rPr>
        <sz val="7.5"/>
        <rFont val="Arial MT"/>
        <family val="2"/>
      </rPr>
      <t>Servicios de consultoría financiera</t>
    </r>
  </si>
  <si>
    <r>
      <rPr>
        <sz val="7.5"/>
        <rFont val="Arial MT"/>
        <family val="2"/>
      </rPr>
      <t xml:space="preserve">Servicios de sociedades de intermediación cambiaria y servicios
</t>
    </r>
    <r>
      <rPr>
        <sz val="7.5"/>
        <rFont val="Arial MT"/>
        <family val="2"/>
      </rPr>
      <t>financieros especiales</t>
    </r>
  </si>
  <si>
    <r>
      <rPr>
        <sz val="7.5"/>
        <rFont val="Arial MT"/>
        <family val="2"/>
      </rPr>
      <t>Servicios profesionales de compra y venta de divisas</t>
    </r>
  </si>
  <si>
    <r>
      <rPr>
        <sz val="7.5"/>
        <rFont val="Arial MT"/>
        <family val="2"/>
      </rPr>
      <t>Servicios de tramitación y compensación de transacciones financieras</t>
    </r>
  </si>
  <si>
    <r>
      <rPr>
        <sz val="7.5"/>
        <rFont val="Arial MT"/>
        <family val="2"/>
      </rPr>
      <t>Otros servicios auxiliares a los servicios financieros n.c.p.</t>
    </r>
  </si>
  <si>
    <r>
      <rPr>
        <b/>
        <sz val="7.5"/>
        <rFont val="Arial"/>
        <family val="2"/>
      </rPr>
      <t>Servicios auxiliares de seguros, pensiones y cesantías</t>
    </r>
  </si>
  <si>
    <r>
      <rPr>
        <sz val="7.5"/>
        <rFont val="Arial MT"/>
        <family val="2"/>
      </rPr>
      <t>Servicios de corretaje y agencias de seguros</t>
    </r>
  </si>
  <si>
    <r>
      <rPr>
        <sz val="7.5"/>
        <rFont val="Arial MT"/>
        <family val="2"/>
      </rPr>
      <t>Servicios de tasación de las reclamaciones al seguro</t>
    </r>
  </si>
  <si>
    <r>
      <rPr>
        <sz val="7.5"/>
        <rFont val="Arial MT"/>
        <family val="2"/>
      </rPr>
      <t>Servicios actuariales</t>
    </r>
  </si>
  <si>
    <r>
      <rPr>
        <sz val="7.5"/>
        <rFont val="Arial MT"/>
        <family val="2"/>
      </rPr>
      <t>Servicios de administración de fondos de pensiones y cesantías</t>
    </r>
  </si>
  <si>
    <r>
      <rPr>
        <sz val="7.5"/>
        <rFont val="Arial MT"/>
        <family val="2"/>
      </rPr>
      <t>71690*</t>
    </r>
  </si>
  <si>
    <r>
      <rPr>
        <sz val="7.5"/>
        <rFont val="Arial MT"/>
        <family val="2"/>
      </rPr>
      <t>Otros servicios auxiliares de seguros, pensiones y cesantías</t>
    </r>
  </si>
  <si>
    <r>
      <rPr>
        <b/>
        <sz val="7.5"/>
        <rFont val="Arial"/>
        <family val="2"/>
      </rPr>
      <t>Servicios de mantenimiento de activos financieros</t>
    </r>
  </si>
  <si>
    <r>
      <rPr>
        <sz val="7.5"/>
        <rFont val="Arial MT"/>
        <family val="2"/>
      </rPr>
      <t>Servicios de mantenimiento de activos financieros</t>
    </r>
  </si>
  <si>
    <r>
      <rPr>
        <sz val="7.5"/>
        <rFont val="Arial MT"/>
        <family val="2"/>
      </rPr>
      <t>Servicios de mantenimiento del capital de las empresas filiales</t>
    </r>
  </si>
  <si>
    <r>
      <rPr>
        <sz val="7.5"/>
        <rFont val="Arial MT"/>
        <family val="2"/>
      </rPr>
      <t>Servicios de tenencia de valores y otros activos de los fideicomisos, fondos financieros y entidades similares</t>
    </r>
  </si>
  <si>
    <r>
      <rPr>
        <b/>
        <sz val="7.5"/>
        <rFont val="Arial"/>
        <family val="2"/>
      </rPr>
      <t>DIVISIÓN 72</t>
    </r>
  </si>
  <si>
    <r>
      <rPr>
        <b/>
        <sz val="7.5"/>
        <rFont val="Arial"/>
        <family val="2"/>
      </rPr>
      <t>SERVICIOS INMOBILIARIOS</t>
    </r>
  </si>
  <si>
    <r>
      <rPr>
        <b/>
        <sz val="7.5"/>
        <rFont val="Arial"/>
        <family val="2"/>
      </rPr>
      <t>Servicios inmobiliarios relativos a bienes raíces propios o arrendados</t>
    </r>
  </si>
  <si>
    <r>
      <rPr>
        <sz val="7.5"/>
        <rFont val="Arial MT"/>
        <family val="2"/>
      </rPr>
      <t xml:space="preserve">Servicios de alquiler o arrendamiento con o sin opción de compra
</t>
    </r>
    <r>
      <rPr>
        <sz val="7.5"/>
        <rFont val="Arial MT"/>
        <family val="2"/>
      </rPr>
      <t>relativos a bienes inmuebles  propios o arrendados</t>
    </r>
  </si>
  <si>
    <r>
      <rPr>
        <sz val="7.5"/>
        <rFont val="Arial MT"/>
        <family val="2"/>
      </rPr>
      <t>Servicios de alquiler o arrendamiento con o sin opción de compra</t>
    </r>
  </si>
  <si>
    <r>
      <rPr>
        <sz val="7.5"/>
        <rFont val="Arial MT"/>
        <family val="2"/>
      </rPr>
      <t>relativos a bienes inmuebles residenciales propios o arrendados</t>
    </r>
  </si>
  <si>
    <r>
      <rPr>
        <sz val="7.5"/>
        <rFont val="Arial MT"/>
        <family val="2"/>
      </rPr>
      <t>72111*</t>
    </r>
  </si>
  <si>
    <r>
      <rPr>
        <sz val="7.5"/>
        <rFont val="Arial MT"/>
        <family val="2"/>
      </rPr>
      <t>Servicios de alquiler o arrendamiento con o sin opción de compra relativos a bienes inmuebles no residenciales propios o arrendados</t>
    </r>
  </si>
  <si>
    <r>
      <rPr>
        <sz val="7.5"/>
        <rFont val="Arial MT"/>
        <family val="2"/>
      </rPr>
      <t>72112*</t>
    </r>
  </si>
  <si>
    <r>
      <rPr>
        <sz val="7.5"/>
        <rFont val="Arial MT"/>
        <family val="2"/>
      </rPr>
      <t>Venta de Bienes Inmuebles</t>
    </r>
  </si>
  <si>
    <r>
      <rPr>
        <sz val="7.5"/>
        <rFont val="Arial MT"/>
        <family val="2"/>
      </rPr>
      <t>Venta de bienes Inmuebles  residenciales</t>
    </r>
  </si>
  <si>
    <r>
      <rPr>
        <sz val="7.5"/>
        <rFont val="Arial MT"/>
        <family val="2"/>
      </rPr>
      <t>72121*</t>
    </r>
  </si>
  <si>
    <r>
      <rPr>
        <sz val="7.5"/>
        <rFont val="Arial MT"/>
        <family val="2"/>
      </rPr>
      <t>Venta de bienes inmuebles  no residenciales</t>
    </r>
  </si>
  <si>
    <r>
      <rPr>
        <sz val="7.5"/>
        <rFont val="Arial MT"/>
        <family val="2"/>
      </rPr>
      <t>72122*</t>
    </r>
  </si>
  <si>
    <r>
      <rPr>
        <sz val="7.5"/>
        <rFont val="Arial MT"/>
        <family val="2"/>
      </rPr>
      <t>Venta de bienes inmuebles  destinados a la modalidad de tiempo compartido</t>
    </r>
  </si>
  <si>
    <r>
      <rPr>
        <sz val="7.5"/>
        <rFont val="Arial MT"/>
        <family val="2"/>
      </rPr>
      <t>72121*, 72122*</t>
    </r>
  </si>
  <si>
    <r>
      <rPr>
        <sz val="7.5"/>
        <rFont val="Arial MT"/>
        <family val="2"/>
      </rPr>
      <t>Servicios comerciales relacionados con terrenos desocupados y subdivididos</t>
    </r>
  </si>
  <si>
    <r>
      <rPr>
        <sz val="7.5"/>
        <rFont val="Arial MT"/>
        <family val="2"/>
      </rPr>
      <t>72130*</t>
    </r>
  </si>
  <si>
    <r>
      <rPr>
        <b/>
        <sz val="7.5"/>
        <rFont val="Arial"/>
        <family val="2"/>
      </rPr>
      <t>Servicios inmobiliarios a comisión o por contrato</t>
    </r>
  </si>
  <si>
    <r>
      <rPr>
        <sz val="7.5"/>
        <rFont val="Arial MT"/>
        <family val="2"/>
      </rPr>
      <t xml:space="preserve">Servicios de administración de bienes inmuebles a comisión o por
</t>
    </r>
    <r>
      <rPr>
        <sz val="7.5"/>
        <rFont val="Arial MT"/>
        <family val="2"/>
      </rPr>
      <t>contrato</t>
    </r>
  </si>
  <si>
    <r>
      <rPr>
        <sz val="7.5"/>
        <rFont val="Arial MT"/>
        <family val="2"/>
      </rPr>
      <t xml:space="preserve">Servicios de administración de bienes inmuebles residenciales  a
</t>
    </r>
    <r>
      <rPr>
        <sz val="7.5"/>
        <rFont val="Arial MT"/>
        <family val="2"/>
      </rPr>
      <t>comisión o por contrato, excepto de tiempo compartido</t>
    </r>
  </si>
  <si>
    <r>
      <rPr>
        <sz val="7.5"/>
        <rFont val="Arial MT"/>
        <family val="2"/>
      </rPr>
      <t>72211*</t>
    </r>
  </si>
  <si>
    <r>
      <rPr>
        <sz val="7.5"/>
        <rFont val="Arial MT"/>
        <family val="2"/>
      </rPr>
      <t xml:space="preserve">Servicios de administración de bienes inmuebles  no residenciales a
</t>
    </r>
    <r>
      <rPr>
        <sz val="7.5"/>
        <rFont val="Arial MT"/>
        <family val="2"/>
      </rPr>
      <t>comisión o por contrata</t>
    </r>
  </si>
  <si>
    <r>
      <rPr>
        <sz val="7.5"/>
        <rFont val="Arial MT"/>
        <family val="2"/>
      </rPr>
      <t>72212*</t>
    </r>
  </si>
  <si>
    <r>
      <rPr>
        <sz val="7.5"/>
        <rFont val="Arial MT"/>
        <family val="2"/>
      </rPr>
      <t>Servicios de administración de propiedades de tiempo compartido a comisión o por contrato</t>
    </r>
  </si>
  <si>
    <r>
      <rPr>
        <sz val="7.5"/>
        <rFont val="Arial MT"/>
        <family val="2"/>
      </rPr>
      <t>72211* 72212*</t>
    </r>
  </si>
  <si>
    <r>
      <rPr>
        <sz val="7.5"/>
        <rFont val="Arial MT"/>
        <family val="2"/>
      </rPr>
      <t>Servicio de arrendamiento de bienes inmuebles a comisión o por contrata</t>
    </r>
  </si>
  <si>
    <r>
      <rPr>
        <sz val="7.5"/>
        <rFont val="Arial MT"/>
        <family val="2"/>
      </rPr>
      <t xml:space="preserve">Servicio de arrendamiento de bienes inmuebles  residenciales a
</t>
    </r>
    <r>
      <rPr>
        <sz val="7.5"/>
        <rFont val="Arial MT"/>
        <family val="2"/>
      </rPr>
      <t>comisión o por contrato</t>
    </r>
  </si>
  <si>
    <r>
      <rPr>
        <sz val="7.5"/>
        <rFont val="Arial MT"/>
        <family val="2"/>
      </rPr>
      <t>Servicio de arrendamiento  de edificios no residenciales a comisión o por contrata</t>
    </r>
  </si>
  <si>
    <r>
      <rPr>
        <sz val="7.5"/>
        <rFont val="Arial MT"/>
        <family val="2"/>
      </rPr>
      <t>Servicio de venta de bienes inmuebles a comisión o por contrata</t>
    </r>
  </si>
  <si>
    <r>
      <rPr>
        <sz val="7.5"/>
        <rFont val="Arial MT"/>
        <family val="2"/>
      </rPr>
      <t xml:space="preserve">Servicio de venta de bienes inmuebles residenciales a comisión o por
</t>
    </r>
    <r>
      <rPr>
        <sz val="7.5"/>
        <rFont val="Arial MT"/>
        <family val="2"/>
      </rPr>
      <t>contrato, excepción de la propiedad de tiempo compartido</t>
    </r>
  </si>
  <si>
    <r>
      <rPr>
        <sz val="7.5"/>
        <rFont val="Arial MT"/>
        <family val="2"/>
      </rPr>
      <t xml:space="preserve">Servicios de venta de bienes inmuebles no residenciales a comisión o
</t>
    </r>
    <r>
      <rPr>
        <sz val="7.5"/>
        <rFont val="Arial MT"/>
        <family val="2"/>
      </rPr>
      <t>por contrata</t>
    </r>
  </si>
  <si>
    <r>
      <rPr>
        <sz val="7.5"/>
        <rFont val="Arial MT"/>
        <family val="2"/>
      </rPr>
      <t>Servicios de venta de propiedades de tiempo compartido a comisión o por contrato</t>
    </r>
  </si>
  <si>
    <r>
      <rPr>
        <sz val="7.5"/>
        <rFont val="Arial MT"/>
        <family val="2"/>
      </rPr>
      <t>72221*, 72223*,</t>
    </r>
  </si>
  <si>
    <r>
      <rPr>
        <sz val="7.5"/>
        <rFont val="Arial MT"/>
        <family val="2"/>
      </rPr>
      <t>Servicios de venta de terrenos a comisión o por contrato</t>
    </r>
  </si>
  <si>
    <r>
      <rPr>
        <sz val="7.5"/>
        <rFont val="Arial MT"/>
        <family val="2"/>
      </rPr>
      <t>72230*</t>
    </r>
  </si>
  <si>
    <r>
      <rPr>
        <sz val="7.5"/>
        <rFont val="Arial MT"/>
        <family val="2"/>
      </rPr>
      <t>Valuaciones inmobiliarias a comisión o por contrato</t>
    </r>
  </si>
  <si>
    <r>
      <rPr>
        <b/>
        <sz val="7.5"/>
        <rFont val="Arial"/>
        <family val="2"/>
      </rPr>
      <t>DIVISIÓN  73</t>
    </r>
  </si>
  <si>
    <r>
      <rPr>
        <b/>
        <sz val="7.5"/>
        <rFont val="Arial"/>
        <family val="2"/>
      </rPr>
      <t>SERVICIOS DE ARRENDAMIENTO O ALQUILER SIN OPERARIO</t>
    </r>
  </si>
  <si>
    <r>
      <rPr>
        <b/>
        <sz val="7.5"/>
        <rFont val="Arial"/>
        <family val="2"/>
      </rPr>
      <t>Servicios de arrendamiento o alquiler de maquinaria y equipo sin operario</t>
    </r>
  </si>
  <si>
    <r>
      <rPr>
        <sz val="7.5"/>
        <rFont val="Arial MT"/>
        <family val="2"/>
      </rPr>
      <t xml:space="preserve">Servicios de arrendamiento o alquiler de equipos de transporte sin
</t>
    </r>
    <r>
      <rPr>
        <sz val="7.5"/>
        <rFont val="Arial MT"/>
        <family val="2"/>
      </rPr>
      <t>operario</t>
    </r>
  </si>
  <si>
    <r>
      <rPr>
        <sz val="7.5"/>
        <rFont val="Arial MT"/>
        <family val="2"/>
      </rPr>
      <t xml:space="preserve">Servicios de arrendamiento o alquiler de automóviles y furgonetas sin
</t>
    </r>
    <r>
      <rPr>
        <sz val="7.5"/>
        <rFont val="Arial MT"/>
        <family val="2"/>
      </rPr>
      <t>operario</t>
    </r>
  </si>
  <si>
    <r>
      <rPr>
        <sz val="7.5"/>
        <rFont val="Arial MT"/>
        <family val="2"/>
      </rPr>
      <t xml:space="preserve">Servicios de arrendamiento o alquiler de vehículos automotores para el
</t>
    </r>
    <r>
      <rPr>
        <sz val="7.5"/>
        <rFont val="Arial MT"/>
        <family val="2"/>
      </rPr>
      <t>transporte de mercancías sin operario</t>
    </r>
  </si>
  <si>
    <r>
      <rPr>
        <sz val="7.5"/>
        <rFont val="Arial MT"/>
        <family val="2"/>
      </rPr>
      <t xml:space="preserve">Servicios de arrendamiento o alquiler de vehículos ferroviarios sin
</t>
    </r>
    <r>
      <rPr>
        <sz val="7.5"/>
        <rFont val="Arial MT"/>
        <family val="2"/>
      </rPr>
      <t>operario</t>
    </r>
  </si>
  <si>
    <r>
      <rPr>
        <sz val="7.5"/>
        <rFont val="Arial MT"/>
        <family val="2"/>
      </rPr>
      <t>Servicios de alquiler o arrendamiento operativo de otro tipo de equipo de transporte terrestre sin conductor</t>
    </r>
  </si>
  <si>
    <r>
      <rPr>
        <sz val="7.5"/>
        <rFont val="Arial MT"/>
        <family val="2"/>
      </rPr>
      <t>Servicios de arrendamiento o alquiler de embarcaciones sin operador</t>
    </r>
  </si>
  <si>
    <r>
      <rPr>
        <sz val="7.5"/>
        <rFont val="Arial MT"/>
        <family val="2"/>
      </rPr>
      <t>Servicios de arrendamiento o alquiler de aeronaves sin operador</t>
    </r>
  </si>
  <si>
    <r>
      <rPr>
        <sz val="7.5"/>
        <rFont val="Arial MT"/>
        <family val="2"/>
      </rPr>
      <t>Servicios de arrendamiento o alquiler de contenedores</t>
    </r>
  </si>
  <si>
    <r>
      <rPr>
        <sz val="7.5"/>
        <rFont val="Arial MT"/>
        <family val="2"/>
      </rPr>
      <t>Servicios de arrendamiento  sin opción de compra de maquinaria y equipo con operarios</t>
    </r>
  </si>
  <si>
    <r>
      <rPr>
        <sz val="7.5"/>
        <rFont val="Arial MT"/>
        <family val="2"/>
      </rPr>
      <t xml:space="preserve">Servicios de arrendamiento  sin opción de compra de maquinaria y
</t>
    </r>
    <r>
      <rPr>
        <sz val="7.5"/>
        <rFont val="Arial MT"/>
        <family val="2"/>
      </rPr>
      <t>equipo  agrícola sin operario</t>
    </r>
  </si>
  <si>
    <r>
      <rPr>
        <sz val="7.5"/>
        <rFont val="Arial MT"/>
        <family val="2"/>
      </rPr>
      <t xml:space="preserve">Servicios de arrendamiento  o de alquiler de maquinaria y equipo de
</t>
    </r>
    <r>
      <rPr>
        <sz val="7.5"/>
        <rFont val="Arial MT"/>
        <family val="2"/>
      </rPr>
      <t>construcción sin operario</t>
    </r>
  </si>
  <si>
    <r>
      <rPr>
        <sz val="7.5"/>
        <rFont val="Arial MT"/>
        <family val="2"/>
      </rPr>
      <t xml:space="preserve">Servicios de arrendamiento  sin opción de compra de maquinaria y
</t>
    </r>
    <r>
      <rPr>
        <sz val="7.5"/>
        <rFont val="Arial MT"/>
        <family val="2"/>
      </rPr>
      <t>equipo de oficina sin operario  (excepto ordenadores)</t>
    </r>
  </si>
  <si>
    <r>
      <rPr>
        <sz val="7.5"/>
        <rFont val="Arial MT"/>
        <family val="2"/>
      </rPr>
      <t xml:space="preserve">Servicios de arrendamiento sin opción de compra de computadores sin
</t>
    </r>
    <r>
      <rPr>
        <sz val="7.5"/>
        <rFont val="Arial MT"/>
        <family val="2"/>
      </rPr>
      <t>operario</t>
    </r>
  </si>
  <si>
    <r>
      <rPr>
        <sz val="7.5"/>
        <rFont val="Arial MT"/>
        <family val="2"/>
      </rPr>
      <t xml:space="preserve">Servicios de arrendamiento  sin opción de compra de equipos de
</t>
    </r>
    <r>
      <rPr>
        <sz val="7.5"/>
        <rFont val="Arial MT"/>
        <family val="2"/>
      </rPr>
      <t>telecomunicaciones sin operario</t>
    </r>
  </si>
  <si>
    <r>
      <rPr>
        <sz val="7.5"/>
        <rFont val="Arial MT"/>
        <family val="2"/>
      </rPr>
      <t>Servicios de arrendamiento sin opción de compra de  maquinaria y equipo sin operario n.c.p.</t>
    </r>
  </si>
  <si>
    <r>
      <rPr>
        <b/>
        <sz val="7.5"/>
        <rFont val="Arial"/>
        <family val="2"/>
      </rPr>
      <t>Servicios de arrendamiento sin opción de compra de otros bienes</t>
    </r>
  </si>
  <si>
    <r>
      <rPr>
        <sz val="7.5"/>
        <rFont val="Arial MT"/>
        <family val="2"/>
      </rPr>
      <t>Servicios de arrendamiento  sin opción de compra de televisores, radios, grabadoras de video, equipo y accesorios relacionados</t>
    </r>
  </si>
  <si>
    <r>
      <rPr>
        <sz val="7.5"/>
        <rFont val="Arial MT"/>
        <family val="2"/>
      </rPr>
      <t xml:space="preserve">Servicios de arrendamiento  sin opción de compra de  cintas de video y
</t>
    </r>
    <r>
      <rPr>
        <sz val="7.5"/>
        <rFont val="Arial MT"/>
        <family val="2"/>
      </rPr>
      <t>disco</t>
    </r>
  </si>
  <si>
    <r>
      <rPr>
        <sz val="7.5"/>
        <rFont val="Arial MT"/>
        <family val="2"/>
      </rPr>
      <t>Servicios de arrendamiento  sin opción de compra de  cintas de video y disco</t>
    </r>
  </si>
  <si>
    <r>
      <rPr>
        <sz val="7.5"/>
        <rFont val="Arial MT"/>
        <family val="2"/>
      </rPr>
      <t>Servicios de arrendamiento sin opción de compra de muebles y otros aparatos domésticos</t>
    </r>
  </si>
  <si>
    <r>
      <rPr>
        <sz val="7.5"/>
        <rFont val="Arial MT"/>
        <family val="2"/>
      </rPr>
      <t>Servicios de arrendamiento  sin opción de compra de muebles y otros aparatos domésticos</t>
    </r>
  </si>
  <si>
    <r>
      <rPr>
        <sz val="7.5"/>
        <rFont val="Arial MT"/>
        <family val="2"/>
      </rPr>
      <t>Servicios de arrendamiento  sin opción de compra de  equipo para la recreación y esparcimiento</t>
    </r>
  </si>
  <si>
    <r>
      <rPr>
        <sz val="7.5"/>
        <rFont val="Arial MT"/>
        <family val="2"/>
      </rPr>
      <t>Servicios de arrendamiento  sin opción de compra de equipo para la diversión y esparcimiento</t>
    </r>
  </si>
  <si>
    <r>
      <rPr>
        <sz val="7.5"/>
        <rFont val="Arial MT"/>
        <family val="2"/>
      </rPr>
      <t>Servicios de arrendamiento o alquiler de ropa blanca</t>
    </r>
  </si>
  <si>
    <r>
      <rPr>
        <sz val="7.5"/>
        <rFont val="Arial MT"/>
        <family val="2"/>
      </rPr>
      <t>Servicios de arrendamiento o alquiler de  ropa blanca</t>
    </r>
  </si>
  <si>
    <r>
      <rPr>
        <sz val="7.5"/>
        <rFont val="Arial MT"/>
        <family val="2"/>
      </rPr>
      <t>Servicios de arrendamiento o alquiler de tejidos prendas de vestir y calzado</t>
    </r>
  </si>
  <si>
    <r>
      <rPr>
        <sz val="7.5"/>
        <rFont val="Arial MT"/>
        <family val="2"/>
      </rPr>
      <t>Servicios de arrendamiento o alquiler de maquinaria y equipo para uso doméstico</t>
    </r>
  </si>
  <si>
    <r>
      <rPr>
        <sz val="7.5"/>
        <rFont val="Arial MT"/>
        <family val="2"/>
      </rPr>
      <t>Servicios de arrendamiento o alquiler de otros productos n.c.p.</t>
    </r>
  </si>
  <si>
    <r>
      <rPr>
        <b/>
        <sz val="7.5"/>
        <rFont val="Arial"/>
        <family val="2"/>
      </rPr>
      <t>Derechos de uso de productos de propiedad intelectual y otros productos similares</t>
    </r>
  </si>
  <si>
    <r>
      <rPr>
        <sz val="7.5"/>
        <rFont val="Arial MT"/>
        <family val="2"/>
      </rPr>
      <t>Derechos de uso de programas informáticos y bases de datos</t>
    </r>
  </si>
  <si>
    <r>
      <rPr>
        <sz val="7.5"/>
        <rFont val="Arial MT"/>
        <family val="2"/>
      </rPr>
      <t>Derechos de uso de programas informáticos</t>
    </r>
  </si>
  <si>
    <r>
      <rPr>
        <sz val="7.5"/>
        <rFont val="Arial MT"/>
        <family val="2"/>
      </rPr>
      <t>Derechos de uso de bases de datos</t>
    </r>
  </si>
  <si>
    <r>
      <rPr>
        <sz val="7.5"/>
        <rFont val="Arial MT"/>
        <family val="2"/>
      </rPr>
      <t>Derechos de uso de obras originales literarias, artísticas y de entretenimiento</t>
    </r>
  </si>
  <si>
    <r>
      <rPr>
        <sz val="7.5"/>
        <rFont val="Arial MT"/>
        <family val="2"/>
      </rPr>
      <t>Derechos de uso de  productos de investigación y desarrollo</t>
    </r>
  </si>
  <si>
    <r>
      <rPr>
        <sz val="7.5"/>
        <rFont val="Arial MT"/>
        <family val="2"/>
      </rPr>
      <t>Derechos de uso de marcas y franquicias.</t>
    </r>
  </si>
  <si>
    <r>
      <rPr>
        <sz val="7.5"/>
        <rFont val="Arial MT"/>
        <family val="2"/>
      </rPr>
      <t>Derechos de uso de marcas y franquicias</t>
    </r>
  </si>
  <si>
    <r>
      <rPr>
        <sz val="7.5"/>
        <rFont val="Arial MT"/>
        <family val="2"/>
      </rPr>
      <t>Derechos de uso de evaluación y exploración minera</t>
    </r>
  </si>
  <si>
    <r>
      <rPr>
        <sz val="7.5"/>
        <rFont val="Arial MT"/>
        <family val="2"/>
      </rPr>
      <t>Derechos de uso de otros productos de propiedad intelectual</t>
    </r>
  </si>
  <si>
    <r>
      <rPr>
        <b/>
        <sz val="7.5"/>
        <rFont val="Arial"/>
        <family val="2"/>
      </rPr>
      <t>SECCIÓN 8</t>
    </r>
  </si>
  <si>
    <r>
      <rPr>
        <b/>
        <sz val="7.5"/>
        <rFont val="Arial"/>
        <family val="2"/>
      </rPr>
      <t>SERVICIOS PRESTADOS A LAS EMPRESAS Y SERVICIOS DE PRODUCCIÓN</t>
    </r>
  </si>
  <si>
    <r>
      <rPr>
        <b/>
        <sz val="7.5"/>
        <rFont val="Arial"/>
        <family val="2"/>
      </rPr>
      <t>DIVISIÓN  81</t>
    </r>
  </si>
  <si>
    <r>
      <rPr>
        <b/>
        <sz val="7.5"/>
        <rFont val="Arial"/>
        <family val="2"/>
      </rPr>
      <t>SERVICIOS DE INVESTIGACIÓN Y DESARROLLO</t>
    </r>
  </si>
  <si>
    <r>
      <rPr>
        <b/>
        <sz val="7.5"/>
        <rFont val="Arial"/>
        <family val="2"/>
      </rPr>
      <t>Servicios de investigación y desarrollo experimental en ciencias naturales e ingeniería</t>
    </r>
  </si>
  <si>
    <r>
      <rPr>
        <sz val="7.5"/>
        <rFont val="Arial MT"/>
        <family val="2"/>
      </rPr>
      <t>Servicios de Investigación y desarrollo experimental en ciencias naturales</t>
    </r>
  </si>
  <si>
    <r>
      <rPr>
        <sz val="7.5"/>
        <rFont val="Arial MT"/>
        <family val="2"/>
      </rPr>
      <t>Servicios de investigación y desarrollo experimental en ciencias físicas</t>
    </r>
  </si>
  <si>
    <r>
      <rPr>
        <sz val="7.5"/>
        <rFont val="Arial MT"/>
        <family val="2"/>
      </rPr>
      <t>Servicios de investigación y desarrollo experimental en la química y la biología</t>
    </r>
  </si>
  <si>
    <r>
      <rPr>
        <sz val="7.5"/>
        <rFont val="Arial MT"/>
        <family val="2"/>
      </rPr>
      <t>Servicios de investigación y desarrollo experimental en otras ciencias naturales</t>
    </r>
  </si>
  <si>
    <r>
      <rPr>
        <sz val="7.5"/>
        <rFont val="Arial MT"/>
        <family val="2"/>
      </rPr>
      <t>Servicios de investigación y desarrollo experimental en ingeniería y tecnología</t>
    </r>
  </si>
  <si>
    <r>
      <rPr>
        <sz val="7.5"/>
        <rFont val="Arial MT"/>
        <family val="2"/>
      </rPr>
      <t>Servicios de investigación y desarrollo experimental en biotecnología</t>
    </r>
  </si>
  <si>
    <r>
      <rPr>
        <sz val="7.5"/>
        <rFont val="Arial MT"/>
        <family val="2"/>
      </rPr>
      <t>NA / 81190</t>
    </r>
  </si>
  <si>
    <r>
      <rPr>
        <sz val="7.5"/>
        <rFont val="Arial MT"/>
        <family val="2"/>
      </rPr>
      <t>Servicios de investigación y desarrollo experimental en ciencias médicas y farmacia</t>
    </r>
  </si>
  <si>
    <r>
      <rPr>
        <sz val="7.5"/>
        <rFont val="Arial MT"/>
        <family val="2"/>
      </rPr>
      <t>Servicios de investigación y desarrollo experimental en ciencias agrícolas</t>
    </r>
  </si>
  <si>
    <r>
      <rPr>
        <b/>
        <sz val="7.5"/>
        <rFont val="Arial"/>
        <family val="2"/>
      </rPr>
      <t>Servicios de investigación y desarrollo experimental en ciencias sociales y humanidades</t>
    </r>
  </si>
  <si>
    <r>
      <rPr>
        <sz val="7.5"/>
        <rFont val="Arial MT"/>
        <family val="2"/>
      </rPr>
      <t xml:space="preserve">Servicios de investigación y desarrollo experimental en las ciencias
</t>
    </r>
    <r>
      <rPr>
        <sz val="7.5"/>
        <rFont val="Arial MT"/>
        <family val="2"/>
      </rPr>
      <t>sociales</t>
    </r>
  </si>
  <si>
    <r>
      <rPr>
        <sz val="7.5"/>
        <rFont val="Arial MT"/>
        <family val="2"/>
      </rPr>
      <t>Servicios de investigación y desarrollo experimental en psicología</t>
    </r>
  </si>
  <si>
    <r>
      <rPr>
        <sz val="7.5"/>
        <rFont val="Arial MT"/>
        <family val="2"/>
      </rPr>
      <t>Servicios de investigación y desarrollo experimental en economía</t>
    </r>
  </si>
  <si>
    <r>
      <rPr>
        <sz val="7.5"/>
        <rFont val="Arial MT"/>
        <family val="2"/>
      </rPr>
      <t>Servicios de investigación y desarrollo experimental en el derecho</t>
    </r>
  </si>
  <si>
    <r>
      <rPr>
        <sz val="7.5"/>
        <rFont val="Arial MT"/>
        <family val="2"/>
      </rPr>
      <t>Servicios de investigación y desarrollo experimental en otras ciencias sociales</t>
    </r>
  </si>
  <si>
    <r>
      <rPr>
        <sz val="7.5"/>
        <rFont val="Arial MT"/>
        <family val="2"/>
      </rPr>
      <t>Servicios de investigación y desarrollo experimental en humanidades</t>
    </r>
  </si>
  <si>
    <r>
      <rPr>
        <sz val="7.5"/>
        <rFont val="Arial MT"/>
        <family val="2"/>
      </rPr>
      <t>Servicios de investigación y desarrollo experimental en  lenguas y literatura</t>
    </r>
  </si>
  <si>
    <r>
      <rPr>
        <sz val="7.5"/>
        <rFont val="Arial MT"/>
        <family val="2"/>
      </rPr>
      <t>Servicios de investigación y desarrollo experimental en otras humanidades</t>
    </r>
  </si>
  <si>
    <r>
      <rPr>
        <b/>
        <sz val="7.5"/>
        <rFont val="Arial"/>
        <family val="2"/>
      </rPr>
      <t>Servicios interdisciplinarios de investigación y desarrollo experimental</t>
    </r>
  </si>
  <si>
    <r>
      <rPr>
        <sz val="7.5"/>
        <rFont val="Arial MT"/>
        <family val="2"/>
      </rPr>
      <t>Servicios interdisciplinarios de investigación y desarrollo experimental</t>
    </r>
  </si>
  <si>
    <r>
      <rPr>
        <sz val="7.5"/>
        <rFont val="Arial MT"/>
        <family val="2"/>
      </rPr>
      <t>7210, 7220</t>
    </r>
  </si>
  <si>
    <r>
      <rPr>
        <b/>
        <sz val="7.5"/>
        <rFont val="Arial"/>
        <family val="2"/>
      </rPr>
      <t>Creaciones originales relacionadas con la investigación y desarrollo</t>
    </r>
  </si>
  <si>
    <r>
      <rPr>
        <sz val="7.5"/>
        <rFont val="Arial MT"/>
        <family val="2"/>
      </rPr>
      <t>Creaciones originales relacionadas con la investigación y desarrollo</t>
    </r>
  </si>
  <si>
    <r>
      <rPr>
        <sz val="7.5"/>
        <rFont val="Arial MT"/>
        <family val="2"/>
      </rPr>
      <t>NA</t>
    </r>
  </si>
  <si>
    <r>
      <rPr>
        <b/>
        <sz val="7.5"/>
        <rFont val="Arial"/>
        <family val="2"/>
      </rPr>
      <t>DIVISIÓN  82</t>
    </r>
  </si>
  <si>
    <r>
      <rPr>
        <b/>
        <sz val="7.5"/>
        <rFont val="Arial"/>
        <family val="2"/>
      </rPr>
      <t>SERVICIOS JURÍDICOS Y CONTABLES</t>
    </r>
  </si>
  <si>
    <r>
      <rPr>
        <b/>
        <sz val="7.5"/>
        <rFont val="Arial"/>
        <family val="2"/>
      </rPr>
      <t>Servicios jurídicos</t>
    </r>
  </si>
  <si>
    <r>
      <rPr>
        <sz val="7.5"/>
        <rFont val="Arial MT"/>
        <family val="2"/>
      </rPr>
      <t>Servicios de asesoramiento y representación jurídica en derecho penal</t>
    </r>
  </si>
  <si>
    <r>
      <rPr>
        <sz val="7.5"/>
        <rFont val="Arial MT"/>
        <family val="2"/>
      </rPr>
      <t>Servicios de asesoramiento y representación jurídica relativos a otros campos del derecho</t>
    </r>
  </si>
  <si>
    <r>
      <rPr>
        <sz val="7.5"/>
        <rFont val="Arial MT"/>
        <family val="2"/>
      </rPr>
      <t>82119, 82120</t>
    </r>
  </si>
  <si>
    <r>
      <rPr>
        <sz val="7.5"/>
        <rFont val="Arial MT"/>
        <family val="2"/>
      </rPr>
      <t>Servicios de documentación y certificación jurídica</t>
    </r>
  </si>
  <si>
    <r>
      <rPr>
        <sz val="7.5"/>
        <rFont val="Arial MT"/>
        <family val="2"/>
      </rPr>
      <t>Otros servicios jurídicos</t>
    </r>
  </si>
  <si>
    <r>
      <rPr>
        <sz val="7.5"/>
        <rFont val="Arial MT"/>
        <family val="2"/>
      </rPr>
      <t>Servicios de arbitraje y conciliación</t>
    </r>
  </si>
  <si>
    <r>
      <rPr>
        <sz val="7.5"/>
        <rFont val="Arial MT"/>
        <family val="2"/>
      </rPr>
      <t>Otros servicios jurídicos n.c.p.</t>
    </r>
  </si>
  <si>
    <r>
      <rPr>
        <b/>
        <sz val="7.5"/>
        <rFont val="Arial"/>
        <family val="2"/>
      </rPr>
      <t>Servicios de contabilidad, auditoria y teneduría de libros</t>
    </r>
  </si>
  <si>
    <r>
      <rPr>
        <sz val="7.5"/>
        <rFont val="Arial MT"/>
        <family val="2"/>
      </rPr>
      <t>Servicios de auditoría financiera</t>
    </r>
  </si>
  <si>
    <r>
      <rPr>
        <sz val="7.5"/>
        <rFont val="Arial MT"/>
        <family val="2"/>
      </rPr>
      <t>Servicios de contabilidad y teneduría de libros</t>
    </r>
  </si>
  <si>
    <r>
      <rPr>
        <sz val="7.5"/>
        <rFont val="Arial MT"/>
        <family val="2"/>
      </rPr>
      <t>Servicios de contabilidad</t>
    </r>
  </si>
  <si>
    <r>
      <rPr>
        <sz val="7.5"/>
        <rFont val="Arial MT"/>
        <family val="2"/>
      </rPr>
      <t>82213, 82219</t>
    </r>
  </si>
  <si>
    <r>
      <rPr>
        <sz val="7.5"/>
        <rFont val="Arial MT"/>
        <family val="2"/>
      </rPr>
      <t>Servicios de teneduría de libros</t>
    </r>
  </si>
  <si>
    <r>
      <rPr>
        <sz val="7.5"/>
        <rFont val="Arial MT"/>
        <family val="2"/>
      </rPr>
      <t>82219, 82220</t>
    </r>
  </si>
  <si>
    <r>
      <rPr>
        <sz val="7.5"/>
        <rFont val="Arial MT"/>
        <family val="2"/>
      </rPr>
      <t>Servicios de nómina</t>
    </r>
  </si>
  <si>
    <r>
      <rPr>
        <b/>
        <sz val="7.5"/>
        <rFont val="Arial"/>
        <family val="2"/>
      </rPr>
      <t>Servicios de preparación y asesoramiento tributario</t>
    </r>
  </si>
  <si>
    <r>
      <rPr>
        <sz val="7.5"/>
        <rFont val="Arial MT"/>
        <family val="2"/>
      </rPr>
      <t>Servicios de preparación y asesoramiento tributario empresarial</t>
    </r>
  </si>
  <si>
    <r>
      <rPr>
        <sz val="7.5"/>
        <rFont val="Arial MT"/>
        <family val="2"/>
      </rPr>
      <t>82310, 82320</t>
    </r>
  </si>
  <si>
    <r>
      <rPr>
        <sz val="7.5"/>
        <rFont val="Arial MT"/>
        <family val="2"/>
      </rPr>
      <t>Servicios de preparación y planificación de impuestos personales</t>
    </r>
  </si>
  <si>
    <r>
      <rPr>
        <b/>
        <sz val="7.5"/>
        <rFont val="Arial"/>
        <family val="2"/>
      </rPr>
      <t>Servicios relacionados con casos de insolvencia y liquidación</t>
    </r>
  </si>
  <si>
    <r>
      <rPr>
        <sz val="7.5"/>
        <rFont val="Arial MT"/>
        <family val="2"/>
      </rPr>
      <t>Servicios relacionados con casos de insolvencia y liquidación</t>
    </r>
  </si>
  <si>
    <r>
      <rPr>
        <b/>
        <sz val="7.5"/>
        <rFont val="Arial"/>
        <family val="2"/>
      </rPr>
      <t>DIVISIÓN 83</t>
    </r>
  </si>
  <si>
    <r>
      <rPr>
        <b/>
        <sz val="7.5"/>
        <rFont val="Arial"/>
        <family val="2"/>
      </rPr>
      <t>OTROS SERVICIOS PROFESIONALES, CIENTÍFICOS Y TÉCNICO</t>
    </r>
  </si>
  <si>
    <r>
      <rPr>
        <b/>
        <sz val="7.5"/>
        <rFont val="Arial"/>
        <family val="2"/>
      </rPr>
      <t>Servicios de consultoría en administración y servicios de gestión; servicios de tecnología de la información</t>
    </r>
  </si>
  <si>
    <r>
      <rPr>
        <sz val="7.5"/>
        <rFont val="Arial MT"/>
        <family val="2"/>
      </rPr>
      <t>Servicios de consultoría en administración y servicios de gestión</t>
    </r>
  </si>
  <si>
    <r>
      <rPr>
        <sz val="7.5"/>
        <rFont val="Arial MT"/>
        <family val="2"/>
      </rPr>
      <t>Servicios de consultoría estratégica en gestión</t>
    </r>
  </si>
  <si>
    <r>
      <rPr>
        <sz val="7.5"/>
        <rFont val="Arial MT"/>
        <family val="2"/>
      </rPr>
      <t>Servicios de consultoría en gestión financiera</t>
    </r>
  </si>
  <si>
    <r>
      <rPr>
        <sz val="7.5"/>
        <rFont val="Arial MT"/>
        <family val="2"/>
      </rPr>
      <t>Servicios de consultoría en gestión de recursos humanos</t>
    </r>
  </si>
  <si>
    <r>
      <rPr>
        <sz val="7.5"/>
        <rFont val="Arial MT"/>
        <family val="2"/>
      </rPr>
      <t>Servicios de consultoría en gestión de la comercialización</t>
    </r>
  </si>
  <si>
    <r>
      <rPr>
        <sz val="7.5"/>
        <rFont val="Arial MT"/>
        <family val="2"/>
      </rPr>
      <t>Servicios de consultoría de gestión de operaciones</t>
    </r>
  </si>
  <si>
    <r>
      <rPr>
        <sz val="7.5"/>
        <rFont val="Arial MT"/>
        <family val="2"/>
      </rPr>
      <t xml:space="preserve">Servicios de la cadena de suministro y otros servicios de consultoría de
</t>
    </r>
    <r>
      <rPr>
        <sz val="7.5"/>
        <rFont val="Arial MT"/>
        <family val="2"/>
      </rPr>
      <t>gestión</t>
    </r>
  </si>
  <si>
    <r>
      <rPr>
        <sz val="7.5"/>
        <rFont val="Arial MT"/>
        <family val="2"/>
      </rPr>
      <t>Servicios de gestión de procesos empresariales</t>
    </r>
  </si>
  <si>
    <r>
      <rPr>
        <sz val="7.5"/>
        <rFont val="Arial MT"/>
        <family val="2"/>
      </rPr>
      <t>Servicios de oficinas centrales</t>
    </r>
  </si>
  <si>
    <r>
      <rPr>
        <sz val="7.5"/>
        <rFont val="Arial MT"/>
        <family val="2"/>
      </rPr>
      <t>n/a</t>
    </r>
  </si>
  <si>
    <r>
      <rPr>
        <sz val="7.5"/>
        <rFont val="Arial MT"/>
        <family val="2"/>
      </rPr>
      <t>Servicios de consultoría prestados a las empresas</t>
    </r>
  </si>
  <si>
    <r>
      <rPr>
        <sz val="7.5"/>
        <rFont val="Arial MT"/>
        <family val="2"/>
      </rPr>
      <t>Servicios de relaciones públicas</t>
    </r>
  </si>
  <si>
    <r>
      <rPr>
        <sz val="7.5"/>
        <rFont val="Arial MT"/>
        <family val="2"/>
      </rPr>
      <t>Otros servicios de consultoría de negocios</t>
    </r>
  </si>
  <si>
    <r>
      <rPr>
        <sz val="7.5"/>
        <rFont val="Arial MT"/>
        <family val="2"/>
      </rPr>
      <t>Servicios de tecnología de la información (TI) de consultoría y de apoyo</t>
    </r>
  </si>
  <si>
    <r>
      <rPr>
        <sz val="7.5"/>
        <rFont val="Arial MT"/>
        <family val="2"/>
      </rPr>
      <t>Servicios de consultoría en TI</t>
    </r>
  </si>
  <si>
    <r>
      <rPr>
        <sz val="7.5"/>
        <rFont val="Arial MT"/>
        <family val="2"/>
      </rPr>
      <t>Servicios de soporte de TI</t>
    </r>
  </si>
  <si>
    <r>
      <rPr>
        <sz val="7.5"/>
        <rFont val="Arial MT"/>
        <family val="2"/>
      </rPr>
      <t>Servicios de diseño y desarrollo de la tecnología de la información (TI)</t>
    </r>
  </si>
  <si>
    <r>
      <rPr>
        <sz val="7.5"/>
        <rFont val="Arial MT"/>
        <family val="2"/>
      </rPr>
      <t>Servicios de diseño y desarrollo de TI para aplicaciones</t>
    </r>
  </si>
  <si>
    <r>
      <rPr>
        <sz val="7.5"/>
        <rFont val="Arial MT"/>
        <family val="2"/>
      </rPr>
      <t>Servicios de diseño y de desarrollo de TI para redes y sistemas</t>
    </r>
  </si>
  <si>
    <r>
      <rPr>
        <sz val="7.5"/>
        <rFont val="Arial MT"/>
        <family val="2"/>
      </rPr>
      <t>Software originales</t>
    </r>
  </si>
  <si>
    <r>
      <rPr>
        <sz val="7.5"/>
        <rFont val="Arial MT"/>
        <family val="2"/>
      </rPr>
      <t>Servicios de suministro de infraestructura de Hosting y de tecnología de la información (TI)</t>
    </r>
  </si>
  <si>
    <r>
      <rPr>
        <sz val="7.5"/>
        <rFont val="Arial MT"/>
        <family val="2"/>
      </rPr>
      <t>Servicios de alojamiento Web (Hosting)</t>
    </r>
  </si>
  <si>
    <r>
      <rPr>
        <sz val="7.5"/>
        <rFont val="Arial MT"/>
        <family val="2"/>
      </rPr>
      <t>Provisión de Servicios de aplicación</t>
    </r>
  </si>
  <si>
    <r>
      <rPr>
        <sz val="7.5"/>
        <rFont val="Arial MT"/>
        <family val="2"/>
      </rPr>
      <t>Otros servicios de alojamiento y servicios de provisión de la infraestructura de TI</t>
    </r>
  </si>
  <si>
    <r>
      <rPr>
        <sz val="7.5"/>
        <rFont val="Arial MT"/>
        <family val="2"/>
      </rPr>
      <t>Servicios de gestión de red e infraestructura de TI</t>
    </r>
  </si>
  <si>
    <r>
      <rPr>
        <sz val="7.5"/>
        <rFont val="Arial MT"/>
        <family val="2"/>
      </rPr>
      <t>Servicios de gestión de redes</t>
    </r>
  </si>
  <si>
    <r>
      <rPr>
        <sz val="7.5"/>
        <rFont val="Arial MT"/>
        <family val="2"/>
      </rPr>
      <t>Servicios de gestión de sistemas informáticos</t>
    </r>
  </si>
  <si>
    <r>
      <rPr>
        <sz val="7.5"/>
        <rFont val="Arial MT"/>
        <family val="2"/>
      </rPr>
      <t>Otros servicios de gestión, excepto los servicios de administración  de proyectos de construcción</t>
    </r>
  </si>
  <si>
    <r>
      <rPr>
        <sz val="7.5"/>
        <rFont val="Arial MT"/>
        <family val="2"/>
      </rPr>
      <t>Otros servicios de gestión, excepto los servicios de administración de proyectos de construcción</t>
    </r>
  </si>
  <si>
    <r>
      <rPr>
        <b/>
        <sz val="7.5"/>
        <rFont val="Arial"/>
        <family val="2"/>
      </rPr>
      <t>Servicios de arquitectura, servicios de planeación urbana  y ordenación del territorio; servicios de arquitectura paisajista</t>
    </r>
  </si>
  <si>
    <r>
      <rPr>
        <sz val="7.5"/>
        <rFont val="Arial MT"/>
        <family val="2"/>
      </rPr>
      <t>Servicios de arquitectura y servicios de asesoría</t>
    </r>
  </si>
  <si>
    <r>
      <rPr>
        <sz val="7.5"/>
        <rFont val="Arial MT"/>
        <family val="2"/>
      </rPr>
      <t>Servicios de asesoramiento en arquitectura</t>
    </r>
  </si>
  <si>
    <r>
      <rPr>
        <sz val="7.5"/>
        <rFont val="Arial MT"/>
        <family val="2"/>
      </rPr>
      <t>Servicios de arquitectura para los proyectos de construcción de viviendas</t>
    </r>
  </si>
  <si>
    <r>
      <rPr>
        <sz val="7.5"/>
        <rFont val="Arial MT"/>
        <family val="2"/>
      </rPr>
      <t>Servicios de arquitectura para proyectos de construcción no residencial</t>
    </r>
  </si>
  <si>
    <r>
      <rPr>
        <sz val="7.5"/>
        <rFont val="Arial MT"/>
        <family val="2"/>
      </rPr>
      <t>Servicios de arquitectura de restauración histórica</t>
    </r>
  </si>
  <si>
    <r>
      <rPr>
        <sz val="7.5"/>
        <rFont val="Arial MT"/>
        <family val="2"/>
      </rPr>
      <t>Servicios de planeación urbana y territorial</t>
    </r>
  </si>
  <si>
    <r>
      <rPr>
        <sz val="7.5"/>
        <rFont val="Arial MT"/>
        <family val="2"/>
      </rPr>
      <t>Servicios de planeación urbana</t>
    </r>
  </si>
  <si>
    <r>
      <rPr>
        <sz val="7.5"/>
        <rFont val="Arial MT"/>
        <family val="2"/>
      </rPr>
      <t>Servicios de ordenamiento territorial rural</t>
    </r>
  </si>
  <si>
    <r>
      <rPr>
        <sz val="7.5"/>
        <rFont val="Arial MT"/>
        <family val="2"/>
      </rPr>
      <t>Servicios de planeación del proyecto maestro del sitio</t>
    </r>
  </si>
  <si>
    <r>
      <rPr>
        <sz val="7.5"/>
        <rFont val="Arial MT"/>
        <family val="2"/>
      </rPr>
      <t>Servicios de arquitectura paisajista y servicios de asesoramiento</t>
    </r>
  </si>
  <si>
    <r>
      <rPr>
        <sz val="7.5"/>
        <rFont val="Arial MT"/>
        <family val="2"/>
      </rPr>
      <t>Servicios de asesoría en arquitectura paisajista</t>
    </r>
  </si>
  <si>
    <r>
      <rPr>
        <sz val="7.5"/>
        <rFont val="Arial MT"/>
        <family val="2"/>
      </rPr>
      <t>Servicios de arquitectura paisajista</t>
    </r>
  </si>
  <si>
    <r>
      <rPr>
        <b/>
        <sz val="7.5"/>
        <rFont val="Arial"/>
        <family val="2"/>
      </rPr>
      <t>Servicios de ingeniería</t>
    </r>
  </si>
  <si>
    <r>
      <rPr>
        <sz val="7.5"/>
        <rFont val="Arial MT"/>
        <family val="2"/>
      </rPr>
      <t>Servicios de asesoría en ingeniería</t>
    </r>
  </si>
  <si>
    <r>
      <rPr>
        <sz val="7.5"/>
        <rFont val="Arial MT"/>
        <family val="2"/>
      </rPr>
      <t>Servicios de ingeniería para proyectos específicos</t>
    </r>
  </si>
  <si>
    <r>
      <rPr>
        <sz val="7.5"/>
        <rFont val="Arial MT"/>
        <family val="2"/>
      </rPr>
      <t>Servicios de ingeniería para proyectos de construcción</t>
    </r>
  </si>
  <si>
    <r>
      <rPr>
        <sz val="7.5"/>
        <rFont val="Arial MT"/>
        <family val="2"/>
      </rPr>
      <t>Servicios de ingeniería para proyectos industriales y de fabricación.</t>
    </r>
  </si>
  <si>
    <r>
      <rPr>
        <sz val="7.5"/>
        <rFont val="Arial MT"/>
        <family val="2"/>
      </rPr>
      <t>Servicios de ingeniería para proyectos de transporte</t>
    </r>
  </si>
  <si>
    <r>
      <rPr>
        <sz val="7.5"/>
        <rFont val="Arial MT"/>
        <family val="2"/>
      </rPr>
      <t>Servicios de ingeniería para proyectos de energía</t>
    </r>
  </si>
  <si>
    <r>
      <rPr>
        <sz val="7.5"/>
        <rFont val="Arial MT"/>
        <family val="2"/>
      </rPr>
      <t xml:space="preserve">Servicios de ingeniería para proyectos de telecomunicaciones y de
</t>
    </r>
    <r>
      <rPr>
        <sz val="7.5"/>
        <rFont val="Arial MT"/>
        <family val="2"/>
      </rPr>
      <t>radiodifusión</t>
    </r>
  </si>
  <si>
    <r>
      <rPr>
        <sz val="7.5"/>
        <rFont val="Arial MT"/>
        <family val="2"/>
      </rPr>
      <t xml:space="preserve">Servicios de ingeniería para proyectos de gestión de residuos
</t>
    </r>
    <r>
      <rPr>
        <sz val="7.5"/>
        <rFont val="Arial MT"/>
        <family val="2"/>
      </rPr>
      <t>(peligrosos y no peligrosos)</t>
    </r>
  </si>
  <si>
    <r>
      <rPr>
        <sz val="7.5"/>
        <rFont val="Arial MT"/>
        <family val="2"/>
      </rPr>
      <t xml:space="preserve">Servicios de ingeniería para el agua, proyectos de drenaje y
</t>
    </r>
    <r>
      <rPr>
        <sz val="7.5"/>
        <rFont val="Arial MT"/>
        <family val="2"/>
      </rPr>
      <t>alcantarillado</t>
    </r>
  </si>
  <si>
    <r>
      <rPr>
        <sz val="7.5"/>
        <rFont val="Arial MT"/>
        <family val="2"/>
      </rPr>
      <t>Servicios de ingeniería para otros proyectos</t>
    </r>
  </si>
  <si>
    <r>
      <rPr>
        <sz val="7.5"/>
        <rFont val="Arial MT"/>
        <family val="2"/>
      </rPr>
      <t>Servicios de administración para proyectos de construcción</t>
    </r>
  </si>
  <si>
    <r>
      <rPr>
        <b/>
        <sz val="7.5"/>
        <rFont val="Arial"/>
        <family val="2"/>
      </rPr>
      <t>Servicios científicos y otros servicios técnicos</t>
    </r>
  </si>
  <si>
    <r>
      <rPr>
        <sz val="7.5"/>
        <rFont val="Arial MT"/>
        <family val="2"/>
      </rPr>
      <t>Servicios de prospección geológica, geofísica y otros</t>
    </r>
  </si>
  <si>
    <r>
      <rPr>
        <sz val="7.5"/>
        <rFont val="Arial MT"/>
        <family val="2"/>
      </rPr>
      <t>Servicios de consultoría geológica y geofísica</t>
    </r>
  </si>
  <si>
    <r>
      <rPr>
        <sz val="7.5"/>
        <rFont val="Arial MT"/>
        <family val="2"/>
      </rPr>
      <t>Servicios geofísicos</t>
    </r>
  </si>
  <si>
    <r>
      <rPr>
        <sz val="7.5"/>
        <rFont val="Arial MT"/>
        <family val="2"/>
      </rPr>
      <t>Evaluación y exploración de minerales</t>
    </r>
  </si>
  <si>
    <r>
      <rPr>
        <sz val="7.5"/>
        <rFont val="Arial MT"/>
        <family val="2"/>
      </rPr>
      <t>Servicios de topografía de superficie y cartografía</t>
    </r>
  </si>
  <si>
    <r>
      <rPr>
        <sz val="7.5"/>
        <rFont val="Arial MT"/>
        <family val="2"/>
      </rPr>
      <t>Servicios de topografía de superficie</t>
    </r>
  </si>
  <si>
    <r>
      <rPr>
        <sz val="7.5"/>
        <rFont val="Arial MT"/>
        <family val="2"/>
      </rPr>
      <t>Servicios de cartografía</t>
    </r>
  </si>
  <si>
    <r>
      <rPr>
        <sz val="7.5"/>
        <rFont val="Arial MT"/>
        <family val="2"/>
      </rPr>
      <t>Pronóstico del tiempo y servicios meteorológicos</t>
    </r>
  </si>
  <si>
    <r>
      <rPr>
        <sz val="7.5"/>
        <rFont val="Arial MT"/>
        <family val="2"/>
      </rPr>
      <t>Servicios de ensayo y análisis técnicos</t>
    </r>
  </si>
  <si>
    <r>
      <rPr>
        <sz val="7.5"/>
        <rFont val="Arial MT"/>
        <family val="2"/>
      </rPr>
      <t>Servicios de ensayo y análisis de composición y pureza</t>
    </r>
  </si>
  <si>
    <r>
      <rPr>
        <sz val="7.5"/>
        <rFont val="Arial MT"/>
        <family val="2"/>
      </rPr>
      <t>Servicios de ensayo y análisis de propiedades físicas</t>
    </r>
  </si>
  <si>
    <r>
      <rPr>
        <sz val="7.5"/>
        <rFont val="Arial MT"/>
        <family val="2"/>
      </rPr>
      <t xml:space="preserve">Servicios de ensayo y análisis de sistemas mecánicos y eléctricos
</t>
    </r>
    <r>
      <rPr>
        <sz val="7.5"/>
        <rFont val="Arial MT"/>
        <family val="2"/>
      </rPr>
      <t>integrados</t>
    </r>
  </si>
  <si>
    <r>
      <rPr>
        <sz val="7.5"/>
        <rFont val="Arial MT"/>
        <family val="2"/>
      </rPr>
      <t xml:space="preserve">Servicios de inspección técnica de vehículos de transporte por
</t>
    </r>
    <r>
      <rPr>
        <sz val="7.5"/>
        <rFont val="Arial MT"/>
        <family val="2"/>
      </rPr>
      <t>carretera</t>
    </r>
  </si>
  <si>
    <r>
      <rPr>
        <sz val="7.5"/>
        <rFont val="Arial MT"/>
        <family val="2"/>
      </rPr>
      <t>Otros servicios de ensayo y análisis técnicos</t>
    </r>
  </si>
  <si>
    <r>
      <rPr>
        <b/>
        <sz val="7.5"/>
        <rFont val="Arial"/>
        <family val="2"/>
      </rPr>
      <t>Servicios veterinarios</t>
    </r>
  </si>
  <si>
    <r>
      <rPr>
        <sz val="7.5"/>
        <rFont val="Arial MT"/>
        <family val="2"/>
      </rPr>
      <t>Servicios de veterinaria para animales domésticos</t>
    </r>
  </si>
  <si>
    <r>
      <rPr>
        <sz val="7.5"/>
        <rFont val="Arial MT"/>
        <family val="2"/>
      </rPr>
      <t>Servicios de veterinaria para ganado</t>
    </r>
  </si>
  <si>
    <r>
      <rPr>
        <sz val="7.5"/>
        <rFont val="Arial MT"/>
        <family val="2"/>
      </rPr>
      <t>Otros servicios de veterinaria</t>
    </r>
  </si>
  <si>
    <r>
      <rPr>
        <b/>
        <sz val="7.5"/>
        <rFont val="Arial"/>
        <family val="2"/>
      </rPr>
      <t>Servicios de publicidad y el suministro de espacio o tiempo publicitarios</t>
    </r>
  </si>
  <si>
    <r>
      <rPr>
        <sz val="7.5"/>
        <rFont val="Arial MT"/>
        <family val="2"/>
      </rPr>
      <t>Servicios publicitarios</t>
    </r>
  </si>
  <si>
    <r>
      <rPr>
        <sz val="7.5"/>
        <rFont val="Arial MT"/>
        <family val="2"/>
      </rPr>
      <t>Servicios completos de publicidad</t>
    </r>
  </si>
  <si>
    <r>
      <rPr>
        <sz val="7.5"/>
        <rFont val="Arial MT"/>
        <family val="2"/>
      </rPr>
      <t>Marketing directo y servicios de correo directo</t>
    </r>
  </si>
  <si>
    <r>
      <rPr>
        <sz val="7.5"/>
        <rFont val="Arial MT"/>
        <family val="2"/>
      </rPr>
      <t>Otros servicios de publicidad</t>
    </r>
  </si>
  <si>
    <r>
      <rPr>
        <sz val="7.5"/>
        <rFont val="Arial MT"/>
        <family val="2"/>
      </rPr>
      <t>Servicios de venta o arrendamiento de espacio o tiempo publicitario a comisión</t>
    </r>
  </si>
  <si>
    <r>
      <rPr>
        <sz val="7.5"/>
        <rFont val="Arial MT"/>
        <family val="2"/>
      </rPr>
      <t>Venta de espacio o tiempo publicitario (excepto a comisión)</t>
    </r>
  </si>
  <si>
    <r>
      <rPr>
        <sz val="7.5"/>
        <rFont val="Arial MT"/>
        <family val="2"/>
      </rPr>
      <t>Venta de espacio publicitario en medios de información impresos (excepto a comisión)</t>
    </r>
  </si>
  <si>
    <r>
      <rPr>
        <sz val="7.5"/>
        <rFont val="Arial MT"/>
        <family val="2"/>
      </rPr>
      <t>5812, 5813</t>
    </r>
  </si>
  <si>
    <r>
      <rPr>
        <sz val="7.5"/>
        <rFont val="Arial MT"/>
        <family val="2"/>
      </rPr>
      <t>Venta de tiempo publicitario en televisión y radio (excepto a comisión)</t>
    </r>
  </si>
  <si>
    <r>
      <rPr>
        <sz val="7.5"/>
        <rFont val="Arial MT"/>
        <family val="2"/>
      </rPr>
      <t>6010, 6020</t>
    </r>
  </si>
  <si>
    <r>
      <rPr>
        <sz val="7.5"/>
        <rFont val="Arial MT"/>
        <family val="2"/>
      </rPr>
      <t>Venta de espacio publicitario en Internet (excepto a comisión)</t>
    </r>
  </si>
  <si>
    <r>
      <rPr>
        <sz val="7.5"/>
        <rFont val="Arial MT"/>
        <family val="2"/>
      </rPr>
      <t xml:space="preserve">6311, 6312,
</t>
    </r>
    <r>
      <rPr>
        <sz val="7.5"/>
        <rFont val="Arial MT"/>
        <family val="2"/>
      </rPr>
      <t>5813, 5819</t>
    </r>
  </si>
  <si>
    <r>
      <rPr>
        <sz val="7.5"/>
        <rFont val="Arial MT"/>
        <family val="2"/>
      </rPr>
      <t>Venta de otro espacio o tiempo publicitario (excepto a comisión)</t>
    </r>
  </si>
  <si>
    <r>
      <rPr>
        <sz val="7.5"/>
        <rFont val="Arial MT"/>
        <family val="2"/>
      </rPr>
      <t xml:space="preserve">5811, 5812,
</t>
    </r>
    <r>
      <rPr>
        <sz val="7.5"/>
        <rFont val="Arial MT"/>
        <family val="2"/>
      </rPr>
      <t>7310</t>
    </r>
  </si>
  <si>
    <r>
      <rPr>
        <b/>
        <sz val="7.5"/>
        <rFont val="Arial"/>
        <family val="2"/>
      </rPr>
      <t>Servicios de investigación de mercados y de encuestas de opinión pública</t>
    </r>
  </si>
  <si>
    <r>
      <rPr>
        <sz val="7.5"/>
        <rFont val="Arial MT"/>
        <family val="2"/>
      </rPr>
      <t xml:space="preserve">Servicios de investigación de mercados y de encuestas de opinión
</t>
    </r>
    <r>
      <rPr>
        <sz val="7.5"/>
        <rFont val="Arial MT"/>
        <family val="2"/>
      </rPr>
      <t>pública</t>
    </r>
  </si>
  <si>
    <r>
      <rPr>
        <sz val="7.5"/>
        <rFont val="Arial MT"/>
        <family val="2"/>
      </rPr>
      <t>Servicios de investigación de mercados y de encuestas de opinión pública</t>
    </r>
  </si>
  <si>
    <r>
      <rPr>
        <b/>
        <sz val="7.5"/>
        <rFont val="Arial"/>
        <family val="2"/>
      </rPr>
      <t>Servicios fotográficos y servicios de revelado fotográfico</t>
    </r>
  </si>
  <si>
    <r>
      <rPr>
        <sz val="7.5"/>
        <rFont val="Arial MT"/>
        <family val="2"/>
      </rPr>
      <t>Servicios fotográficos y servicios de videografía de eventos</t>
    </r>
  </si>
  <si>
    <r>
      <rPr>
        <sz val="7.5"/>
        <rFont val="Arial MT"/>
        <family val="2"/>
      </rPr>
      <t>Servicios  fotográficos</t>
    </r>
  </si>
  <si>
    <r>
      <rPr>
        <sz val="7.5"/>
        <rFont val="Arial MT"/>
        <family val="2"/>
      </rPr>
      <t>Fotografía de eventos y servicios de videografía de eventos</t>
    </r>
  </si>
  <si>
    <r>
      <rPr>
        <sz val="7.5"/>
        <rFont val="Arial MT"/>
        <family val="2"/>
      </rPr>
      <t>Servicios de fotografía especializada</t>
    </r>
  </si>
  <si>
    <r>
      <rPr>
        <sz val="7.5"/>
        <rFont val="Arial MT"/>
        <family val="2"/>
      </rPr>
      <t>Servicios de restauración, copia y retoque de fotografías</t>
    </r>
  </si>
  <si>
    <r>
      <rPr>
        <sz val="7.5"/>
        <rFont val="Arial MT"/>
        <family val="2"/>
      </rPr>
      <t>Otros servicios fotográficos</t>
    </r>
  </si>
  <si>
    <r>
      <rPr>
        <sz val="7.5"/>
        <rFont val="Arial MT"/>
        <family val="2"/>
      </rPr>
      <t>Servicios de revelado fotográfico</t>
    </r>
  </si>
  <si>
    <r>
      <rPr>
        <b/>
        <sz val="7.5"/>
        <rFont val="Arial"/>
        <family val="2"/>
      </rPr>
      <t>Otros servicios profesionales y técnicos n.c.p.</t>
    </r>
  </si>
  <si>
    <r>
      <rPr>
        <sz val="7.5"/>
        <rFont val="Arial MT"/>
        <family val="2"/>
      </rPr>
      <t>Servicios especializados de diseño</t>
    </r>
  </si>
  <si>
    <r>
      <rPr>
        <sz val="7.5"/>
        <rFont val="Arial MT"/>
        <family val="2"/>
      </rPr>
      <t>Servicios de diseño de interiores</t>
    </r>
  </si>
  <si>
    <r>
      <rPr>
        <sz val="7.5"/>
        <rFont val="Arial MT"/>
        <family val="2"/>
      </rPr>
      <t>Servicios de diseño industrial</t>
    </r>
  </si>
  <si>
    <r>
      <rPr>
        <sz val="7.5"/>
        <rFont val="Arial MT"/>
        <family val="2"/>
      </rPr>
      <t>Otros servicios especializados de diseño</t>
    </r>
  </si>
  <si>
    <r>
      <rPr>
        <sz val="7.5"/>
        <rFont val="Arial MT"/>
        <family val="2"/>
      </rPr>
      <t>Diseños originales</t>
    </r>
  </si>
  <si>
    <r>
      <rPr>
        <sz val="7.5"/>
        <rFont val="Arial MT"/>
        <family val="2"/>
      </rPr>
      <t>Servicios de consultoría científica y técnica n.c.p.</t>
    </r>
  </si>
  <si>
    <r>
      <rPr>
        <sz val="7.5"/>
        <rFont val="Arial MT"/>
        <family val="2"/>
      </rPr>
      <t>Servicios de consultoría ambiental</t>
    </r>
  </si>
  <si>
    <r>
      <rPr>
        <sz val="7.5"/>
        <rFont val="Arial MT"/>
        <family val="2"/>
      </rPr>
      <t>Otros servicios de consultoría científica y técnica n.c.p.</t>
    </r>
  </si>
  <si>
    <r>
      <rPr>
        <sz val="7.5"/>
        <rFont val="Arial MT"/>
        <family val="2"/>
      </rPr>
      <t>Compilaciones originales de datos / información</t>
    </r>
  </si>
  <si>
    <r>
      <rPr>
        <sz val="7.5"/>
        <rFont val="Arial MT"/>
        <family val="2"/>
      </rPr>
      <t>Servicios de traducción e interpretación</t>
    </r>
  </si>
  <si>
    <r>
      <rPr>
        <sz val="7.5"/>
        <rFont val="Arial MT"/>
        <family val="2"/>
      </rPr>
      <t>Marcas y franquicias</t>
    </r>
  </si>
  <si>
    <r>
      <rPr>
        <sz val="7.5"/>
        <rFont val="Arial MT"/>
        <family val="2"/>
      </rPr>
      <t>Todos los demás servicios profesionales, técnicos y empresariales n.c.p.</t>
    </r>
  </si>
  <si>
    <r>
      <rPr>
        <b/>
        <sz val="7.5"/>
        <rFont val="Arial"/>
        <family val="2"/>
      </rPr>
      <t>DIVISIÓN 84</t>
    </r>
  </si>
  <si>
    <r>
      <rPr>
        <b/>
        <sz val="7.5"/>
        <rFont val="Arial"/>
        <family val="2"/>
      </rPr>
      <t>SERVICIOS DE TELECOMUNICACIONES, TRANSMISIÓN Y SUMINISTRO DE INFORMACIÓN</t>
    </r>
  </si>
  <si>
    <r>
      <rPr>
        <b/>
        <sz val="7.5"/>
        <rFont val="Arial"/>
        <family val="2"/>
      </rPr>
      <t>Servicios de telefonía y otras  telecomunicaciones</t>
    </r>
  </si>
  <si>
    <r>
      <rPr>
        <sz val="7.5"/>
        <rFont val="Arial MT"/>
        <family val="2"/>
      </rPr>
      <t>Servicios de operadores</t>
    </r>
  </si>
  <si>
    <r>
      <rPr>
        <sz val="7.5"/>
        <rFont val="Arial MT"/>
        <family val="2"/>
      </rPr>
      <t>6110, 6120</t>
    </r>
  </si>
  <si>
    <r>
      <rPr>
        <sz val="7.5"/>
        <rFont val="Arial MT"/>
        <family val="2"/>
      </rPr>
      <t>Servicios de telefonía fija</t>
    </r>
  </si>
  <si>
    <r>
      <rPr>
        <sz val="7.5"/>
        <rFont val="Arial MT"/>
        <family val="2"/>
      </rPr>
      <t>Servicios de telefonía fija; acceso y utilización</t>
    </r>
  </si>
  <si>
    <r>
      <rPr>
        <sz val="7.5"/>
        <rFont val="Arial MT"/>
        <family val="2"/>
      </rPr>
      <t>Servicios de telefonía fija – funciones especiales de llamada</t>
    </r>
  </si>
  <si>
    <r>
      <rPr>
        <sz val="7.5"/>
        <rFont val="Arial MT"/>
        <family val="2"/>
      </rPr>
      <t>Servicios de telecomunicaciones móviles</t>
    </r>
  </si>
  <si>
    <r>
      <rPr>
        <sz val="7.5"/>
        <rFont val="Arial MT"/>
        <family val="2"/>
      </rPr>
      <t>Servicios de telecomunicaciones móviles; acceso y utilización</t>
    </r>
  </si>
  <si>
    <r>
      <rPr>
        <sz val="7.5"/>
        <rFont val="Arial MT"/>
        <family val="2"/>
      </rPr>
      <t>6120, 6130</t>
    </r>
  </si>
  <si>
    <r>
      <rPr>
        <sz val="7.5"/>
        <rFont val="Arial MT"/>
        <family val="2"/>
      </rPr>
      <t>Servicios de telecomunicaciones móviles – funciones   especiales de llamada</t>
    </r>
  </si>
  <si>
    <r>
      <rPr>
        <sz val="7.5"/>
        <rFont val="Arial MT"/>
        <family val="2"/>
      </rPr>
      <t>Servicios de redes privadas</t>
    </r>
  </si>
  <si>
    <r>
      <rPr>
        <sz val="7.5"/>
        <rFont val="Arial MT"/>
        <family val="2"/>
      </rPr>
      <t xml:space="preserve">6110, 6120, 6130,
</t>
    </r>
    <r>
      <rPr>
        <sz val="7.5"/>
        <rFont val="Arial MT"/>
        <family val="2"/>
      </rPr>
      <t>6190</t>
    </r>
  </si>
  <si>
    <r>
      <rPr>
        <sz val="7.5"/>
        <rFont val="Arial MT"/>
        <family val="2"/>
      </rPr>
      <t>Servicios de transmisión de datos</t>
    </r>
  </si>
  <si>
    <r>
      <rPr>
        <sz val="7.5"/>
        <rFont val="Arial MT"/>
        <family val="2"/>
      </rPr>
      <t>Otros servicios de telecomunicaciones</t>
    </r>
  </si>
  <si>
    <r>
      <rPr>
        <b/>
        <sz val="7.5"/>
        <rFont val="Arial"/>
        <family val="2"/>
      </rPr>
      <t>Servicios de telecomunicaciones a través de Internet</t>
    </r>
  </si>
  <si>
    <r>
      <rPr>
        <sz val="7.5"/>
        <rFont val="Arial MT"/>
        <family val="2"/>
      </rPr>
      <t>Servicios básicos de Internet</t>
    </r>
  </si>
  <si>
    <r>
      <rPr>
        <sz val="7.5"/>
        <rFont val="Arial MT"/>
        <family val="2"/>
      </rPr>
      <t>Servicios de acceso a Internet</t>
    </r>
  </si>
  <si>
    <r>
      <rPr>
        <sz val="7.5"/>
        <rFont val="Arial MT"/>
        <family val="2"/>
      </rPr>
      <t>Servicios de acceso a Internet de banda angosta</t>
    </r>
  </si>
  <si>
    <r>
      <rPr>
        <sz val="7.5"/>
        <rFont val="Arial MT"/>
        <family val="2"/>
      </rPr>
      <t>84220*</t>
    </r>
  </si>
  <si>
    <r>
      <rPr>
        <sz val="7.5"/>
        <rFont val="Arial MT"/>
        <family val="2"/>
      </rPr>
      <t>Servicios de acceso a Internet de banda ancha</t>
    </r>
  </si>
  <si>
    <r>
      <rPr>
        <sz val="7.5"/>
        <rFont val="Arial MT"/>
        <family val="2"/>
      </rPr>
      <t>Otros servicios de telecomunicaciones a través de Internet</t>
    </r>
  </si>
  <si>
    <r>
      <rPr>
        <b/>
        <sz val="7.5"/>
        <rFont val="Arial"/>
        <family val="2"/>
      </rPr>
      <t>Servicios de contenidos en línea (on-line)</t>
    </r>
  </si>
  <si>
    <r>
      <rPr>
        <sz val="7.5"/>
        <rFont val="Arial MT"/>
        <family val="2"/>
      </rPr>
      <t>Servicios de información basados en textos en línea (on-line)</t>
    </r>
  </si>
  <si>
    <r>
      <rPr>
        <sz val="7.5"/>
        <rFont val="Arial MT"/>
        <family val="2"/>
      </rPr>
      <t>Servicios de libros en línea (on-line)</t>
    </r>
  </si>
  <si>
    <r>
      <rPr>
        <sz val="7.5"/>
        <rFont val="Arial MT"/>
        <family val="2"/>
      </rPr>
      <t>84300*</t>
    </r>
  </si>
  <si>
    <r>
      <rPr>
        <sz val="7.5"/>
        <rFont val="Arial MT"/>
        <family val="2"/>
      </rPr>
      <t>Servicios de periódicos y  revistas en línea (on-line)</t>
    </r>
  </si>
  <si>
    <r>
      <rPr>
        <sz val="7.5"/>
        <rFont val="Arial MT"/>
        <family val="2"/>
      </rPr>
      <t>Servicios de listas de correo y directorios en línea (on-line)</t>
    </r>
  </si>
  <si>
    <r>
      <rPr>
        <sz val="7.5"/>
        <rFont val="Arial MT"/>
        <family val="2"/>
      </rPr>
      <t>Servicios de contenidos de audio en línea (on-line)</t>
    </r>
  </si>
  <si>
    <r>
      <rPr>
        <sz val="7.5"/>
        <rFont val="Arial MT"/>
        <family val="2"/>
      </rPr>
      <t>Servicios de descargas musicales de audio</t>
    </r>
  </si>
  <si>
    <r>
      <rPr>
        <sz val="7.5"/>
        <rFont val="Arial MT"/>
        <family val="2"/>
      </rPr>
      <t>Servicios de transmisión de contenidos de audio</t>
    </r>
  </si>
  <si>
    <r>
      <rPr>
        <sz val="7.5"/>
        <rFont val="Arial MT"/>
        <family val="2"/>
      </rPr>
      <t>Servicios de contenidos de videos en línea (on-line)</t>
    </r>
  </si>
  <si>
    <r>
      <rPr>
        <sz val="7.5"/>
        <rFont val="Arial MT"/>
        <family val="2"/>
      </rPr>
      <t>Servicios de descargas de películas y otros videos</t>
    </r>
  </si>
  <si>
    <r>
      <rPr>
        <sz val="7.5"/>
        <rFont val="Arial MT"/>
        <family val="2"/>
      </rPr>
      <t>Servicios de transmisión de contenidos de video</t>
    </r>
  </si>
  <si>
    <r>
      <rPr>
        <sz val="7.5"/>
        <rFont val="Arial MT"/>
        <family val="2"/>
      </rPr>
      <t>Servicios de descargas de software</t>
    </r>
  </si>
  <si>
    <r>
      <rPr>
        <sz val="7.5"/>
        <rFont val="Arial MT"/>
        <family val="2"/>
      </rPr>
      <t>Servicios de descarga de software de sistemas</t>
    </r>
  </si>
  <si>
    <r>
      <rPr>
        <sz val="7.5"/>
        <rFont val="Arial MT"/>
        <family val="2"/>
      </rPr>
      <t>Servicios de descarga de software de aplicaciones</t>
    </r>
  </si>
  <si>
    <r>
      <rPr>
        <sz val="7.5"/>
        <rFont val="Arial MT"/>
        <family val="2"/>
      </rPr>
      <t>Otros servicios de contenidos en línea (on-line)</t>
    </r>
  </si>
  <si>
    <r>
      <rPr>
        <sz val="7.5"/>
        <rFont val="Arial MT"/>
        <family val="2"/>
      </rPr>
      <t>Servicios de juegos en línea (on-line)</t>
    </r>
  </si>
  <si>
    <r>
      <rPr>
        <sz val="7.5"/>
        <rFont val="Arial MT"/>
        <family val="2"/>
      </rPr>
      <t>Servicios de software en línea (on-line)</t>
    </r>
  </si>
  <si>
    <r>
      <rPr>
        <sz val="7.5"/>
        <rFont val="Arial MT"/>
        <family val="2"/>
      </rPr>
      <t>Servicios de contenidos para adultos en línea (on-line)</t>
    </r>
  </si>
  <si>
    <r>
      <rPr>
        <sz val="7.5"/>
        <rFont val="Arial MT"/>
        <family val="2"/>
      </rPr>
      <t>Servicios de búsqueda de contenidos en portales Web</t>
    </r>
  </si>
  <si>
    <r>
      <rPr>
        <sz val="7.5"/>
        <rFont val="Arial MT"/>
        <family val="2"/>
      </rPr>
      <t>Otros servicios de contenidos en línea (on-line) n.c.p</t>
    </r>
  </si>
  <si>
    <r>
      <rPr>
        <b/>
        <sz val="7.5"/>
        <rFont val="Arial"/>
        <family val="2"/>
      </rPr>
      <t>Servicios de agencias de noticias</t>
    </r>
  </si>
  <si>
    <r>
      <rPr>
        <sz val="7.5"/>
        <rFont val="Arial MT"/>
        <family val="2"/>
      </rPr>
      <t>Servicios de agencias de noticias para periódicos y revistas</t>
    </r>
  </si>
  <si>
    <r>
      <rPr>
        <sz val="7.5"/>
        <rFont val="Arial MT"/>
        <family val="2"/>
      </rPr>
      <t>Servicios de agencias de noticias para medios audiovisuales</t>
    </r>
  </si>
  <si>
    <r>
      <rPr>
        <b/>
        <sz val="7.5"/>
        <rFont val="Arial"/>
        <family val="2"/>
      </rPr>
      <t>Servicios de bibliotecas y archivos</t>
    </r>
  </si>
  <si>
    <r>
      <rPr>
        <sz val="7.5"/>
        <rFont val="Arial MT"/>
        <family val="2"/>
      </rPr>
      <t>Servicios de bibliotecas</t>
    </r>
  </si>
  <si>
    <r>
      <rPr>
        <sz val="7.5"/>
        <rFont val="Arial MT"/>
        <family val="2"/>
      </rPr>
      <t>Servicios de archivos</t>
    </r>
  </si>
  <si>
    <r>
      <rPr>
        <b/>
        <sz val="7.5"/>
        <rFont val="Arial"/>
        <family val="2"/>
      </rPr>
      <t>Servicios de programación, distribución y transmisión de programas</t>
    </r>
  </si>
  <si>
    <r>
      <rPr>
        <sz val="7.5"/>
        <rFont val="Arial MT"/>
        <family val="2"/>
      </rPr>
      <t>Servicios de transmisión de programas de radio y televisión</t>
    </r>
  </si>
  <si>
    <r>
      <rPr>
        <sz val="7.5"/>
        <rFont val="Arial MT"/>
        <family val="2"/>
      </rPr>
      <t>Servicios de transmisión de programas de radio</t>
    </r>
  </si>
  <si>
    <r>
      <rPr>
        <sz val="7.5"/>
        <rFont val="Arial MT"/>
        <family val="2"/>
      </rPr>
      <t>Servicios de transmisión de programas de televisión</t>
    </r>
  </si>
  <si>
    <r>
      <rPr>
        <sz val="7.5"/>
        <rFont val="Arial MT"/>
        <family val="2"/>
      </rPr>
      <t>Servicios de programación de canales de radio y televisión</t>
    </r>
  </si>
  <si>
    <r>
      <rPr>
        <sz val="7.5"/>
        <rFont val="Arial MT"/>
        <family val="2"/>
      </rPr>
      <t>Servicios de programación de canales de radio</t>
    </r>
  </si>
  <si>
    <r>
      <rPr>
        <sz val="7.5"/>
        <rFont val="Arial MT"/>
        <family val="2"/>
      </rPr>
      <t>Servicios de programación para canales de televisión</t>
    </r>
  </si>
  <si>
    <r>
      <rPr>
        <sz val="7.5"/>
        <rFont val="Arial MT"/>
        <family val="2"/>
      </rPr>
      <t>Servicios de transmisión y distribución de programación multicanal</t>
    </r>
  </si>
  <si>
    <r>
      <rPr>
        <sz val="7.5"/>
        <rFont val="Arial MT"/>
        <family val="2"/>
      </rPr>
      <t>Servicios de transmisión</t>
    </r>
  </si>
  <si>
    <r>
      <rPr>
        <sz val="7.5"/>
        <rFont val="Arial MT"/>
        <family val="2"/>
      </rPr>
      <t xml:space="preserve">Servicios de distribución de programas, en paquete básico de
</t>
    </r>
    <r>
      <rPr>
        <sz val="7.5"/>
        <rFont val="Arial MT"/>
        <family val="2"/>
      </rPr>
      <t>programación</t>
    </r>
  </si>
  <si>
    <r>
      <rPr>
        <sz val="7.5"/>
        <rFont val="Arial MT"/>
        <family val="2"/>
      </rPr>
      <t>6110, 6120, 6130</t>
    </r>
  </si>
  <si>
    <r>
      <rPr>
        <sz val="7.5"/>
        <rFont val="Arial MT"/>
        <family val="2"/>
      </rPr>
      <t xml:space="preserve">Servicios de distribución de programas, en paquete controlado de
</t>
    </r>
    <r>
      <rPr>
        <sz val="7.5"/>
        <rFont val="Arial MT"/>
        <family val="2"/>
      </rPr>
      <t>programación</t>
    </r>
  </si>
  <si>
    <r>
      <rPr>
        <sz val="7.5"/>
        <rFont val="Arial MT"/>
        <family val="2"/>
      </rPr>
      <t>Servicios de distribución de programas, programación de películas (pago por ver)</t>
    </r>
  </si>
  <si>
    <r>
      <rPr>
        <b/>
        <sz val="7.5"/>
        <rFont val="Arial"/>
        <family val="2"/>
      </rPr>
      <t>DIVISIÓN 85</t>
    </r>
  </si>
  <si>
    <r>
      <rPr>
        <b/>
        <sz val="7.5"/>
        <rFont val="Arial"/>
        <family val="2"/>
      </rPr>
      <t>SERVICIOS DE SOPORTE</t>
    </r>
  </si>
  <si>
    <r>
      <rPr>
        <b/>
        <sz val="7.5"/>
        <rFont val="Arial"/>
        <family val="2"/>
      </rPr>
      <t>Servicios de Empleo</t>
    </r>
  </si>
  <si>
    <r>
      <rPr>
        <sz val="7.5"/>
        <rFont val="Arial MT"/>
        <family val="2"/>
      </rPr>
      <t>Servicios de búsqueda y referenciación de personal</t>
    </r>
  </si>
  <si>
    <r>
      <rPr>
        <sz val="7.5"/>
        <rFont val="Arial MT"/>
        <family val="2"/>
      </rPr>
      <t>Servicios de búsqueda de ejecutivos calificados</t>
    </r>
  </si>
  <si>
    <r>
      <rPr>
        <sz val="7.5"/>
        <rFont val="Arial MT"/>
        <family val="2"/>
      </rPr>
      <t>Servicios de empleos permanentes, (excepto los servicios de búsqueda de ejecutivos calificados)</t>
    </r>
  </si>
  <si>
    <r>
      <rPr>
        <sz val="7.5"/>
        <rFont val="Arial MT"/>
        <family val="2"/>
      </rPr>
      <t>Servicios de suministro de personal</t>
    </r>
  </si>
  <si>
    <r>
      <rPr>
        <sz val="7.5"/>
        <rFont val="Arial MT"/>
        <family val="2"/>
      </rPr>
      <t>Servicios de contratación de personal</t>
    </r>
  </si>
  <si>
    <r>
      <rPr>
        <sz val="7.5"/>
        <rFont val="Arial MT"/>
        <family val="2"/>
      </rPr>
      <t>85123*, 85129*</t>
    </r>
  </si>
  <si>
    <r>
      <rPr>
        <sz val="7.5"/>
        <rFont val="Arial MT"/>
        <family val="2"/>
      </rPr>
      <t>85121*, 85122*,</t>
    </r>
  </si>
  <si>
    <r>
      <rPr>
        <sz val="7.5"/>
        <rFont val="Arial MT"/>
        <family val="2"/>
      </rPr>
      <t>Servicios de personal temporal</t>
    </r>
  </si>
  <si>
    <r>
      <rPr>
        <sz val="7.5"/>
        <rFont val="Arial MT"/>
        <family val="2"/>
      </rPr>
      <t>85123*, 85124*,</t>
    </r>
  </si>
  <si>
    <r>
      <rPr>
        <sz val="7.5"/>
        <rFont val="Arial MT"/>
        <family val="2"/>
      </rPr>
      <t>85129*</t>
    </r>
  </si>
  <si>
    <r>
      <rPr>
        <sz val="7.5"/>
        <rFont val="Arial MT"/>
        <family val="2"/>
      </rPr>
      <t>Servicios de personal a largo plazo (nomina)</t>
    </r>
  </si>
  <si>
    <r>
      <rPr>
        <sz val="7.5"/>
        <rFont val="Arial MT"/>
        <family val="2"/>
      </rPr>
      <t>Servicios de colocación de personal temporal a permanente</t>
    </r>
  </si>
  <si>
    <r>
      <rPr>
        <sz val="7.5"/>
        <rFont val="Arial MT"/>
        <family val="2"/>
      </rPr>
      <t>Servicios de colocación de personal (co-empleo)</t>
    </r>
  </si>
  <si>
    <r>
      <rPr>
        <b/>
        <sz val="7.5"/>
        <rFont val="Arial"/>
        <family val="2"/>
      </rPr>
      <t>Servicios de investigación y seguridad</t>
    </r>
  </si>
  <si>
    <r>
      <rPr>
        <sz val="7.5"/>
        <rFont val="Arial MT"/>
        <family val="2"/>
      </rPr>
      <t>Servicios de investigación</t>
    </r>
  </si>
  <si>
    <r>
      <rPr>
        <sz val="7.5"/>
        <rFont val="Arial MT"/>
        <family val="2"/>
      </rPr>
      <t>Servicios de consultoría en seguridad</t>
    </r>
  </si>
  <si>
    <r>
      <rPr>
        <sz val="7.5"/>
        <rFont val="Arial MT"/>
        <family val="2"/>
      </rPr>
      <t>Servicios de sistemas de seguridad</t>
    </r>
  </si>
  <si>
    <r>
      <rPr>
        <sz val="7.5"/>
        <rFont val="Arial MT"/>
        <family val="2"/>
      </rPr>
      <t>Servicios de vehículos blindados</t>
    </r>
  </si>
  <si>
    <r>
      <rPr>
        <sz val="7.5"/>
        <rFont val="Arial MT"/>
        <family val="2"/>
      </rPr>
      <t>Servicios de protección (guardas de seguridad)</t>
    </r>
  </si>
  <si>
    <r>
      <rPr>
        <sz val="7.5"/>
        <rFont val="Arial MT"/>
        <family val="2"/>
      </rPr>
      <t>Otros servicios de seguridad</t>
    </r>
  </si>
  <si>
    <r>
      <rPr>
        <b/>
        <sz val="7.5"/>
        <rFont val="Arial"/>
        <family val="2"/>
      </rPr>
      <t>Servicios de limpieza</t>
    </r>
  </si>
  <si>
    <r>
      <rPr>
        <sz val="7.5"/>
        <rFont val="Arial MT"/>
        <family val="2"/>
      </rPr>
      <t>Servicios de desinfección y exterminación</t>
    </r>
  </si>
  <si>
    <r>
      <rPr>
        <sz val="7.5"/>
        <rFont val="Arial MT"/>
        <family val="2"/>
      </rPr>
      <t>Servicios de limpieza de ventanas</t>
    </r>
  </si>
  <si>
    <r>
      <rPr>
        <sz val="7.5"/>
        <rFont val="Arial MT"/>
        <family val="2"/>
      </rPr>
      <t>Servicios de limpieza general</t>
    </r>
  </si>
  <si>
    <r>
      <rPr>
        <sz val="7.5"/>
        <rFont val="Arial MT"/>
        <family val="2"/>
      </rPr>
      <t>Servicios especializados de limpieza</t>
    </r>
  </si>
  <si>
    <r>
      <rPr>
        <b/>
        <sz val="7.5"/>
        <rFont val="Arial"/>
        <family val="2"/>
      </rPr>
      <t>Servicios de empaque</t>
    </r>
  </si>
  <si>
    <r>
      <rPr>
        <sz val="7.5"/>
        <rFont val="Arial MT"/>
        <family val="2"/>
      </rPr>
      <t>Servicios de empaque</t>
    </r>
  </si>
  <si>
    <r>
      <rPr>
        <b/>
        <sz val="7.5"/>
        <rFont val="Arial"/>
        <family val="2"/>
      </rPr>
      <t>Servicios de organización de viajes, operadores turísticos y servicios conexos</t>
    </r>
  </si>
  <si>
    <r>
      <rPr>
        <sz val="7.5"/>
        <rFont val="Arial MT"/>
        <family val="2"/>
      </rPr>
      <t>Servicios de reserva para transporte</t>
    </r>
  </si>
  <si>
    <r>
      <rPr>
        <sz val="7.5"/>
        <rFont val="Arial MT"/>
        <family val="2"/>
      </rPr>
      <t>Servicios de reserva para transporte aéreo</t>
    </r>
  </si>
  <si>
    <r>
      <rPr>
        <sz val="7.5"/>
        <rFont val="Arial MT"/>
        <family val="2"/>
      </rPr>
      <t>67811*, 67813*</t>
    </r>
  </si>
  <si>
    <r>
      <rPr>
        <sz val="7.5"/>
        <rFont val="Arial MT"/>
        <family val="2"/>
      </rPr>
      <t>Servicios de reserva para transporte por ferrocarril</t>
    </r>
  </si>
  <si>
    <r>
      <rPr>
        <sz val="7.5"/>
        <rFont val="Arial MT"/>
        <family val="2"/>
      </rPr>
      <t>Servicios de reserva para transporte por autobús</t>
    </r>
  </si>
  <si>
    <r>
      <rPr>
        <sz val="7.5"/>
        <rFont val="Arial MT"/>
        <family val="2"/>
      </rPr>
      <t>Servicios de reserva para alquiler de vehículos</t>
    </r>
  </si>
  <si>
    <r>
      <rPr>
        <sz val="7.5"/>
        <rFont val="Arial MT"/>
        <family val="2"/>
      </rPr>
      <t>Otros servicios de reserva y organización de transporte n.c.p.</t>
    </r>
  </si>
  <si>
    <r>
      <rPr>
        <sz val="7.5"/>
        <rFont val="Arial MT"/>
        <family val="2"/>
      </rPr>
      <t>Servicios de reserva de alojamiento, cruceros y paquetes turísticos</t>
    </r>
  </si>
  <si>
    <r>
      <rPr>
        <sz val="7.5"/>
        <rFont val="Arial MT"/>
        <family val="2"/>
      </rPr>
      <t>Servicios de reserva de alojamiento</t>
    </r>
  </si>
  <si>
    <r>
      <rPr>
        <sz val="7.5"/>
        <rFont val="Arial MT"/>
        <family val="2"/>
      </rPr>
      <t>7990, 7911</t>
    </r>
  </si>
  <si>
    <r>
      <rPr>
        <sz val="7.5"/>
        <rFont val="Arial MT"/>
        <family val="2"/>
      </rPr>
      <t>Servicios de intercambio de tiempo compartido</t>
    </r>
  </si>
  <si>
    <r>
      <rPr>
        <sz val="7.5"/>
        <rFont val="Arial MT"/>
        <family val="2"/>
      </rPr>
      <t>67813*</t>
    </r>
  </si>
  <si>
    <r>
      <rPr>
        <sz val="7.5"/>
        <rFont val="Arial MT"/>
        <family val="2"/>
      </rPr>
      <t>Servicios de reserva de cruceros</t>
    </r>
  </si>
  <si>
    <r>
      <rPr>
        <sz val="7.5"/>
        <rFont val="Arial MT"/>
        <family val="2"/>
      </rPr>
      <t>Servicios de reserva de paquetes turísticos</t>
    </r>
  </si>
  <si>
    <r>
      <rPr>
        <sz val="7.5"/>
        <rFont val="Arial MT"/>
        <family val="2"/>
      </rPr>
      <t>Otros servicios de reserva</t>
    </r>
  </si>
  <si>
    <r>
      <rPr>
        <sz val="7.5"/>
        <rFont val="Arial MT"/>
        <family val="2"/>
      </rPr>
      <t xml:space="preserve">Servicios de reserva de centros de convenciones, centros de
</t>
    </r>
    <r>
      <rPr>
        <sz val="7.5"/>
        <rFont val="Arial MT"/>
        <family val="2"/>
      </rPr>
      <t>congresos y salas de exposiciones</t>
    </r>
  </si>
  <si>
    <r>
      <rPr>
        <sz val="7.5"/>
        <rFont val="Arial MT"/>
        <family val="2"/>
      </rPr>
      <t>Servicios de reserva de entradas para eventos, servicios de entretenimiento y esparcimiento y otros servicios de reserva</t>
    </r>
  </si>
  <si>
    <r>
      <rPr>
        <sz val="7.5"/>
        <rFont val="Arial MT"/>
        <family val="2"/>
      </rPr>
      <t xml:space="preserve">96230, 96411,
</t>
    </r>
    <r>
      <rPr>
        <sz val="7.5"/>
        <rFont val="Arial MT"/>
        <family val="2"/>
      </rPr>
      <t xml:space="preserve">96421, 96422,
</t>
    </r>
    <r>
      <rPr>
        <sz val="7.5"/>
        <rFont val="Arial MT"/>
        <family val="2"/>
      </rPr>
      <t>96520, 96910</t>
    </r>
  </si>
  <si>
    <r>
      <rPr>
        <sz val="7.5"/>
        <rFont val="Arial MT"/>
        <family val="2"/>
      </rPr>
      <t>Servicios de operadores turísticos</t>
    </r>
  </si>
  <si>
    <r>
      <rPr>
        <sz val="7.5"/>
        <rFont val="Arial MT"/>
        <family val="2"/>
      </rPr>
      <t>Servicios de guías de turismo</t>
    </r>
  </si>
  <si>
    <r>
      <rPr>
        <sz val="7.5"/>
        <rFont val="Arial MT"/>
        <family val="2"/>
      </rPr>
      <t>Servicios de promoción turística y de información al visitante</t>
    </r>
  </si>
  <si>
    <r>
      <rPr>
        <sz val="7.5"/>
        <rFont val="Arial MT"/>
        <family val="2"/>
      </rPr>
      <t>Servicios de promoción turística</t>
    </r>
  </si>
  <si>
    <r>
      <rPr>
        <sz val="7.5"/>
        <rFont val="Arial MT"/>
        <family val="2"/>
      </rPr>
      <t>Servicios de información al visitante</t>
    </r>
  </si>
  <si>
    <r>
      <rPr>
        <b/>
        <sz val="7.5"/>
        <rFont val="Arial"/>
        <family val="2"/>
      </rPr>
      <t>Otros servicios auxiliares</t>
    </r>
  </si>
  <si>
    <r>
      <rPr>
        <sz val="7.5"/>
        <rFont val="Arial MT"/>
        <family val="2"/>
      </rPr>
      <t>Servicios de información crediticia</t>
    </r>
  </si>
  <si>
    <r>
      <rPr>
        <sz val="7.5"/>
        <rFont val="Arial MT"/>
        <family val="2"/>
      </rPr>
      <t>Servicios de agencias de cobranza</t>
    </r>
  </si>
  <si>
    <r>
      <rPr>
        <sz val="7.5"/>
        <rFont val="Arial MT"/>
        <family val="2"/>
      </rPr>
      <t>Servicios auxiliares por teléfono</t>
    </r>
  </si>
  <si>
    <r>
      <rPr>
        <sz val="7.5"/>
        <rFont val="Arial MT"/>
        <family val="2"/>
      </rPr>
      <t>Servicios de centros de llamadas telefónicas (call center)</t>
    </r>
  </si>
  <si>
    <r>
      <rPr>
        <sz val="7.5"/>
        <rFont val="Arial MT"/>
        <family val="2"/>
      </rPr>
      <t>Otros servicios auxiliares por teléfono</t>
    </r>
  </si>
  <si>
    <r>
      <rPr>
        <sz val="7.5"/>
        <rFont val="Arial MT"/>
        <family val="2"/>
      </rPr>
      <t>Servicios administrativos combinados de oficina</t>
    </r>
  </si>
  <si>
    <r>
      <rPr>
        <sz val="7.5"/>
        <rFont val="Arial MT"/>
        <family val="2"/>
      </rPr>
      <t>85990*</t>
    </r>
  </si>
  <si>
    <r>
      <rPr>
        <sz val="7.5"/>
        <rFont val="Arial MT"/>
        <family val="2"/>
      </rPr>
      <t>Servicios auxiliares especializados de oficina</t>
    </r>
  </si>
  <si>
    <r>
      <rPr>
        <sz val="7.5"/>
        <rFont val="Arial MT"/>
        <family val="2"/>
      </rPr>
      <t>Servicios de copia y reproducción</t>
    </r>
  </si>
  <si>
    <r>
      <rPr>
        <sz val="7.5"/>
        <rFont val="Arial MT"/>
        <family val="2"/>
      </rPr>
      <t>85940*</t>
    </r>
  </si>
  <si>
    <r>
      <rPr>
        <sz val="7.5"/>
        <rFont val="Arial MT"/>
        <family val="2"/>
      </rPr>
      <t>Servicios de compilación de listas para envíos por correo</t>
    </r>
  </si>
  <si>
    <t>85950*</t>
  </si>
  <si>
    <r>
      <rPr>
        <sz val="7.5"/>
        <rFont val="Arial MT"/>
        <family val="2"/>
      </rPr>
      <t>Servicios de correo</t>
    </r>
  </si>
  <si>
    <r>
      <rPr>
        <sz val="7.5"/>
        <rFont val="Arial MT"/>
        <family val="2"/>
      </rPr>
      <t>85950*</t>
    </r>
  </si>
  <si>
    <r>
      <rPr>
        <sz val="7.5"/>
        <rFont val="Arial MT"/>
        <family val="2"/>
      </rPr>
      <t>Servicios de preparación de documentos y otros servicios especializados de apoyo a oficina</t>
    </r>
  </si>
  <si>
    <r>
      <rPr>
        <sz val="7.5"/>
        <rFont val="Arial MT"/>
        <family val="2"/>
      </rPr>
      <t>Servicios de organización y asistencia de convenciones y ferias</t>
    </r>
  </si>
  <si>
    <r>
      <rPr>
        <sz val="7.5"/>
        <rFont val="Arial MT"/>
        <family val="2"/>
      </rPr>
      <t>Servicios de organización y asistencia de convenciones</t>
    </r>
  </si>
  <si>
    <r>
      <rPr>
        <sz val="7.5"/>
        <rFont val="Arial MT"/>
        <family val="2"/>
      </rPr>
      <t>85970*</t>
    </r>
  </si>
  <si>
    <r>
      <rPr>
        <sz val="7.5"/>
        <rFont val="Arial MT"/>
        <family val="2"/>
      </rPr>
      <t>Servicios de organización y asistencia de ferias comerciales</t>
    </r>
  </si>
  <si>
    <r>
      <rPr>
        <sz val="7.5"/>
        <rFont val="Arial MT"/>
        <family val="2"/>
      </rPr>
      <t>Servicios de mantenimiento y cuidado del paisaje</t>
    </r>
  </si>
  <si>
    <r>
      <rPr>
        <sz val="7.5"/>
        <rFont val="Arial MT"/>
        <family val="2"/>
      </rPr>
      <t>Otros servicios de apoyo y de información n.c.p</t>
    </r>
  </si>
  <si>
    <r>
      <rPr>
        <sz val="7.5"/>
        <rFont val="Arial MT"/>
        <family val="2"/>
      </rPr>
      <t>Otros servicios de información</t>
    </r>
  </si>
  <si>
    <r>
      <rPr>
        <sz val="7.5"/>
        <rFont val="Arial MT"/>
        <family val="2"/>
      </rPr>
      <t>Otros servicios de apoyo n.c.p.</t>
    </r>
  </si>
  <si>
    <r>
      <rPr>
        <sz val="7.5"/>
        <rFont val="Arial MT"/>
        <family val="2"/>
      </rPr>
      <t>8110, 8299</t>
    </r>
  </si>
  <si>
    <r>
      <rPr>
        <b/>
        <sz val="7.5"/>
        <rFont val="Arial"/>
        <family val="2"/>
      </rPr>
      <t>SERVICIOS DE APOYO A LA AGRICULTURA, LA CAZA, LA</t>
    </r>
  </si>
  <si>
    <r>
      <rPr>
        <b/>
        <sz val="7.5"/>
        <rFont val="Arial"/>
        <family val="2"/>
      </rPr>
      <t>DIVISIÓN  86</t>
    </r>
  </si>
  <si>
    <r>
      <rPr>
        <b/>
        <sz val="7.5"/>
        <rFont val="Arial"/>
        <family val="2"/>
      </rPr>
      <t>SILVICULTURA, LA PESCA, LA MINERÍA Y LOS SERVICIOS</t>
    </r>
  </si>
  <si>
    <r>
      <rPr>
        <b/>
        <sz val="7.5"/>
        <rFont val="Arial"/>
        <family val="2"/>
      </rPr>
      <t>PÚBLICOS</t>
    </r>
  </si>
  <si>
    <r>
      <rPr>
        <b/>
        <sz val="7.5"/>
        <rFont val="Arial"/>
        <family val="2"/>
      </rPr>
      <t>Servicios de apoyo a la agricultura, la caza, silvicultura y pesca</t>
    </r>
  </si>
  <si>
    <r>
      <rPr>
        <sz val="7.5"/>
        <rFont val="Arial MT"/>
        <family val="2"/>
      </rPr>
      <t>Servicios de apoyo a la producción de cultivos</t>
    </r>
  </si>
  <si>
    <r>
      <rPr>
        <sz val="7.5"/>
        <rFont val="Arial MT"/>
        <family val="2"/>
      </rPr>
      <t>Servicios agrícolas posteriores a la cosecha</t>
    </r>
  </si>
  <si>
    <r>
      <rPr>
        <sz val="7.5"/>
        <rFont val="Arial MT"/>
        <family val="2"/>
      </rPr>
      <t>Servicios de procesamiento de semillas</t>
    </r>
  </si>
  <si>
    <r>
      <rPr>
        <sz val="7.5"/>
        <rFont val="Arial MT"/>
        <family val="2"/>
      </rPr>
      <t>Servicios preparatorios para la siembra y la cosecha</t>
    </r>
  </si>
  <si>
    <r>
      <rPr>
        <sz val="7.5"/>
        <rFont val="Arial MT"/>
        <family val="2"/>
      </rPr>
      <t>Otros servicios de apoyo a la producción agrícola</t>
    </r>
  </si>
  <si>
    <r>
      <rPr>
        <sz val="7.5"/>
        <rFont val="Arial MT"/>
        <family val="2"/>
      </rPr>
      <t>Servicios pecuarios</t>
    </r>
  </si>
  <si>
    <r>
      <rPr>
        <sz val="7.5"/>
        <rFont val="Arial MT"/>
        <family val="2"/>
      </rPr>
      <t>Servicios de cría de animales de granja</t>
    </r>
  </si>
  <si>
    <r>
      <rPr>
        <sz val="7.5"/>
        <rFont val="Arial MT"/>
        <family val="2"/>
      </rPr>
      <t>Otros servicios de cría de animales</t>
    </r>
  </si>
  <si>
    <r>
      <rPr>
        <sz val="7.5"/>
        <rFont val="Arial MT"/>
        <family val="2"/>
      </rPr>
      <t>Servicios de apoyo a la caza</t>
    </r>
  </si>
  <si>
    <r>
      <rPr>
        <sz val="7.5"/>
        <rFont val="Arial MT"/>
        <family val="2"/>
      </rPr>
      <t>9319, 9499, 0170</t>
    </r>
  </si>
  <si>
    <r>
      <rPr>
        <sz val="7.5"/>
        <rFont val="Arial MT"/>
        <family val="2"/>
      </rPr>
      <t>Servicios de apoyo a la silvicultura y explotación forestal</t>
    </r>
  </si>
  <si>
    <r>
      <rPr>
        <sz val="7.5"/>
        <rFont val="Arial MT"/>
        <family val="2"/>
      </rPr>
      <t>0240, 0210</t>
    </r>
  </si>
  <si>
    <r>
      <rPr>
        <sz val="7.5"/>
        <rFont val="Arial MT"/>
        <family val="2"/>
      </rPr>
      <t>Servicios de apoyo a la pesca</t>
    </r>
  </si>
  <si>
    <r>
      <rPr>
        <sz val="7.5"/>
        <rFont val="Arial MT"/>
        <family val="2"/>
      </rPr>
      <t xml:space="preserve">0311, 0312, 0321,
</t>
    </r>
    <r>
      <rPr>
        <sz val="7.5"/>
        <rFont val="Arial MT"/>
        <family val="2"/>
      </rPr>
      <t>0322</t>
    </r>
  </si>
  <si>
    <r>
      <rPr>
        <b/>
        <sz val="7.5"/>
        <rFont val="Arial"/>
        <family val="2"/>
      </rPr>
      <t>Servicios de apoyo a la minería</t>
    </r>
  </si>
  <si>
    <r>
      <rPr>
        <sz val="7.5"/>
        <rFont val="Arial MT"/>
        <family val="2"/>
      </rPr>
      <t>Servicios de apoyo a la minería</t>
    </r>
  </si>
  <si>
    <r>
      <rPr>
        <sz val="7.5"/>
        <rFont val="Arial MT"/>
        <family val="2"/>
      </rPr>
      <t>Servicios de apoyo a la extracción de petróleo y gas</t>
    </r>
  </si>
  <si>
    <r>
      <rPr>
        <sz val="7.5"/>
        <rFont val="Arial MT"/>
        <family val="2"/>
      </rPr>
      <t>Servicios de apoyo a otras industrias mineras</t>
    </r>
  </si>
  <si>
    <r>
      <rPr>
        <b/>
        <sz val="7.5"/>
        <rFont val="Arial"/>
        <family val="2"/>
      </rPr>
      <t>Servicios de apoyo a la distribución de electricidad, gas y agua</t>
    </r>
  </si>
  <si>
    <r>
      <rPr>
        <sz val="7.5"/>
        <rFont val="Arial MT"/>
        <family val="2"/>
      </rPr>
      <t>Servicios de apoyo a la transmisión y distribución de electricidad</t>
    </r>
  </si>
  <si>
    <r>
      <rPr>
        <sz val="7.5"/>
        <rFont val="Arial MT"/>
        <family val="2"/>
      </rPr>
      <t>Servicios de transmisión de electricidad (a comisión o por contrato)</t>
    </r>
  </si>
  <si>
    <r>
      <rPr>
        <sz val="7.5"/>
        <rFont val="Arial MT"/>
        <family val="2"/>
      </rPr>
      <t>Servicios de distribución de electricidad (a comisión o por contrato)</t>
    </r>
  </si>
  <si>
    <r>
      <rPr>
        <sz val="7.5"/>
        <rFont val="Arial MT"/>
        <family val="2"/>
      </rPr>
      <t>Servicios de distribución de gas por tuberías (a comisión o por contrato)</t>
    </r>
  </si>
  <si>
    <r>
      <rPr>
        <sz val="7.5"/>
        <rFont val="Arial MT"/>
        <family val="2"/>
      </rPr>
      <t>Servicios de distribución de agua por tubería (a comisión o por contrato)</t>
    </r>
  </si>
  <si>
    <r>
      <rPr>
        <sz val="7.5"/>
        <rFont val="Arial MT"/>
        <family val="2"/>
      </rPr>
      <t xml:space="preserve">Servicios de distribución de agua por tubería (a comisión o por
</t>
    </r>
    <r>
      <rPr>
        <sz val="7.5"/>
        <rFont val="Arial MT"/>
        <family val="2"/>
      </rPr>
      <t>contrato)</t>
    </r>
  </si>
  <si>
    <r>
      <rPr>
        <sz val="7.5"/>
        <rFont val="Arial MT"/>
        <family val="2"/>
      </rPr>
      <t>Servicios de distribución de vapor, agua caliente y aire acondicionado, suministrado por tubería (a comisión o por contrato)</t>
    </r>
  </si>
  <si>
    <r>
      <rPr>
        <sz val="7.5"/>
        <rFont val="Arial MT"/>
        <family val="2"/>
      </rPr>
      <t>Servicios de distribución de agua, excepto a través de la red (a comisión o por contrato)</t>
    </r>
  </si>
  <si>
    <r>
      <rPr>
        <b/>
        <sz val="7.5"/>
        <rFont val="Arial"/>
        <family val="2"/>
      </rPr>
      <t>DIVISIÓN 87</t>
    </r>
  </si>
  <si>
    <r>
      <rPr>
        <b/>
        <sz val="7.5"/>
        <rFont val="Arial"/>
        <family val="2"/>
      </rPr>
      <t>SERVICIOS DE MANTENIMIENTO, REPARACIÓN E INSTALACIÓN (EXCEPTO SERVICIOS DE CONSTRUCCIÓN)</t>
    </r>
  </si>
  <si>
    <r>
      <rPr>
        <b/>
        <sz val="7.5"/>
        <rFont val="Arial"/>
        <family val="2"/>
      </rPr>
      <t>Servicios de mantenimiento y reparación de productos metálicos elaborados, maquinaria y equipo</t>
    </r>
  </si>
  <si>
    <r>
      <rPr>
        <sz val="7.5"/>
        <rFont val="Arial MT"/>
        <family val="2"/>
      </rPr>
      <t xml:space="preserve">Servicios de mantenimiento y reparación de productos metálicos
</t>
    </r>
    <r>
      <rPr>
        <sz val="7.5"/>
        <rFont val="Arial MT"/>
        <family val="2"/>
      </rPr>
      <t>elaborados, excepto maquinaria y equipo</t>
    </r>
  </si>
  <si>
    <r>
      <rPr>
        <sz val="7.5"/>
        <rFont val="Arial MT"/>
        <family val="2"/>
      </rPr>
      <t xml:space="preserve">Servicios de mantenimiento y reparación de productos metálicos
</t>
    </r>
    <r>
      <rPr>
        <sz val="7.5"/>
        <rFont val="Arial MT"/>
        <family val="2"/>
      </rPr>
      <t>estructurales y sus partes</t>
    </r>
  </si>
  <si>
    <r>
      <rPr>
        <sz val="7.5"/>
        <rFont val="Arial MT"/>
        <family val="2"/>
      </rPr>
      <t xml:space="preserve">Servicios de mantenimiento y reparación de depósitos, cisternas y
</t>
    </r>
    <r>
      <rPr>
        <sz val="7.5"/>
        <rFont val="Arial MT"/>
        <family val="2"/>
      </rPr>
      <t>recipientes de hierro, acero o aluminio</t>
    </r>
  </si>
  <si>
    <r>
      <rPr>
        <sz val="7.5"/>
        <rFont val="Arial MT"/>
        <family val="2"/>
      </rPr>
      <t>Servicios de mantenimiento y reparación de Calderas generadoras de</t>
    </r>
  </si>
  <si>
    <r>
      <rPr>
        <sz val="7.5"/>
        <rFont val="Arial MT"/>
        <family val="2"/>
      </rPr>
      <t>vapor de agua (excepto calderas de agua caliente para calefacción</t>
    </r>
  </si>
  <si>
    <r>
      <rPr>
        <sz val="7.5"/>
        <rFont val="Arial MT"/>
        <family val="2"/>
      </rPr>
      <t>central) y sus partes y piezas</t>
    </r>
  </si>
  <si>
    <r>
      <rPr>
        <sz val="7.5"/>
        <rFont val="Arial MT"/>
        <family val="2"/>
      </rPr>
      <t>Servicios de mantenimiento y reparación de otros productos metálicos elaborados n.c.p.</t>
    </r>
  </si>
  <si>
    <r>
      <rPr>
        <sz val="7.5"/>
        <rFont val="Arial MT"/>
        <family val="2"/>
      </rPr>
      <t>Servicios de mantenimiento y reparación de maquinaria de oficina y contabilidad</t>
    </r>
  </si>
  <si>
    <r>
      <rPr>
        <sz val="7.5"/>
        <rFont val="Arial MT"/>
        <family val="2"/>
      </rPr>
      <t>Servicios de mantenimiento y reparación de computadores y equipo periférico</t>
    </r>
  </si>
  <si>
    <r>
      <rPr>
        <sz val="7.5"/>
        <rFont val="Arial MT"/>
        <family val="2"/>
      </rPr>
      <t>Servicios de mantenimiento y reparación de maquinaria y equipo de transporte</t>
    </r>
  </si>
  <si>
    <r>
      <rPr>
        <sz val="7.5"/>
        <rFont val="Arial MT"/>
        <family val="2"/>
      </rPr>
      <t>Servicios de mantenimiento y reparación de vehículos automotores</t>
    </r>
  </si>
  <si>
    <r>
      <rPr>
        <sz val="7.5"/>
        <rFont val="Arial MT"/>
        <family val="2"/>
      </rPr>
      <t xml:space="preserve">Servicios de mantenimiento y reparación de vehículos automotores
</t>
    </r>
    <r>
      <rPr>
        <sz val="7.5"/>
        <rFont val="Arial MT"/>
        <family val="2"/>
      </rPr>
      <t>para transporte público (autobuses y microbuses)</t>
    </r>
  </si>
  <si>
    <r>
      <rPr>
        <sz val="7.5"/>
        <rFont val="Arial MT"/>
        <family val="2"/>
      </rPr>
      <t>Servicios de mantenimiento y reparación de vehículos automóviles</t>
    </r>
  </si>
  <si>
    <r>
      <rPr>
        <sz val="7.5"/>
        <rFont val="Arial MT"/>
        <family val="2"/>
      </rPr>
      <t>Servicios de mantenimiento y reparación de vehículos automotores n.c.p.</t>
    </r>
  </si>
  <si>
    <r>
      <rPr>
        <sz val="7.5"/>
        <rFont val="Arial MT"/>
        <family val="2"/>
      </rPr>
      <t>Servicios de mantenimiento y reparación de motocicletas</t>
    </r>
  </si>
  <si>
    <r>
      <rPr>
        <sz val="7.5"/>
        <rFont val="Arial MT"/>
        <family val="2"/>
      </rPr>
      <t>Servicios de mantenimiento y reparación de remolques y semirremolques</t>
    </r>
  </si>
  <si>
    <r>
      <rPr>
        <sz val="7.5"/>
        <rFont val="Arial MT"/>
        <family val="2"/>
      </rPr>
      <t>Servicios de mantenimiento y reparación de buques y de otras embarcaciones</t>
    </r>
  </si>
  <si>
    <r>
      <rPr>
        <sz val="7.5"/>
        <rFont val="Arial MT"/>
        <family val="2"/>
      </rPr>
      <t>Servicios de mantenimiento y reparación de aeronaves y naves espaciales</t>
    </r>
  </si>
  <si>
    <r>
      <rPr>
        <sz val="7.5"/>
        <rFont val="Arial MT"/>
        <family val="2"/>
      </rPr>
      <t>Servicios de mantenimiento y reparación de aeronaves</t>
    </r>
  </si>
  <si>
    <r>
      <rPr>
        <sz val="7.5"/>
        <rFont val="Arial MT"/>
        <family val="2"/>
      </rPr>
      <t>Servicios de mantenimiento y reparación de locomotoras para vías férreas y tranvías, y material rodante</t>
    </r>
  </si>
  <si>
    <r>
      <rPr>
        <sz val="7.5"/>
        <rFont val="Arial MT"/>
        <family val="2"/>
      </rPr>
      <t>87149*</t>
    </r>
  </si>
  <si>
    <r>
      <rPr>
        <sz val="7.5"/>
        <rFont val="Arial MT"/>
        <family val="2"/>
      </rPr>
      <t xml:space="preserve">Servicios de mantenimiento y reparación de locomotoras para vías
</t>
    </r>
    <r>
      <rPr>
        <sz val="7.5"/>
        <rFont val="Arial MT"/>
        <family val="2"/>
      </rPr>
      <t>férreas y tranvías, y material rodante</t>
    </r>
  </si>
  <si>
    <r>
      <rPr>
        <sz val="7.5"/>
        <rFont val="Arial MT"/>
        <family val="2"/>
      </rPr>
      <t>Servicios de mantenimiento y reparación de otro equipo de transporte n.c.p.</t>
    </r>
  </si>
  <si>
    <r>
      <rPr>
        <sz val="7.5"/>
        <rFont val="Arial MT"/>
        <family val="2"/>
      </rPr>
      <t>Servicios de mantenimiento y reparación de otra maquinaria y otro equipo</t>
    </r>
  </si>
  <si>
    <r>
      <rPr>
        <sz val="7.5"/>
        <rFont val="Arial MT"/>
        <family val="2"/>
      </rPr>
      <t>Servicios de mantenimiento y reparación de electrodomésticos</t>
    </r>
  </si>
  <si>
    <r>
      <rPr>
        <sz val="7.5"/>
        <rFont val="Arial MT"/>
        <family val="2"/>
      </rPr>
      <t>87151*</t>
    </r>
  </si>
  <si>
    <r>
      <rPr>
        <sz val="7.5"/>
        <rFont val="Arial MT"/>
        <family val="2"/>
      </rPr>
      <t>Servicios de mantenimiento y reparación de maquinaria y aparatos eléctricos n.c.p.</t>
    </r>
  </si>
  <si>
    <r>
      <rPr>
        <sz val="7.5"/>
        <rFont val="Arial MT"/>
        <family val="2"/>
      </rPr>
      <t xml:space="preserve">Servicios de mantenimiento y reparación de motores, transformadores
</t>
    </r>
    <r>
      <rPr>
        <sz val="7.5"/>
        <rFont val="Arial MT"/>
        <family val="2"/>
      </rPr>
      <t>y generadores eléctricos</t>
    </r>
  </si>
  <si>
    <r>
      <rPr>
        <sz val="7.5"/>
        <rFont val="Arial MT"/>
        <family val="2"/>
      </rPr>
      <t xml:space="preserve">Servicios de mantenimiento y reparación de aparatos de distribución y
</t>
    </r>
    <r>
      <rPr>
        <sz val="7.5"/>
        <rFont val="Arial MT"/>
        <family val="2"/>
      </rPr>
      <t>control eléctrico</t>
    </r>
  </si>
  <si>
    <r>
      <rPr>
        <sz val="7.5"/>
        <rFont val="Arial MT"/>
        <family val="2"/>
      </rPr>
      <t>Servicios de mantenimiento y reparación de equipos y aparatos de telecomunicaciones</t>
    </r>
  </si>
  <si>
    <r>
      <rPr>
        <sz val="7.5"/>
        <rFont val="Arial MT"/>
        <family val="2"/>
      </rPr>
      <t>Servicios de mantenimiento y reparación de teléfonos celulares</t>
    </r>
  </si>
  <si>
    <r>
      <rPr>
        <sz val="7.5"/>
        <rFont val="Arial MT"/>
        <family val="2"/>
      </rPr>
      <t>Servicios de mantenimiento y reparación de equipo de transmisión de datos/módems y de comunicaciones (como enrutadores, puentes, etc.)</t>
    </r>
  </si>
  <si>
    <r>
      <rPr>
        <sz val="7.5"/>
        <rFont val="Arial MT"/>
        <family val="2"/>
      </rPr>
      <t>Servicios de mantenimiento de cámaras de televisión y de video de uso comercial</t>
    </r>
  </si>
  <si>
    <r>
      <rPr>
        <sz val="7.5"/>
        <rFont val="Arial MT"/>
        <family val="2"/>
      </rPr>
      <t>Servicios de mantenimiento y reparación de equipos y aparatos de telecomunicaciones n.c.p.</t>
    </r>
  </si>
  <si>
    <r>
      <rPr>
        <sz val="7.5"/>
        <rFont val="Arial MT"/>
        <family val="2"/>
      </rPr>
      <t>Servicios de mantenimiento y reparación de instrumentos médicos, de precisión y ópticos; equipo de medición, prueba, navegación y control</t>
    </r>
  </si>
  <si>
    <r>
      <rPr>
        <sz val="7.5"/>
        <rFont val="Arial MT"/>
        <family val="2"/>
      </rPr>
      <t>Servicios de mantenimiento y reparación de instrumentos ópticos</t>
    </r>
  </si>
  <si>
    <r>
      <rPr>
        <sz val="7.5"/>
        <rFont val="Arial MT"/>
        <family val="2"/>
      </rPr>
      <t xml:space="preserve">Servicios de mantenimiento y reparación de equipo de irradiación y
</t>
    </r>
    <r>
      <rPr>
        <sz val="7.5"/>
        <rFont val="Arial MT"/>
        <family val="2"/>
      </rPr>
      <t>equipo electrónico de uso médico y terapéutico</t>
    </r>
  </si>
  <si>
    <r>
      <rPr>
        <sz val="7.5"/>
        <rFont val="Arial MT"/>
        <family val="2"/>
      </rPr>
      <t>Servicios de mantenimiento y reparación de equipo de medición, prueba, navegación y control</t>
    </r>
  </si>
  <si>
    <r>
      <rPr>
        <sz val="7.5"/>
        <rFont val="Arial MT"/>
        <family val="2"/>
      </rPr>
      <t>Servicios de mantenimiento y reparación de equipos electrónicos de consumo</t>
    </r>
  </si>
  <si>
    <r>
      <rPr>
        <sz val="7.5"/>
        <rFont val="Arial MT"/>
        <family val="2"/>
      </rPr>
      <t>Servicios de mantenimiento y reparación de equipos electrónicos de</t>
    </r>
  </si>
  <si>
    <r>
      <rPr>
        <sz val="7.5"/>
        <rFont val="Arial MT"/>
        <family val="2"/>
      </rPr>
      <t xml:space="preserve">consumo doméstico (receptores de radio y televisión; grabadoras de
</t>
    </r>
    <r>
      <rPr>
        <sz val="7.5"/>
        <rFont val="Arial MT"/>
        <family val="2"/>
      </rPr>
      <t>video (VCR, DVD, etc.), reproductores de CD, DVD, etc., cámaras de</t>
    </r>
  </si>
  <si>
    <r>
      <rPr>
        <sz val="7.5"/>
        <rFont val="Arial MT"/>
        <family val="2"/>
      </rPr>
      <t>video de tipo casero, etc.)</t>
    </r>
  </si>
  <si>
    <r>
      <rPr>
        <sz val="7.5"/>
        <rFont val="Arial MT"/>
        <family val="2"/>
      </rPr>
      <t>Servicios de mantenimiento y reparación de maquinaria industrial</t>
    </r>
  </si>
  <si>
    <r>
      <rPr>
        <sz val="7.5"/>
        <rFont val="Arial MT"/>
        <family val="2"/>
      </rPr>
      <t>87159*</t>
    </r>
  </si>
  <si>
    <r>
      <rPr>
        <sz val="7.5"/>
        <rFont val="Arial MT"/>
        <family val="2"/>
      </rPr>
      <t xml:space="preserve">Servicios de mantenimiento y reparación de motores de combustión
</t>
    </r>
    <r>
      <rPr>
        <sz val="7.5"/>
        <rFont val="Arial MT"/>
        <family val="2"/>
      </rPr>
      <t>interna y turbinas</t>
    </r>
  </si>
  <si>
    <r>
      <rPr>
        <sz val="7.5"/>
        <rFont val="Arial MT"/>
        <family val="2"/>
      </rPr>
      <t xml:space="preserve">Servicios de mantenimiento y reparación de bombas, compresores,
</t>
    </r>
    <r>
      <rPr>
        <sz val="7.5"/>
        <rFont val="Arial MT"/>
        <family val="2"/>
      </rPr>
      <t>válvulas, motores de fuerza hidráulica y de potencia neumática</t>
    </r>
  </si>
  <si>
    <r>
      <rPr>
        <sz val="7.5"/>
        <rFont val="Arial MT"/>
        <family val="2"/>
      </rPr>
      <t xml:space="preserve">Servicios de mantenimiento y reparación de cojinetes, engranajes,
</t>
    </r>
    <r>
      <rPr>
        <sz val="7.5"/>
        <rFont val="Arial MT"/>
        <family val="2"/>
      </rPr>
      <t>trenes de engranaje y elementos de transmisión</t>
    </r>
  </si>
  <si>
    <r>
      <rPr>
        <sz val="7.5"/>
        <rFont val="Arial MT"/>
        <family val="2"/>
      </rPr>
      <t xml:space="preserve">Servicios de mantenimiento y reparación de hornos, hogares y
</t>
    </r>
    <r>
      <rPr>
        <sz val="7.5"/>
        <rFont val="Arial MT"/>
        <family val="2"/>
      </rPr>
      <t>quemadores industriales</t>
    </r>
  </si>
  <si>
    <r>
      <rPr>
        <sz val="7.5"/>
        <rFont val="Arial MT"/>
        <family val="2"/>
      </rPr>
      <t xml:space="preserve">Servicios de mantenimiento y reparación de equipo de elevación y
</t>
    </r>
    <r>
      <rPr>
        <sz val="7.5"/>
        <rFont val="Arial MT"/>
        <family val="2"/>
      </rPr>
      <t>manipulación y sus partes y piezas</t>
    </r>
  </si>
  <si>
    <r>
      <rPr>
        <sz val="7.5"/>
        <rFont val="Arial MT"/>
        <family val="2"/>
      </rPr>
      <t xml:space="preserve">Servicios de mantenimiento y reparación de herramientas de mano con
</t>
    </r>
    <r>
      <rPr>
        <sz val="7.5"/>
        <rFont val="Arial MT"/>
        <family val="2"/>
      </rPr>
      <t>motor incorporado</t>
    </r>
  </si>
  <si>
    <r>
      <rPr>
        <sz val="7.5"/>
        <rFont val="Arial MT"/>
        <family val="2"/>
      </rPr>
      <t xml:space="preserve">Servicios de mantenimiento y reparación de maquinaria y equipo de
</t>
    </r>
    <r>
      <rPr>
        <sz val="7.5"/>
        <rFont val="Arial MT"/>
        <family val="2"/>
      </rPr>
      <t>uso especial (agrícola, forestal, metalúrgico y minero)</t>
    </r>
  </si>
  <si>
    <r>
      <rPr>
        <sz val="7.5"/>
        <rFont val="Arial MT"/>
        <family val="2"/>
      </rPr>
      <t>Servicios de mantenimiento y reparación de máquinas de uso general n.c.p.</t>
    </r>
  </si>
  <si>
    <r>
      <rPr>
        <sz val="7.5"/>
        <rFont val="Arial MT"/>
        <family val="2"/>
      </rPr>
      <t>Servicios de mantenimiento y reparación de ascensores y escaleras mecánicas</t>
    </r>
  </si>
  <si>
    <r>
      <rPr>
        <sz val="7.5"/>
        <rFont val="Arial MT"/>
        <family val="2"/>
      </rPr>
      <t>Servicio de mantenimiento y reparación de ascensores</t>
    </r>
  </si>
  <si>
    <r>
      <rPr>
        <sz val="7.5"/>
        <rFont val="Arial MT"/>
        <family val="2"/>
      </rPr>
      <t>Servicios de mantenimiento y reparación de otros equipos n.c.p.</t>
    </r>
  </si>
  <si>
    <r>
      <rPr>
        <b/>
        <sz val="7.5"/>
        <rFont val="Arial"/>
        <family val="2"/>
      </rPr>
      <t>Servicios de reparación de otros bienes</t>
    </r>
  </si>
  <si>
    <r>
      <rPr>
        <sz val="7.5"/>
        <rFont val="Arial MT"/>
        <family val="2"/>
      </rPr>
      <t>Servicios de reparación de calzado y artículos de cuero</t>
    </r>
  </si>
  <si>
    <r>
      <rPr>
        <sz val="7.5"/>
        <rFont val="Arial MT"/>
        <family val="2"/>
      </rPr>
      <t>Servicios de reparación de relojes y joyas</t>
    </r>
  </si>
  <si>
    <r>
      <rPr>
        <sz val="7.5"/>
        <rFont val="Arial MT"/>
        <family val="2"/>
      </rPr>
      <t>Servicios de reparación de prendas de vestir y textiles para el hogar</t>
    </r>
  </si>
  <si>
    <r>
      <rPr>
        <sz val="7.5"/>
        <rFont val="Arial MT"/>
        <family val="2"/>
      </rPr>
      <t>Servicios de reparación de muebles</t>
    </r>
  </si>
  <si>
    <r>
      <rPr>
        <sz val="7.5"/>
        <rFont val="Arial MT"/>
        <family val="2"/>
      </rPr>
      <t>Restauración y reparación de muebles</t>
    </r>
  </si>
  <si>
    <r>
      <rPr>
        <sz val="7.5"/>
        <rFont val="Arial MT"/>
        <family val="2"/>
      </rPr>
      <t>Servicios de mantenimiento y reparación de otros bienes n.c.p.</t>
    </r>
  </si>
  <si>
    <r>
      <rPr>
        <sz val="7.5"/>
        <rFont val="Arial MT"/>
        <family val="2"/>
      </rPr>
      <t xml:space="preserve">Servicios de mantenimiento y reparación de bicicletas y otros
</t>
    </r>
    <r>
      <rPr>
        <sz val="7.5"/>
        <rFont val="Arial MT"/>
        <family val="2"/>
      </rPr>
      <t>velocípedos sin motor</t>
    </r>
  </si>
  <si>
    <r>
      <rPr>
        <sz val="7.5"/>
        <rFont val="Arial MT"/>
        <family val="2"/>
      </rPr>
      <t xml:space="preserve">Servicios de mantenimiento y reparación de sillones de ruedas para
</t>
    </r>
    <r>
      <rPr>
        <sz val="7.5"/>
        <rFont val="Arial MT"/>
        <family val="2"/>
      </rPr>
      <t>personas con discapacidad</t>
    </r>
  </si>
  <si>
    <r>
      <rPr>
        <sz val="7.5"/>
        <rFont val="Arial MT"/>
        <family val="2"/>
      </rPr>
      <t>Servicios de reparación de instrumentos musicales</t>
    </r>
  </si>
  <si>
    <r>
      <rPr>
        <sz val="7.5"/>
        <rFont val="Arial MT"/>
        <family val="2"/>
      </rPr>
      <t>Servicios de mantenimiento y reparación de otros efectos personales y enseres domésticos n.c.p.</t>
    </r>
  </si>
  <si>
    <r>
      <rPr>
        <b/>
        <sz val="7.5"/>
        <rFont val="Arial"/>
        <family val="2"/>
      </rPr>
      <t>Servicios de instalación (distintos de los servicios de construcción)</t>
    </r>
  </si>
  <si>
    <r>
      <rPr>
        <sz val="7.5"/>
        <rFont val="Arial MT"/>
        <family val="2"/>
      </rPr>
      <t xml:space="preserve">Servicios de instalación de productos metálicos elaborados, excepto
</t>
    </r>
    <r>
      <rPr>
        <sz val="7.5"/>
        <rFont val="Arial MT"/>
        <family val="2"/>
      </rPr>
      <t>maquinaria y equipo</t>
    </r>
  </si>
  <si>
    <r>
      <rPr>
        <sz val="7.5"/>
        <rFont val="Arial MT"/>
        <family val="2"/>
      </rPr>
      <t xml:space="preserve">Servicios de instalación de productos metálicos estructurales y sus
</t>
    </r>
    <r>
      <rPr>
        <sz val="7.5"/>
        <rFont val="Arial MT"/>
        <family val="2"/>
      </rPr>
      <t>partes</t>
    </r>
  </si>
  <si>
    <r>
      <rPr>
        <sz val="7.5"/>
        <rFont val="Arial MT"/>
        <family val="2"/>
      </rPr>
      <t xml:space="preserve">Servicios de instalación de depósitos, cisternas y recipientes de hierro,
</t>
    </r>
    <r>
      <rPr>
        <sz val="7.5"/>
        <rFont val="Arial MT"/>
        <family val="2"/>
      </rPr>
      <t>acero o aluminio</t>
    </r>
  </si>
  <si>
    <r>
      <rPr>
        <sz val="7.5"/>
        <rFont val="Arial MT"/>
        <family val="2"/>
      </rPr>
      <t>Servicios de instalación de calderas generadoras de vapor de agua</t>
    </r>
  </si>
  <si>
    <r>
      <rPr>
        <sz val="7.5"/>
        <rFont val="Arial MT"/>
        <family val="2"/>
      </rPr>
      <t>(excepto calderas de agua caliente para calefacción central) y sus</t>
    </r>
  </si>
  <si>
    <r>
      <rPr>
        <sz val="7.5"/>
        <rFont val="Arial MT"/>
        <family val="2"/>
      </rPr>
      <t>partes y piezas</t>
    </r>
  </si>
  <si>
    <r>
      <rPr>
        <sz val="7.5"/>
        <rFont val="Arial MT"/>
        <family val="2"/>
      </rPr>
      <t>Servicio de instalación de otros productos metálicos elaborados n.c.p.</t>
    </r>
  </si>
  <si>
    <r>
      <rPr>
        <sz val="7.5"/>
        <rFont val="Arial MT"/>
        <family val="2"/>
      </rPr>
      <t>Servicios de instalación de maquinaria y equipo para el sector industrial</t>
    </r>
  </si>
  <si>
    <r>
      <rPr>
        <sz val="7.5"/>
        <rFont val="Arial MT"/>
        <family val="2"/>
      </rPr>
      <t>Servicios de instalación de  motores de combustión interna y turbinas</t>
    </r>
  </si>
  <si>
    <r>
      <rPr>
        <sz val="7.5"/>
        <rFont val="Arial MT"/>
        <family val="2"/>
      </rPr>
      <t>Servicios de instalación de  bombas, compresores, válvulas, motores de fuerza hidráulica y de potencia neumática</t>
    </r>
  </si>
  <si>
    <r>
      <rPr>
        <sz val="7.5"/>
        <rFont val="Arial MT"/>
        <family val="2"/>
      </rPr>
      <t>Servicios de instalación de hornos, hogares y quemadores industriales</t>
    </r>
  </si>
  <si>
    <r>
      <rPr>
        <sz val="7.5"/>
        <rFont val="Arial MT"/>
        <family val="2"/>
      </rPr>
      <t>Servicios de instalación de equipo de elevación y manipulación y sus partes y piezas</t>
    </r>
  </si>
  <si>
    <r>
      <rPr>
        <sz val="7.5"/>
        <rFont val="Arial MT"/>
        <family val="2"/>
      </rPr>
      <t xml:space="preserve">Servicios de instalación de maquinaria de uso especial (agrícola,
</t>
    </r>
    <r>
      <rPr>
        <sz val="7.5"/>
        <rFont val="Arial MT"/>
        <family val="2"/>
      </rPr>
      <t>forestal, metalúrgico y minero)</t>
    </r>
  </si>
  <si>
    <r>
      <rPr>
        <sz val="7.5"/>
        <rFont val="Arial MT"/>
        <family val="2"/>
      </rPr>
      <t>Servicios de instalación de máquinas de uso general n.c.p.</t>
    </r>
  </si>
  <si>
    <r>
      <rPr>
        <sz val="7.5"/>
        <rFont val="Arial MT"/>
        <family val="2"/>
      </rPr>
      <t>Servicios de instalación de maquinaria de oficina, contabilidad y computadores</t>
    </r>
  </si>
  <si>
    <r>
      <rPr>
        <sz val="7.5"/>
        <rFont val="Arial MT"/>
        <family val="2"/>
      </rPr>
      <t>Servicios de instalación de unidad central de computadores</t>
    </r>
  </si>
  <si>
    <r>
      <rPr>
        <sz val="7.5"/>
        <rFont val="Arial MT"/>
        <family val="2"/>
      </rPr>
      <t>87330*</t>
    </r>
  </si>
  <si>
    <r>
      <rPr>
        <sz val="7.5"/>
        <rFont val="Arial MT"/>
        <family val="2"/>
      </rPr>
      <t>Servicios de instalación de computadores personales y equipo periférico</t>
    </r>
  </si>
  <si>
    <r>
      <rPr>
        <sz val="7.5"/>
        <rFont val="Arial MT"/>
        <family val="2"/>
      </rPr>
      <t>Servicios de instalación de maquinaria de oficina y de contabilidad</t>
    </r>
  </si>
  <si>
    <r>
      <rPr>
        <sz val="7.5"/>
        <rFont val="Arial MT"/>
        <family val="2"/>
      </rPr>
      <t xml:space="preserve">Servicios de instalación de equipos y aparatos de radio, televisión y
</t>
    </r>
    <r>
      <rPr>
        <sz val="7.5"/>
        <rFont val="Arial MT"/>
        <family val="2"/>
      </rPr>
      <t>comunicaciones</t>
    </r>
  </si>
  <si>
    <r>
      <rPr>
        <sz val="7.5"/>
        <rFont val="Arial MT"/>
        <family val="2"/>
      </rPr>
      <t>Servicios de instalación de equipos y aparatos de radio, televisión y comunicaciones</t>
    </r>
  </si>
  <si>
    <r>
      <rPr>
        <sz val="7.5"/>
        <rFont val="Arial MT"/>
        <family val="2"/>
      </rPr>
      <t>Servicios de instalación de maquinaria y equipo médico profesional, e instrumentos de precisión y ópticos</t>
    </r>
  </si>
  <si>
    <r>
      <rPr>
        <sz val="7.5"/>
        <rFont val="Arial MT"/>
        <family val="2"/>
      </rPr>
      <t>Servicios de instalación de equipo de irradiación y equipo electrónico de uso médico y terapéutico</t>
    </r>
  </si>
  <si>
    <r>
      <rPr>
        <sz val="7.5"/>
        <rFont val="Arial MT"/>
        <family val="2"/>
      </rPr>
      <t>Servicios de instalación de maquinaria y aparatos eléctricos n.c.p.</t>
    </r>
  </si>
  <si>
    <r>
      <rPr>
        <sz val="7.5"/>
        <rFont val="Arial MT"/>
        <family val="2"/>
      </rPr>
      <t>Servicios de instalación de otros bienes n.c.p.</t>
    </r>
  </si>
  <si>
    <r>
      <rPr>
        <b/>
        <sz val="7.5"/>
        <rFont val="Arial"/>
        <family val="2"/>
      </rPr>
      <t>DIVISIÓN 88</t>
    </r>
  </si>
  <si>
    <r>
      <rPr>
        <b/>
        <sz val="7.5"/>
        <rFont val="Arial"/>
        <family val="2"/>
      </rPr>
      <t>SERVICIOS DE FABRICACIÓN DE INSUMOS FÍSICOS QUE SON PROPIEDAD DE OTROS</t>
    </r>
  </si>
  <si>
    <r>
      <rPr>
        <b/>
        <sz val="7.5"/>
        <rFont val="Arial"/>
        <family val="2"/>
      </rPr>
      <t>Servicios de manufactura de alimentos, bebidas y tabaco</t>
    </r>
  </si>
  <si>
    <r>
      <rPr>
        <sz val="7.5"/>
        <rFont val="Arial MT"/>
        <family val="2"/>
      </rPr>
      <t>Servicios de procesamiento de carne</t>
    </r>
  </si>
  <si>
    <r>
      <rPr>
        <sz val="7.5"/>
        <rFont val="Arial MT"/>
        <family val="2"/>
      </rPr>
      <t>Corte, empaque y refrigeración de carnes</t>
    </r>
  </si>
  <si>
    <r>
      <rPr>
        <sz val="7.5"/>
        <rFont val="Arial MT"/>
        <family val="2"/>
      </rPr>
      <t>Servicios de fabricación de tabaco</t>
    </r>
  </si>
  <si>
    <r>
      <rPr>
        <b/>
        <sz val="7.5"/>
        <rFont val="Arial"/>
        <family val="2"/>
      </rPr>
      <t>Servicios de manufactura de textiles, confecciones y productos de cuero</t>
    </r>
  </si>
  <si>
    <r>
      <rPr>
        <sz val="7.5"/>
        <rFont val="Arial MT"/>
        <family val="2"/>
      </rPr>
      <t>Servicios de manufactura de textiles</t>
    </r>
  </si>
  <si>
    <r>
      <rPr>
        <sz val="7.5"/>
        <rFont val="Arial MT"/>
        <family val="2"/>
      </rPr>
      <t>Servicios de manufactura de fibras textiles</t>
    </r>
  </si>
  <si>
    <r>
      <rPr>
        <sz val="7.5"/>
        <rFont val="Arial MT"/>
        <family val="2"/>
      </rPr>
      <t>88121*</t>
    </r>
  </si>
  <si>
    <r>
      <rPr>
        <sz val="7.5"/>
        <rFont val="Arial MT"/>
        <family val="2"/>
      </rPr>
      <t>Texturizado de fibras</t>
    </r>
  </si>
  <si>
    <r>
      <rPr>
        <sz val="7.5"/>
        <rFont val="Arial MT"/>
        <family val="2"/>
      </rPr>
      <t>Servicios de tejeduría de textiles</t>
    </r>
  </si>
  <si>
    <r>
      <rPr>
        <sz val="7.5"/>
        <rFont val="Arial MT"/>
        <family val="2"/>
      </rPr>
      <t>Servicios de acabado de textiles</t>
    </r>
  </si>
  <si>
    <r>
      <rPr>
        <sz val="7.5"/>
        <rFont val="Arial MT"/>
        <family val="2"/>
      </rPr>
      <t>Acabado y teñido de hilados</t>
    </r>
  </si>
  <si>
    <r>
      <rPr>
        <sz val="7.5"/>
        <rFont val="Arial MT"/>
        <family val="2"/>
      </rPr>
      <t>Acabado , teñido y estampado de tejidos n.c.p de lana</t>
    </r>
  </si>
  <si>
    <r>
      <rPr>
        <sz val="7.5"/>
        <rFont val="Arial MT"/>
        <family val="2"/>
      </rPr>
      <t>Acabado , teñido y estampado de tejidos n.c.p de algodón</t>
    </r>
  </si>
  <si>
    <r>
      <rPr>
        <sz val="7.5"/>
        <rFont val="Arial MT"/>
        <family val="2"/>
      </rPr>
      <t xml:space="preserve">Acabado , teñido y estampado de tejidos n.c.p de fibras artificiales y
</t>
    </r>
    <r>
      <rPr>
        <sz val="7.5"/>
        <rFont val="Arial MT"/>
        <family val="2"/>
      </rPr>
      <t>sintéticas</t>
    </r>
  </si>
  <si>
    <r>
      <rPr>
        <sz val="7.5"/>
        <rFont val="Arial MT"/>
        <family val="2"/>
      </rPr>
      <t>Acabado , teñido, estampado y aprestamiento de tejidos n.c.p</t>
    </r>
  </si>
  <si>
    <r>
      <rPr>
        <sz val="7.5"/>
        <rFont val="Arial MT"/>
        <family val="2"/>
      </rPr>
      <t>Plisado y trabajos análogos</t>
    </r>
  </si>
  <si>
    <r>
      <rPr>
        <sz val="7.5"/>
        <rFont val="Arial MT"/>
        <family val="2"/>
      </rPr>
      <t>Bordado</t>
    </r>
  </si>
  <si>
    <r>
      <rPr>
        <sz val="7.5"/>
        <rFont val="Arial MT"/>
        <family val="2"/>
      </rPr>
      <t>Servicios de manufactura de tejidos de punto y ganchillo</t>
    </r>
  </si>
  <si>
    <r>
      <rPr>
        <sz val="7.5"/>
        <rFont val="Arial MT"/>
        <family val="2"/>
      </rPr>
      <t>Servicios de confección de artículos con materiales textiles</t>
    </r>
  </si>
  <si>
    <r>
      <rPr>
        <sz val="7.5"/>
        <rFont val="Arial MT"/>
        <family val="2"/>
      </rPr>
      <t>Servicios de manufactura de tapetes y alfombras para pisos</t>
    </r>
  </si>
  <si>
    <r>
      <rPr>
        <sz val="7.5"/>
        <rFont val="Arial MT"/>
        <family val="2"/>
      </rPr>
      <t>Servicios de manufactura de cuerdas, cordeles, bramantes y redes</t>
    </r>
  </si>
  <si>
    <r>
      <rPr>
        <sz val="7.5"/>
        <rFont val="Arial MT"/>
        <family val="2"/>
      </rPr>
      <t>Servicios de manufactura de otros artículos textiles n.c.p.</t>
    </r>
  </si>
  <si>
    <r>
      <rPr>
        <sz val="7.5"/>
        <rFont val="Arial MT"/>
        <family val="2"/>
      </rPr>
      <t>Servicios de manufactura de prendas de vestir</t>
    </r>
  </si>
  <si>
    <r>
      <rPr>
        <sz val="7.5"/>
        <rFont val="Arial MT"/>
        <family val="2"/>
      </rPr>
      <t>Servicios de manufactura de prendas de vestir, excepto prendas de piel</t>
    </r>
  </si>
  <si>
    <r>
      <rPr>
        <sz val="7.5"/>
        <rFont val="Arial MT"/>
        <family val="2"/>
      </rPr>
      <t>88122*</t>
    </r>
  </si>
  <si>
    <r>
      <rPr>
        <sz val="7.5"/>
        <rFont val="Arial MT"/>
        <family val="2"/>
      </rPr>
      <t>Servicios de manufactura de artículos de piel</t>
    </r>
  </si>
  <si>
    <r>
      <rPr>
        <sz val="7.5"/>
        <rFont val="Arial MT"/>
        <family val="2"/>
      </rPr>
      <t>Servicios de manufactura de artículos de punto y ganchillo</t>
    </r>
  </si>
  <si>
    <r>
      <rPr>
        <sz val="7.5"/>
        <rFont val="Arial MT"/>
        <family val="2"/>
      </rPr>
      <t>Servicios de manufactura de productos de cuero</t>
    </r>
  </si>
  <si>
    <r>
      <rPr>
        <sz val="7.5"/>
        <rFont val="Arial MT"/>
        <family val="2"/>
      </rPr>
      <t>Servicios de curtido y recurtido de cueros; recurtido y teñido de pieles</t>
    </r>
  </si>
  <si>
    <r>
      <rPr>
        <sz val="7.5"/>
        <rFont val="Arial MT"/>
        <family val="2"/>
      </rPr>
      <t>88123*</t>
    </r>
  </si>
  <si>
    <r>
      <rPr>
        <sz val="7.5"/>
        <rFont val="Arial MT"/>
        <family val="2"/>
      </rPr>
      <t>Teñido y acabado de cueros curtidos</t>
    </r>
  </si>
  <si>
    <r>
      <rPr>
        <sz val="7.5"/>
        <rFont val="Arial MT"/>
        <family val="2"/>
      </rPr>
      <t>Servicios de manufactura de maletas, bolsos de mano y artículos similares elaborados en cuero</t>
    </r>
  </si>
  <si>
    <r>
      <rPr>
        <sz val="7.5"/>
        <rFont val="Arial MT"/>
        <family val="2"/>
      </rPr>
      <t>Servicios de manufactura de calzado</t>
    </r>
  </si>
  <si>
    <r>
      <rPr>
        <sz val="7.5"/>
        <rFont val="Arial MT"/>
        <family val="2"/>
      </rPr>
      <t>1521, 1522, 1523</t>
    </r>
  </si>
  <si>
    <r>
      <rPr>
        <sz val="7.5"/>
        <rFont val="Arial MT"/>
        <family val="2"/>
      </rPr>
      <t>Guarnecido y punteado de calzado</t>
    </r>
  </si>
  <si>
    <r>
      <rPr>
        <b/>
        <sz val="7.5"/>
        <rFont val="Arial"/>
        <family val="2"/>
      </rPr>
      <t>Servicios de manufactura de la madera y el papel</t>
    </r>
  </si>
  <si>
    <r>
      <rPr>
        <sz val="7.5"/>
        <rFont val="Arial MT"/>
        <family val="2"/>
      </rPr>
      <t>Servicios de manufactura de la madera y productos de la madera</t>
    </r>
  </si>
  <si>
    <r>
      <rPr>
        <sz val="7.5"/>
        <rFont val="Arial MT"/>
        <family val="2"/>
      </rPr>
      <t>Servicios de manufactura de la madera</t>
    </r>
  </si>
  <si>
    <r>
      <rPr>
        <sz val="7.5"/>
        <rFont val="Arial MT"/>
        <family val="2"/>
      </rPr>
      <t>88130*</t>
    </r>
  </si>
  <si>
    <r>
      <rPr>
        <sz val="7.5"/>
        <rFont val="Arial MT"/>
        <family val="2"/>
      </rPr>
      <t>Inmunización de maderas</t>
    </r>
  </si>
  <si>
    <r>
      <rPr>
        <sz val="7.5"/>
        <rFont val="Arial MT"/>
        <family val="2"/>
      </rPr>
      <t>Servicios de fabricación de hojas de chapa y paneles de madera</t>
    </r>
  </si>
  <si>
    <r>
      <rPr>
        <sz val="7.5"/>
        <rFont val="Arial MT"/>
        <family val="2"/>
      </rPr>
      <t>Servicios de fabricación de productos, partes y piezas de carpintería</t>
    </r>
  </si>
  <si>
    <r>
      <rPr>
        <sz val="7.5"/>
        <rFont val="Arial MT"/>
        <family val="2"/>
      </rPr>
      <t>Servicios de fabricación de empaques de madera</t>
    </r>
  </si>
  <si>
    <r>
      <rPr>
        <sz val="7.5"/>
        <rFont val="Arial MT"/>
        <family val="2"/>
      </rPr>
      <t>Otros servicios de fabricación de productos de la madera</t>
    </r>
  </si>
  <si>
    <r>
      <rPr>
        <sz val="7.5"/>
        <rFont val="Arial MT"/>
        <family val="2"/>
      </rPr>
      <t>Servicios de fabricación de papel y productos de papel</t>
    </r>
  </si>
  <si>
    <r>
      <rPr>
        <sz val="7.5"/>
        <rFont val="Arial MT"/>
        <family val="2"/>
      </rPr>
      <t>Servicios de fabricación de pulpa, papel y cartón</t>
    </r>
  </si>
  <si>
    <r>
      <rPr>
        <sz val="7.5"/>
        <rFont val="Arial MT"/>
        <family val="2"/>
      </rPr>
      <t>88140*</t>
    </r>
  </si>
  <si>
    <r>
      <rPr>
        <sz val="7.5"/>
        <rFont val="Arial MT"/>
        <family val="2"/>
      </rPr>
      <t>Servicios de fabricación de papel y cartón corrugado</t>
    </r>
  </si>
  <si>
    <r>
      <rPr>
        <sz val="7.5"/>
        <rFont val="Arial MT"/>
        <family val="2"/>
      </rPr>
      <t>Servicios de fabricación de otros artículos de papel</t>
    </r>
  </si>
  <si>
    <r>
      <rPr>
        <b/>
        <sz val="7.5"/>
        <rFont val="Arial"/>
        <family val="2"/>
      </rPr>
      <t>Servicios de manufactura de productos de caucho, plástico y otros productos minerales no metálicos</t>
    </r>
  </si>
  <si>
    <r>
      <rPr>
        <sz val="7.5"/>
        <rFont val="Arial MT"/>
        <family val="2"/>
      </rPr>
      <t>Servicios de manufactura de otros productos minerales no metálicos</t>
    </r>
  </si>
  <si>
    <r>
      <rPr>
        <sz val="7.5"/>
        <rFont val="Arial MT"/>
        <family val="2"/>
      </rPr>
      <t>Servicios de manufactura de productos de vidrio</t>
    </r>
  </si>
  <si>
    <r>
      <rPr>
        <sz val="7.5"/>
        <rFont val="Arial MT"/>
        <family val="2"/>
      </rPr>
      <t>88180*</t>
    </r>
  </si>
  <si>
    <r>
      <rPr>
        <sz val="7.5"/>
        <rFont val="Arial MT"/>
        <family val="2"/>
      </rPr>
      <t>Talla y decorado de vidrio</t>
    </r>
  </si>
  <si>
    <r>
      <rPr>
        <sz val="7.5"/>
        <rFont val="Arial MT"/>
        <family val="2"/>
      </rPr>
      <t>Servicios de manufactura de productos refractarios</t>
    </r>
  </si>
  <si>
    <r>
      <rPr>
        <sz val="7.5"/>
        <rFont val="Arial MT"/>
        <family val="2"/>
      </rPr>
      <t>Servicios de manufactura de materiales de arcilla para la construcción</t>
    </r>
  </si>
  <si>
    <r>
      <rPr>
        <sz val="7.5"/>
        <rFont val="Arial MT"/>
        <family val="2"/>
      </rPr>
      <t>Servicios de manufactura de otros productos de cerámica y porcelana</t>
    </r>
  </si>
  <si>
    <r>
      <rPr>
        <sz val="7.5"/>
        <rFont val="Arial MT"/>
        <family val="2"/>
      </rPr>
      <t>Decorado de cerámica</t>
    </r>
  </si>
  <si>
    <r>
      <rPr>
        <sz val="7.5"/>
        <rFont val="Arial MT"/>
        <family val="2"/>
      </rPr>
      <t>Servicios de manufactura de cemento, cal y yeso</t>
    </r>
  </si>
  <si>
    <r>
      <rPr>
        <sz val="7.5"/>
        <rFont val="Arial MT"/>
        <family val="2"/>
      </rPr>
      <t>Servicios de manufactura de artículos de hormigón, cemento y yeso</t>
    </r>
  </si>
  <si>
    <r>
      <rPr>
        <sz val="7.5"/>
        <rFont val="Arial MT"/>
        <family val="2"/>
      </rPr>
      <t>Servicios de corte, tallado y acabado de la piedra</t>
    </r>
  </si>
  <si>
    <r>
      <rPr>
        <sz val="7.5"/>
        <rFont val="Arial MT"/>
        <family val="2"/>
      </rPr>
      <t>Servicios de manufactura de otros productos minerales no metálicos n.c.p.</t>
    </r>
  </si>
  <si>
    <r>
      <rPr>
        <b/>
        <sz val="7.5"/>
        <rFont val="Arial"/>
        <family val="2"/>
      </rPr>
      <t>Servicios de fabricación de productos metalúrgicos básicos</t>
    </r>
  </si>
  <si>
    <r>
      <rPr>
        <sz val="7.5"/>
        <rFont val="Arial MT"/>
        <family val="2"/>
      </rPr>
      <t>Servicios de fabricación de productos metalúrgicos básicos</t>
    </r>
  </si>
  <si>
    <r>
      <rPr>
        <sz val="7.5"/>
        <rFont val="Arial MT"/>
        <family val="2"/>
      </rPr>
      <t xml:space="preserve">Servicios de fabricación de productos de las industrias básicas de
</t>
    </r>
    <r>
      <rPr>
        <sz val="7.5"/>
        <rFont val="Arial MT"/>
        <family val="2"/>
      </rPr>
      <t>hierro y acero</t>
    </r>
  </si>
  <si>
    <r>
      <rPr>
        <sz val="7.5"/>
        <rFont val="Arial MT"/>
        <family val="2"/>
      </rPr>
      <t>88213*</t>
    </r>
  </si>
  <si>
    <r>
      <rPr>
        <sz val="7.5"/>
        <rFont val="Arial MT"/>
        <family val="2"/>
      </rPr>
      <t>Servicios de fabricación de productos de las industrias básicas de metales preciosos y otros metales no ferrosos</t>
    </r>
  </si>
  <si>
    <r>
      <rPr>
        <sz val="7.5"/>
        <rFont val="Arial MT"/>
        <family val="2"/>
      </rPr>
      <t xml:space="preserve">2421
</t>
    </r>
    <r>
      <rPr>
        <sz val="7.5"/>
        <rFont val="Arial MT"/>
        <family val="2"/>
      </rPr>
      <t>2429</t>
    </r>
  </si>
  <si>
    <r>
      <rPr>
        <b/>
        <sz val="7.5"/>
        <rFont val="Arial"/>
        <family val="2"/>
      </rPr>
      <t>Servicios de fabricación de productos metálicos elaborados, maquinaria y equipo</t>
    </r>
  </si>
  <si>
    <r>
      <rPr>
        <sz val="7.5"/>
        <rFont val="Arial MT"/>
        <family val="2"/>
      </rPr>
      <t xml:space="preserve">Servicio de manufactura de productos metálicos para uso estructural,
</t>
    </r>
    <r>
      <rPr>
        <sz val="7.5"/>
        <rFont val="Arial MT"/>
        <family val="2"/>
      </rPr>
      <t>tanques, depósitos y generadores de vapor</t>
    </r>
  </si>
  <si>
    <r>
      <rPr>
        <sz val="7.5"/>
        <rFont val="Arial MT"/>
        <family val="2"/>
      </rPr>
      <t>Servicios de fabricación de productos metálicos estructurales</t>
    </r>
  </si>
  <si>
    <r>
      <rPr>
        <sz val="7.5"/>
        <rFont val="Arial MT"/>
        <family val="2"/>
      </rPr>
      <t xml:space="preserve">Servicio de manufactura de tanques, depósitos y contenedores de
</t>
    </r>
    <r>
      <rPr>
        <sz val="7.5"/>
        <rFont val="Arial MT"/>
        <family val="2"/>
      </rPr>
      <t>metal</t>
    </r>
  </si>
  <si>
    <r>
      <rPr>
        <sz val="7.5"/>
        <rFont val="Arial MT"/>
        <family val="2"/>
      </rPr>
      <t>Servicios de manufactura de generadores de vapor</t>
    </r>
  </si>
  <si>
    <r>
      <rPr>
        <b/>
        <sz val="7.5"/>
        <rFont val="Arial"/>
        <family val="2"/>
      </rPr>
      <t>Servicios de fabricación de armas y municiones</t>
    </r>
  </si>
  <si>
    <r>
      <rPr>
        <sz val="7.5"/>
        <rFont val="Arial MT"/>
        <family val="2"/>
      </rPr>
      <t>Servicios de fabricación de armas y municiones</t>
    </r>
  </si>
  <si>
    <r>
      <rPr>
        <sz val="7.5"/>
        <rFont val="Arial MT"/>
        <family val="2"/>
      </rPr>
      <t>Servicios de tratamiento de metales y fabricación de otros productos elaborados de metal</t>
    </r>
  </si>
  <si>
    <r>
      <rPr>
        <sz val="7.5"/>
        <rFont val="Arial MT"/>
        <family val="2"/>
      </rPr>
      <t>Servicios de tratamiento y revestimiento de metales</t>
    </r>
  </si>
  <si>
    <r>
      <rPr>
        <sz val="7.5"/>
        <rFont val="Arial MT"/>
        <family val="2"/>
      </rPr>
      <t>Esmaltado de metales comunes</t>
    </r>
  </si>
  <si>
    <r>
      <rPr>
        <sz val="7.5"/>
        <rFont val="Arial MT"/>
        <family val="2"/>
      </rPr>
      <t>Enchapado y revestimiento de metales comunes</t>
    </r>
  </si>
  <si>
    <r>
      <rPr>
        <sz val="7.5"/>
        <rFont val="Arial MT"/>
        <family val="2"/>
      </rPr>
      <t>Galvanizado de metales comunes</t>
    </r>
  </si>
  <si>
    <r>
      <rPr>
        <sz val="7.5"/>
        <rFont val="Arial MT"/>
        <family val="2"/>
      </rPr>
      <t>Cromado, niquelado y electrobrillado de metales comunes</t>
    </r>
  </si>
  <si>
    <r>
      <rPr>
        <sz val="7.5"/>
        <rFont val="Arial MT"/>
        <family val="2"/>
      </rPr>
      <t>Temple de metales</t>
    </r>
  </si>
  <si>
    <r>
      <rPr>
        <sz val="7.5"/>
        <rFont val="Arial MT"/>
        <family val="2"/>
      </rPr>
      <t>Anodización</t>
    </r>
  </si>
  <si>
    <r>
      <rPr>
        <sz val="7.5"/>
        <rFont val="Arial MT"/>
        <family val="2"/>
      </rPr>
      <t>Servicios de mecanizado de metales</t>
    </r>
  </si>
  <si>
    <r>
      <rPr>
        <sz val="7.5"/>
        <rFont val="Arial MT"/>
        <family val="2"/>
      </rPr>
      <t>Servicio de mecanizado, fresado y torneado de piezas metálicas</t>
    </r>
  </si>
  <si>
    <r>
      <rPr>
        <sz val="7.5"/>
        <rFont val="Arial MT"/>
        <family val="2"/>
      </rPr>
      <t>Servicio de corte con láser o agua piezas principalmente metálicas</t>
    </r>
  </si>
  <si>
    <r>
      <rPr>
        <sz val="7.5"/>
        <rFont val="Arial MT"/>
        <family val="2"/>
      </rPr>
      <t xml:space="preserve">Servicio de marcado o grabado con láser de piezas principalmente
</t>
    </r>
    <r>
      <rPr>
        <sz val="7.5"/>
        <rFont val="Arial MT"/>
        <family val="2"/>
      </rPr>
      <t>metálicas</t>
    </r>
  </si>
  <si>
    <r>
      <rPr>
        <sz val="7.5"/>
        <rFont val="Arial MT"/>
        <family val="2"/>
      </rPr>
      <t>Otros servicios de corte (excepto láser o agua) de piezas principalmente metálicas</t>
    </r>
  </si>
  <si>
    <r>
      <rPr>
        <sz val="7.5"/>
        <rFont val="Arial MT"/>
        <family val="2"/>
      </rPr>
      <t>Servicios de fabricación de computadores y productos electrónicos y ópticos</t>
    </r>
  </si>
  <si>
    <r>
      <rPr>
        <sz val="7.5"/>
        <rFont val="Arial MT"/>
        <family val="2"/>
      </rPr>
      <t>Servicios de fabricación de tableros y componentes electrónicos</t>
    </r>
  </si>
  <si>
    <r>
      <rPr>
        <sz val="7.5"/>
        <rFont val="Arial MT"/>
        <family val="2"/>
      </rPr>
      <t>88233*</t>
    </r>
  </si>
  <si>
    <r>
      <rPr>
        <sz val="7.5"/>
        <rFont val="Arial MT"/>
        <family val="2"/>
      </rPr>
      <t>Servicios de fabricación de computadores y equipo periférico</t>
    </r>
  </si>
  <si>
    <r>
      <rPr>
        <sz val="7.5"/>
        <rFont val="Arial MT"/>
        <family val="2"/>
      </rPr>
      <t>88231*</t>
    </r>
  </si>
  <si>
    <r>
      <rPr>
        <sz val="7.5"/>
        <rFont val="Arial MT"/>
        <family val="2"/>
      </rPr>
      <t>Fabricación y ensamble de computadores y microcomputadores</t>
    </r>
  </si>
  <si>
    <r>
      <rPr>
        <sz val="7.5"/>
        <rFont val="Arial MT"/>
        <family val="2"/>
      </rPr>
      <t>Servicios de fabricación de equipos de comunicación</t>
    </r>
  </si>
  <si>
    <r>
      <rPr>
        <sz val="7.5"/>
        <rFont val="Arial MT"/>
        <family val="2"/>
      </rPr>
      <t>Servicios de fabricación de productos electrónicos de consumo</t>
    </r>
  </si>
  <si>
    <r>
      <rPr>
        <sz val="7.5"/>
        <rFont val="Arial MT"/>
        <family val="2"/>
      </rPr>
      <t xml:space="preserve">Servicios de manufactura de medición, prueba, navegación y control de
</t>
    </r>
    <r>
      <rPr>
        <sz val="7.5"/>
        <rFont val="Arial MT"/>
        <family val="2"/>
      </rPr>
      <t>equipos</t>
    </r>
  </si>
  <si>
    <r>
      <rPr>
        <sz val="7.5"/>
        <rFont val="Arial MT"/>
        <family val="2"/>
      </rPr>
      <t>Servicios de manufactura de relojes y relojes de pulsera</t>
    </r>
  </si>
  <si>
    <r>
      <rPr>
        <sz val="7.5"/>
        <rFont val="Arial MT"/>
        <family val="2"/>
      </rPr>
      <t>Servicios de manufactura de equipos de radiación, electromédicos y electroterapéuticos</t>
    </r>
  </si>
  <si>
    <r>
      <rPr>
        <sz val="7.5"/>
        <rFont val="Arial MT"/>
        <family val="2"/>
      </rPr>
      <t>Servicios de manufactura de instrumentos ópticos y equipo fotográfico</t>
    </r>
  </si>
  <si>
    <r>
      <rPr>
        <sz val="7.5"/>
        <rFont val="Arial MT"/>
        <family val="2"/>
      </rPr>
      <t>2670, 3250*</t>
    </r>
  </si>
  <si>
    <r>
      <rPr>
        <sz val="7.5"/>
        <rFont val="Arial MT"/>
        <family val="2"/>
      </rPr>
      <t>Servicios de manufactura de medios magnéticos y ópticos</t>
    </r>
  </si>
  <si>
    <r>
      <rPr>
        <sz val="7.5"/>
        <rFont val="Arial MT"/>
        <family val="2"/>
      </rPr>
      <t>Servicios de fabricación de equipo eléctrico</t>
    </r>
  </si>
  <si>
    <r>
      <rPr>
        <sz val="7.5"/>
        <rFont val="Arial MT"/>
        <family val="2"/>
      </rPr>
      <t>Servicios de fabricación de motores eléctricos, generadores, transformadores y aparatos de distribución y control de la electricidad</t>
    </r>
  </si>
  <si>
    <r>
      <rPr>
        <sz val="7.5"/>
        <rFont val="Arial MT"/>
        <family val="2"/>
      </rPr>
      <t xml:space="preserve">2711
</t>
    </r>
    <r>
      <rPr>
        <sz val="7.5"/>
        <rFont val="Arial MT"/>
        <family val="2"/>
      </rPr>
      <t>2712</t>
    </r>
  </si>
  <si>
    <r>
      <rPr>
        <sz val="7.5"/>
        <rFont val="Arial MT"/>
        <family val="2"/>
      </rPr>
      <t>88232*</t>
    </r>
  </si>
  <si>
    <r>
      <rPr>
        <sz val="7.5"/>
        <rFont val="Arial MT"/>
        <family val="2"/>
      </rPr>
      <t>Servicios de fabricación de baterías y acumuladores</t>
    </r>
  </si>
  <si>
    <r>
      <rPr>
        <sz val="7.5"/>
        <rFont val="Arial MT"/>
        <family val="2"/>
      </rPr>
      <t>Servicios de fabricación de cable de fibra óptica</t>
    </r>
  </si>
  <si>
    <r>
      <rPr>
        <sz val="7.5"/>
        <rFont val="Arial MT"/>
        <family val="2"/>
      </rPr>
      <t xml:space="preserve">Servicios de fabricación de otros alambres y cables electrónicos y
</t>
    </r>
    <r>
      <rPr>
        <sz val="7.5"/>
        <rFont val="Arial MT"/>
        <family val="2"/>
      </rPr>
      <t>eléctricos</t>
    </r>
  </si>
  <si>
    <r>
      <rPr>
        <sz val="7.5"/>
        <rFont val="Arial MT"/>
        <family val="2"/>
      </rPr>
      <t>Servicios de fabricación de dispositivos de cableado</t>
    </r>
  </si>
  <si>
    <r>
      <rPr>
        <sz val="7.5"/>
        <rFont val="Arial MT"/>
        <family val="2"/>
      </rPr>
      <t xml:space="preserve">88170*
</t>
    </r>
    <r>
      <rPr>
        <sz val="7.5"/>
        <rFont val="Arial MT"/>
        <family val="2"/>
      </rPr>
      <t>88232*</t>
    </r>
  </si>
  <si>
    <r>
      <rPr>
        <sz val="7.5"/>
        <rFont val="Arial MT"/>
        <family val="2"/>
      </rPr>
      <t>Servicios de fabricación de equipo de iluminación eléctrica</t>
    </r>
  </si>
  <si>
    <r>
      <rPr>
        <sz val="7.5"/>
        <rFont val="Arial MT"/>
        <family val="2"/>
      </rPr>
      <t>Servicios de fabricación de electrodomésticos</t>
    </r>
  </si>
  <si>
    <r>
      <rPr>
        <sz val="7.5"/>
        <rFont val="Arial MT"/>
        <family val="2"/>
      </rPr>
      <t>88239*</t>
    </r>
  </si>
  <si>
    <r>
      <rPr>
        <sz val="7.5"/>
        <rFont val="Arial MT"/>
        <family val="2"/>
      </rPr>
      <t>Servicios de fabricación de otros equipos eléctricos</t>
    </r>
  </si>
  <si>
    <r>
      <rPr>
        <sz val="7.5"/>
        <rFont val="Arial MT"/>
        <family val="2"/>
      </rPr>
      <t>Servicios de fabricación de maquinaria para uso general</t>
    </r>
  </si>
  <si>
    <r>
      <rPr>
        <sz val="7.5"/>
        <rFont val="Arial MT"/>
        <family val="2"/>
      </rPr>
      <t xml:space="preserve">Servicios de fabricación de motores, turbinas, y partes para motores de
</t>
    </r>
    <r>
      <rPr>
        <sz val="7.5"/>
        <rFont val="Arial MT"/>
        <family val="2"/>
      </rPr>
      <t>combustión interna</t>
    </r>
  </si>
  <si>
    <r>
      <rPr>
        <sz val="7.5"/>
        <rFont val="Arial MT"/>
        <family val="2"/>
      </rPr>
      <t>Reconstrucción de partes para motores  de vehículos livianos</t>
    </r>
  </si>
  <si>
    <r>
      <rPr>
        <sz val="7.5"/>
        <rFont val="Arial MT"/>
        <family val="2"/>
      </rPr>
      <t>Reconstrucción de partes para motores  de maquinaria pesada</t>
    </r>
  </si>
  <si>
    <r>
      <rPr>
        <sz val="7.5"/>
        <rFont val="Arial MT"/>
        <family val="2"/>
      </rPr>
      <t>Reconstrucción de calderas y motores marinos</t>
    </r>
  </si>
  <si>
    <r>
      <rPr>
        <sz val="7.5"/>
        <rFont val="Arial MT"/>
        <family val="2"/>
      </rPr>
      <t>Servicios de fabricación de equipos de potencia hidráulica y neumática</t>
    </r>
  </si>
  <si>
    <r>
      <rPr>
        <sz val="7.5"/>
        <rFont val="Arial MT"/>
        <family val="2"/>
      </rPr>
      <t>Servicios de fabricación de otras bombas, compresores, grifos y válvulas</t>
    </r>
  </si>
  <si>
    <r>
      <rPr>
        <sz val="7.5"/>
        <rFont val="Arial MT"/>
        <family val="2"/>
      </rPr>
      <t>Servicios de fabricación de cojinetes, engranajes, trenes de engranaje y piezas de transmisión</t>
    </r>
  </si>
  <si>
    <r>
      <rPr>
        <sz val="7.5"/>
        <rFont val="Arial MT"/>
        <family val="2"/>
      </rPr>
      <t>Servicios de fabricación de hornos, hogares y quemadores industriales</t>
    </r>
  </si>
  <si>
    <r>
      <rPr>
        <sz val="7.5"/>
        <rFont val="Arial MT"/>
        <family val="2"/>
      </rPr>
      <t>Servicios de fabricación de equipos de elevación y manipulación</t>
    </r>
  </si>
  <si>
    <r>
      <rPr>
        <sz val="7.5"/>
        <rFont val="Arial MT"/>
        <family val="2"/>
      </rPr>
      <t xml:space="preserve">Servicios de fabricación de maquinaria y equipo para oficina (excepto
</t>
    </r>
    <r>
      <rPr>
        <sz val="7.5"/>
        <rFont val="Arial MT"/>
        <family val="2"/>
      </rPr>
      <t>computadores y equipo periférico)</t>
    </r>
  </si>
  <si>
    <r>
      <rPr>
        <sz val="7.5"/>
        <rFont val="Arial MT"/>
        <family val="2"/>
      </rPr>
      <t>Servicios de fabricación de herramientas manuales con motor</t>
    </r>
  </si>
  <si>
    <r>
      <rPr>
        <sz val="7.5"/>
        <rFont val="Arial MT"/>
        <family val="2"/>
      </rPr>
      <t>Servicios de fabricación de otros tipos de maquinaria y equipo de uso general n.c.p.</t>
    </r>
  </si>
  <si>
    <r>
      <rPr>
        <sz val="7.5"/>
        <rFont val="Arial MT"/>
        <family val="2"/>
      </rPr>
      <t>Servicios de fabricación de maquinaria de uso especial</t>
    </r>
  </si>
  <si>
    <r>
      <rPr>
        <sz val="7.5"/>
        <rFont val="Arial MT"/>
        <family val="2"/>
      </rPr>
      <t>Servicios de fabricación de maquinaria agrícola y forestal</t>
    </r>
  </si>
  <si>
    <r>
      <rPr>
        <sz val="7.5"/>
        <rFont val="Arial MT"/>
        <family val="2"/>
      </rPr>
      <t>Servicios de fabricación de maquinaria para la conformación de metales y máquinas herramienta</t>
    </r>
  </si>
  <si>
    <r>
      <rPr>
        <sz val="7.5"/>
        <rFont val="Arial MT"/>
        <family val="2"/>
      </rPr>
      <t xml:space="preserve">Reconstrucción de máquinas-herramientas para cortar y conformar
</t>
    </r>
    <r>
      <rPr>
        <sz val="7.5"/>
        <rFont val="Arial MT"/>
        <family val="2"/>
      </rPr>
      <t>metales</t>
    </r>
  </si>
  <si>
    <r>
      <rPr>
        <sz val="7.5"/>
        <rFont val="Arial MT"/>
        <family val="2"/>
      </rPr>
      <t>Servicios de fabricación de maquinaria para la metalurgia</t>
    </r>
  </si>
  <si>
    <r>
      <rPr>
        <sz val="7.5"/>
        <rFont val="Arial MT"/>
        <family val="2"/>
      </rPr>
      <t xml:space="preserve">Servicios de fabricación de maquinaria para la explotación de minas y
</t>
    </r>
    <r>
      <rPr>
        <sz val="7.5"/>
        <rFont val="Arial MT"/>
        <family val="2"/>
      </rPr>
      <t>canteras y para obras de construcción</t>
    </r>
  </si>
  <si>
    <r>
      <rPr>
        <sz val="7.5"/>
        <rFont val="Arial MT"/>
        <family val="2"/>
      </rPr>
      <t>Servicios de fabricación de maquinaria para el procesamiento de alimentos, bebidas y tabaco</t>
    </r>
  </si>
  <si>
    <r>
      <rPr>
        <sz val="7.5"/>
        <rFont val="Arial MT"/>
        <family val="2"/>
      </rPr>
      <t>Servicios de fabricación de maquinaria para la producción de textiles, prendas de vestir y artículos de cuero</t>
    </r>
  </si>
  <si>
    <r>
      <rPr>
        <sz val="7.5"/>
        <rFont val="Arial MT"/>
        <family val="2"/>
      </rPr>
      <t>Reconstrucción de máquinas para textiles</t>
    </r>
  </si>
  <si>
    <r>
      <rPr>
        <sz val="7.5"/>
        <rFont val="Arial MT"/>
        <family val="2"/>
      </rPr>
      <t>Servicios de fabricación de otros tipos de maquinaria y equipo de uso especial n.c.p.</t>
    </r>
  </si>
  <si>
    <r>
      <rPr>
        <sz val="7.5"/>
        <rFont val="Arial MT"/>
        <family val="2"/>
      </rPr>
      <t>Reconstrucción de maquinaria industrial n.c.p</t>
    </r>
  </si>
  <si>
    <r>
      <rPr>
        <b/>
        <sz val="7.5"/>
        <rFont val="Arial"/>
        <family val="2"/>
      </rPr>
      <t>Servicios de fabricación de equipo de transporte</t>
    </r>
  </si>
  <si>
    <r>
      <rPr>
        <sz val="7.5"/>
        <rFont val="Arial MT"/>
        <family val="2"/>
      </rPr>
      <t>Servicios de fabricación de vehículos automotores y remolques</t>
    </r>
  </si>
  <si>
    <r>
      <rPr>
        <sz val="7.5"/>
        <rFont val="Arial MT"/>
        <family val="2"/>
      </rPr>
      <t>Servicios de fabricación de vehículos automotores</t>
    </r>
  </si>
  <si>
    <r>
      <rPr>
        <sz val="7.5"/>
        <rFont val="Arial MT"/>
        <family val="2"/>
      </rPr>
      <t>88221*</t>
    </r>
  </si>
  <si>
    <r>
      <rPr>
        <sz val="7.5"/>
        <rFont val="Arial MT"/>
        <family val="2"/>
      </rPr>
      <t>Ensamble de unidades C.K.D para automóviles</t>
    </r>
  </si>
  <si>
    <r>
      <rPr>
        <sz val="7.5"/>
        <rFont val="Arial MT"/>
        <family val="2"/>
      </rPr>
      <t>Ensamble de unidades C.K.D para vehículos pesados</t>
    </r>
  </si>
  <si>
    <r>
      <rPr>
        <sz val="7.5"/>
        <rFont val="Arial MT"/>
        <family val="2"/>
      </rPr>
      <t>Reconstrucción de motores para vehículos automotores</t>
    </r>
  </si>
  <si>
    <r>
      <rPr>
        <sz val="7.5"/>
        <rFont val="Arial MT"/>
        <family val="2"/>
      </rPr>
      <t>Servicios de fabricación de remolques y semirremolques</t>
    </r>
  </si>
  <si>
    <r>
      <rPr>
        <sz val="7.5"/>
        <rFont val="Arial MT"/>
        <family val="2"/>
      </rPr>
      <t>Blindaje de partes y piezas para vehículos automotores</t>
    </r>
  </si>
  <si>
    <r>
      <rPr>
        <sz val="7.5"/>
        <rFont val="Arial MT"/>
        <family val="2"/>
      </rPr>
      <t>Servicios de fabricación de partes, piezas y accesorios para vehículos automotores</t>
    </r>
  </si>
  <si>
    <r>
      <rPr>
        <sz val="7.5"/>
        <rFont val="Arial MT"/>
        <family val="2"/>
      </rPr>
      <t>Reconstrucción de partes n.c.p para vehículos automotores</t>
    </r>
  </si>
  <si>
    <r>
      <rPr>
        <sz val="7.5"/>
        <rFont val="Arial MT"/>
        <family val="2"/>
      </rPr>
      <t>Servicios de fabricación de otros equipos de transporte</t>
    </r>
  </si>
  <si>
    <r>
      <rPr>
        <sz val="7.5"/>
        <rFont val="Arial MT"/>
        <family val="2"/>
      </rPr>
      <t>Servicios de construcción de barcos y de estructuras flotantes</t>
    </r>
  </si>
  <si>
    <r>
      <rPr>
        <sz val="7.5"/>
        <rFont val="Arial MT"/>
        <family val="2"/>
      </rPr>
      <t>88229*</t>
    </r>
  </si>
  <si>
    <r>
      <rPr>
        <sz val="7.5"/>
        <rFont val="Arial MT"/>
        <family val="2"/>
      </rPr>
      <t>Servicios de construcción de embarcaciones de recreo y deporte</t>
    </r>
  </si>
  <si>
    <r>
      <rPr>
        <sz val="7.5"/>
        <rFont val="Arial MT"/>
        <family val="2"/>
      </rPr>
      <t>Reconstrucción de embarcaciones mayores</t>
    </r>
  </si>
  <si>
    <r>
      <rPr>
        <sz val="7.5"/>
        <rFont val="Arial MT"/>
        <family val="2"/>
      </rPr>
      <t>Servicios de fabricación de locomotoras y de material rodante para ferrocarriles</t>
    </r>
  </si>
  <si>
    <r>
      <rPr>
        <sz val="7.5"/>
        <rFont val="Arial MT"/>
        <family val="2"/>
      </rPr>
      <t>Servicios de fabricación de aeronaves, naves espaciales y maquinaria conexa</t>
    </r>
  </si>
  <si>
    <r>
      <rPr>
        <sz val="7.5"/>
        <rFont val="Arial MT"/>
        <family val="2"/>
      </rPr>
      <t>Ensamble de aeronaves</t>
    </r>
  </si>
  <si>
    <r>
      <rPr>
        <sz val="7.5"/>
        <rFont val="Arial MT"/>
        <family val="2"/>
      </rPr>
      <t>Reconstrucción de aeronaves</t>
    </r>
  </si>
  <si>
    <r>
      <rPr>
        <sz val="7.5"/>
        <rFont val="Arial MT"/>
        <family val="2"/>
      </rPr>
      <t>Servicios de fabricación de vehículos militares de combate</t>
    </r>
  </si>
  <si>
    <r>
      <rPr>
        <sz val="7.5"/>
        <rFont val="Arial MT"/>
        <family val="2"/>
      </rPr>
      <t>Servicios de fabricación de motocicletas</t>
    </r>
  </si>
  <si>
    <r>
      <rPr>
        <sz val="7.5"/>
        <rFont val="Arial MT"/>
        <family val="2"/>
      </rPr>
      <t xml:space="preserve">Servicios de fabricación de bicicletas y sillas de ruedas para personas
</t>
    </r>
    <r>
      <rPr>
        <sz val="7.5"/>
        <rFont val="Arial MT"/>
        <family val="2"/>
      </rPr>
      <t>con discapacidad</t>
    </r>
  </si>
  <si>
    <r>
      <rPr>
        <sz val="7.5"/>
        <rFont val="Arial MT"/>
        <family val="2"/>
      </rPr>
      <t>Servicios de fabricación de otros equipos de transporte n.c.p.</t>
    </r>
  </si>
  <si>
    <r>
      <rPr>
        <b/>
        <sz val="7.5"/>
        <rFont val="Arial"/>
        <family val="2"/>
      </rPr>
      <t>Otros servicios de fabricación</t>
    </r>
  </si>
  <si>
    <r>
      <rPr>
        <sz val="7.5"/>
        <rFont val="Arial MT"/>
        <family val="2"/>
      </rPr>
      <t>Otros servicios de fabricación</t>
    </r>
  </si>
  <si>
    <r>
      <rPr>
        <sz val="7.5"/>
        <rFont val="Arial MT"/>
        <family val="2"/>
      </rPr>
      <t>Servicios de fabricación de muebles</t>
    </r>
  </si>
  <si>
    <r>
      <rPr>
        <sz val="7.5"/>
        <rFont val="Arial MT"/>
        <family val="2"/>
      </rPr>
      <t>88190*</t>
    </r>
  </si>
  <si>
    <r>
      <rPr>
        <sz val="7.5"/>
        <rFont val="Arial MT"/>
        <family val="2"/>
      </rPr>
      <t>Acabado de muebles</t>
    </r>
  </si>
  <si>
    <r>
      <rPr>
        <sz val="7.5"/>
        <rFont val="Arial MT"/>
        <family val="2"/>
      </rPr>
      <t>Tapizado de muebles</t>
    </r>
  </si>
  <si>
    <r>
      <rPr>
        <sz val="7.5"/>
        <rFont val="Arial MT"/>
        <family val="2"/>
      </rPr>
      <t>Servicios de fabricación de joyas</t>
    </r>
  </si>
  <si>
    <r>
      <rPr>
        <sz val="7.5"/>
        <rFont val="Arial MT"/>
        <family val="2"/>
      </rPr>
      <t>Servicios de fabricación de bisutería</t>
    </r>
  </si>
  <si>
    <r>
      <rPr>
        <sz val="7.5"/>
        <rFont val="Arial MT"/>
        <family val="2"/>
      </rPr>
      <t>Servicios de fabricación de instrumentos musicales</t>
    </r>
  </si>
  <si>
    <r>
      <rPr>
        <sz val="7.5"/>
        <rFont val="Arial MT"/>
        <family val="2"/>
      </rPr>
      <t xml:space="preserve">Servicios de fabricación de artículos y equipo para la práctica del
</t>
    </r>
    <r>
      <rPr>
        <sz val="7.5"/>
        <rFont val="Arial MT"/>
        <family val="2"/>
      </rPr>
      <t>deporte</t>
    </r>
  </si>
  <si>
    <r>
      <rPr>
        <sz val="7.5"/>
        <rFont val="Arial MT"/>
        <family val="2"/>
      </rPr>
      <t>Servicios de fabricación de juegos y juguetes</t>
    </r>
  </si>
  <si>
    <r>
      <rPr>
        <sz val="7.5"/>
        <rFont val="Arial MT"/>
        <family val="2"/>
      </rPr>
      <t>Servicios de fabricación de instrumentos, aparatos y materiales médicos y odontológicos (incluido mobiliario)</t>
    </r>
  </si>
  <si>
    <r>
      <rPr>
        <sz val="7.5"/>
        <rFont val="Arial MT"/>
        <family val="2"/>
      </rPr>
      <t>Otros servicios de fabricación n.c.p.</t>
    </r>
  </si>
  <si>
    <r>
      <rPr>
        <sz val="7.5"/>
        <rFont val="Arial MT"/>
        <family val="2"/>
      </rPr>
      <t>Metalización de artículos de plástico y de vidrio</t>
    </r>
  </si>
  <si>
    <r>
      <rPr>
        <b/>
        <sz val="7.5"/>
        <rFont val="Arial"/>
        <family val="2"/>
      </rPr>
      <t>OTROS SERVICIOS DE MANUFACTURA; SERVICIOS DE EDICIÓN,</t>
    </r>
  </si>
  <si>
    <r>
      <rPr>
        <b/>
        <sz val="7.5"/>
        <rFont val="Arial"/>
        <family val="2"/>
      </rPr>
      <t>DIVISIÓN 89</t>
    </r>
  </si>
  <si>
    <r>
      <rPr>
        <b/>
        <sz val="7.5"/>
        <rFont val="Arial"/>
        <family val="2"/>
      </rPr>
      <t>IMPRESIÓN Y REPRODUCCIÓN; SERVICIOS DE RECUPERACIÓN</t>
    </r>
  </si>
  <si>
    <r>
      <rPr>
        <b/>
        <sz val="7.5"/>
        <rFont val="Arial"/>
        <family val="2"/>
      </rPr>
      <t>DE MATERIALES</t>
    </r>
  </si>
  <si>
    <r>
      <rPr>
        <b/>
        <sz val="7.5"/>
        <rFont val="Arial"/>
        <family val="2"/>
      </rPr>
      <t>Servicios de edición, impresión y reproducción</t>
    </r>
  </si>
  <si>
    <r>
      <rPr>
        <sz val="7.5"/>
        <rFont val="Arial MT"/>
        <family val="2"/>
      </rPr>
      <t>Servicios editoriales, a comisión o por contrato</t>
    </r>
  </si>
  <si>
    <r>
      <rPr>
        <sz val="7.5"/>
        <rFont val="Arial MT"/>
        <family val="2"/>
      </rPr>
      <t xml:space="preserve">5811, 5812, 5813,
</t>
    </r>
    <r>
      <rPr>
        <sz val="7.5"/>
        <rFont val="Arial MT"/>
        <family val="2"/>
      </rPr>
      <t>5819, 5820, 5920,</t>
    </r>
  </si>
  <si>
    <r>
      <rPr>
        <sz val="7.5"/>
        <rFont val="Arial MT"/>
        <family val="2"/>
      </rPr>
      <t>Servicios de impresión y reproducción de información grabada, a comisión o por contrato</t>
    </r>
  </si>
  <si>
    <r>
      <rPr>
        <sz val="7.5"/>
        <rFont val="Arial MT"/>
        <family val="2"/>
      </rPr>
      <t>Servicios de impresión</t>
    </r>
  </si>
  <si>
    <r>
      <rPr>
        <sz val="7.5"/>
        <rFont val="Arial MT"/>
        <family val="2"/>
      </rPr>
      <t>Servicios de Impresión litográfica en hojalata</t>
    </r>
  </si>
  <si>
    <r>
      <rPr>
        <sz val="7.5"/>
        <rFont val="Arial MT"/>
        <family val="2"/>
      </rPr>
      <t>Servicios de impresión litográfica en plástico</t>
    </r>
  </si>
  <si>
    <r>
      <rPr>
        <sz val="7.5"/>
        <rFont val="Arial MT"/>
        <family val="2"/>
      </rPr>
      <t>Vallas, avisos y otros similares elaborados en material textil</t>
    </r>
  </si>
  <si>
    <r>
      <rPr>
        <sz val="7.5"/>
        <rFont val="Arial MT"/>
        <family val="2"/>
      </rPr>
      <t>Productos de la oleografía (Oleos y similares)</t>
    </r>
  </si>
  <si>
    <r>
      <rPr>
        <sz val="7.5"/>
        <rFont val="Arial MT"/>
        <family val="2"/>
      </rPr>
      <t>Servicios de estereotipia y análogos</t>
    </r>
  </si>
  <si>
    <r>
      <rPr>
        <sz val="7.5"/>
        <rFont val="Arial MT"/>
        <family val="2"/>
      </rPr>
      <t>Servicios de impresión litográfica n.c.p</t>
    </r>
  </si>
  <si>
    <r>
      <rPr>
        <sz val="7.5"/>
        <rFont val="Arial MT"/>
        <family val="2"/>
      </rPr>
      <t>Servicios de heliografía n.c.p</t>
    </r>
  </si>
  <si>
    <r>
      <rPr>
        <sz val="7.5"/>
        <rFont val="Arial MT"/>
        <family val="2"/>
      </rPr>
      <t>Servicios de tipografía n.c.p</t>
    </r>
  </si>
  <si>
    <r>
      <rPr>
        <sz val="7.5"/>
        <rFont val="Arial MT"/>
        <family val="2"/>
      </rPr>
      <t>Servicios relacionados con la impresión</t>
    </r>
  </si>
  <si>
    <r>
      <rPr>
        <sz val="7.5"/>
        <rFont val="Arial MT"/>
        <family val="2"/>
      </rPr>
      <t>Trabajos de fotomecánica y análogos</t>
    </r>
  </si>
  <si>
    <r>
      <rPr>
        <sz val="7.5"/>
        <rFont val="Arial MT"/>
        <family val="2"/>
      </rPr>
      <t>Empastado de libros</t>
    </r>
  </si>
  <si>
    <r>
      <rPr>
        <sz val="7.5"/>
        <rFont val="Arial MT"/>
        <family val="2"/>
      </rPr>
      <t>Elaboración de Cubiertas para libros</t>
    </r>
  </si>
  <si>
    <r>
      <rPr>
        <sz val="7.5"/>
        <rFont val="Arial MT"/>
        <family val="2"/>
      </rPr>
      <t>Servicio de plastificación y laminación</t>
    </r>
  </si>
  <si>
    <r>
      <rPr>
        <sz val="7.5"/>
        <rFont val="Arial MT"/>
        <family val="2"/>
      </rPr>
      <t>Servicio de barnizado</t>
    </r>
  </si>
  <si>
    <r>
      <rPr>
        <sz val="7.5"/>
        <rFont val="Arial MT"/>
        <family val="2"/>
      </rPr>
      <t>Otros trabajos de encuadernación n.c.p</t>
    </r>
  </si>
  <si>
    <r>
      <rPr>
        <sz val="7.5"/>
        <rFont val="Arial MT"/>
        <family val="2"/>
      </rPr>
      <t>Servicios de reproducción de información grabada, a comisión o por contrato</t>
    </r>
  </si>
  <si>
    <r>
      <rPr>
        <sz val="7.5"/>
        <rFont val="Arial MT"/>
        <family val="2"/>
      </rPr>
      <t>Servicios de reproducción de materiales grabados</t>
    </r>
  </si>
  <si>
    <r>
      <rPr>
        <b/>
        <sz val="7.5"/>
        <rFont val="Arial"/>
        <family val="2"/>
      </rPr>
      <t>Servicios de moldeado, estampado, extrusión y fabricación de productos similares de plástico</t>
    </r>
  </si>
  <si>
    <r>
      <rPr>
        <sz val="7.5"/>
        <rFont val="Arial MT"/>
        <family val="2"/>
      </rPr>
      <t xml:space="preserve">Servicios de moldeado, estampado, extrusión y fabricación de
</t>
    </r>
    <r>
      <rPr>
        <sz val="7.5"/>
        <rFont val="Arial MT"/>
        <family val="2"/>
      </rPr>
      <t>productos similares de plástico</t>
    </r>
  </si>
  <si>
    <r>
      <rPr>
        <sz val="7.5"/>
        <rFont val="Arial MT"/>
        <family val="2"/>
      </rPr>
      <t>2221, 2229</t>
    </r>
  </si>
  <si>
    <r>
      <rPr>
        <sz val="7.5"/>
        <rFont val="Arial MT"/>
        <family val="2"/>
      </rPr>
      <t>Servicio de corte de materiales plásticos</t>
    </r>
  </si>
  <si>
    <r>
      <rPr>
        <b/>
        <sz val="7.5"/>
        <rFont val="Arial"/>
        <family val="2"/>
      </rPr>
      <t>Servicios de fundición, forja, estampado y fabricación de productos similares de metales</t>
    </r>
  </si>
  <si>
    <r>
      <rPr>
        <sz val="7.5"/>
        <rFont val="Arial MT"/>
        <family val="2"/>
      </rPr>
      <t>Servicios de fundición de hierro y acero</t>
    </r>
  </si>
  <si>
    <r>
      <rPr>
        <sz val="7.5"/>
        <rFont val="Arial MT"/>
        <family val="2"/>
      </rPr>
      <t>89310*</t>
    </r>
  </si>
  <si>
    <r>
      <rPr>
        <sz val="7.5"/>
        <rFont val="Arial MT"/>
        <family val="2"/>
      </rPr>
      <t>088211014*</t>
    </r>
  </si>
  <si>
    <r>
      <rPr>
        <sz val="7.5"/>
        <rFont val="Arial MT"/>
        <family val="2"/>
      </rPr>
      <t>Servicios de fundición de metales no ferrosos</t>
    </r>
  </si>
  <si>
    <r>
      <rPr>
        <sz val="7.5"/>
        <rFont val="Arial MT"/>
        <family val="2"/>
      </rPr>
      <t>Servicios de forjado, prensado, estampado, laminado de metales y pulvimetalurgia</t>
    </r>
  </si>
  <si>
    <r>
      <rPr>
        <sz val="7.5"/>
        <rFont val="Arial MT"/>
        <family val="2"/>
      </rPr>
      <t xml:space="preserve">Servicios de forjado, prensado, estampado, laminado de metales y
</t>
    </r>
    <r>
      <rPr>
        <sz val="7.5"/>
        <rFont val="Arial MT"/>
        <family val="2"/>
      </rPr>
      <t>pulvimetalurgia</t>
    </r>
  </si>
  <si>
    <r>
      <rPr>
        <sz val="7.5"/>
        <rFont val="Arial MT"/>
        <family val="2"/>
      </rPr>
      <t>Servicio forjado de metales</t>
    </r>
  </si>
  <si>
    <r>
      <rPr>
        <sz val="7.5"/>
        <rFont val="Arial MT"/>
        <family val="2"/>
      </rPr>
      <t>Servicios de prensado, estampado y laminado de metales</t>
    </r>
  </si>
  <si>
    <r>
      <rPr>
        <sz val="7.5"/>
        <rFont val="Arial MT"/>
        <family val="2"/>
      </rPr>
      <t>Servicio de pulvimetalúrgia</t>
    </r>
  </si>
  <si>
    <r>
      <rPr>
        <b/>
        <sz val="7.5"/>
        <rFont val="Arial"/>
        <family val="2"/>
      </rPr>
      <t>Servicios de recuperación de materiales, a comisión o por contrato</t>
    </r>
  </si>
  <si>
    <r>
      <rPr>
        <sz val="7.5"/>
        <rFont val="Arial MT"/>
        <family val="2"/>
      </rPr>
      <t xml:space="preserve">Servicios de recuperación de desechos metálicos, a comisión o por
</t>
    </r>
    <r>
      <rPr>
        <sz val="7.5"/>
        <rFont val="Arial MT"/>
        <family val="2"/>
      </rPr>
      <t>contrato</t>
    </r>
  </si>
  <si>
    <r>
      <rPr>
        <sz val="7.5"/>
        <rFont val="Arial MT"/>
        <family val="2"/>
      </rPr>
      <t>Servicios de recuperación de desechos metálicos, a comisión o por contrato</t>
    </r>
  </si>
  <si>
    <r>
      <rPr>
        <sz val="7.5"/>
        <rFont val="Arial MT"/>
        <family val="2"/>
      </rPr>
      <t xml:space="preserve">Servicios de recuperación de desechos no metálicos, a comisión o por
</t>
    </r>
    <r>
      <rPr>
        <sz val="7.5"/>
        <rFont val="Arial MT"/>
        <family val="2"/>
      </rPr>
      <t>contrato</t>
    </r>
  </si>
  <si>
    <r>
      <rPr>
        <sz val="7.5"/>
        <rFont val="Arial MT"/>
        <family val="2"/>
      </rPr>
      <t>Servicios de recuperación de desechos no metálicos, a comisión o por contrato</t>
    </r>
  </si>
  <si>
    <r>
      <rPr>
        <b/>
        <sz val="7.5"/>
        <rFont val="Arial"/>
        <family val="2"/>
      </rPr>
      <t>SECCIÓN 9</t>
    </r>
  </si>
  <si>
    <r>
      <rPr>
        <b/>
        <sz val="7.5"/>
        <rFont val="Arial"/>
        <family val="2"/>
      </rPr>
      <t>SERVICIOS PARA LA COMUNIDAD, SOCIALES Y PERSONALES</t>
    </r>
  </si>
  <si>
    <r>
      <rPr>
        <b/>
        <sz val="7.5"/>
        <rFont val="Arial"/>
        <family val="2"/>
      </rPr>
      <t>SERVICIOS DE LA ADMINISTRACIÓN PÚBLICA Y OTROS</t>
    </r>
  </si>
  <si>
    <r>
      <rPr>
        <b/>
        <sz val="7.5"/>
        <rFont val="Arial"/>
        <family val="2"/>
      </rPr>
      <t>DIVISIÓN 91</t>
    </r>
  </si>
  <si>
    <r>
      <rPr>
        <b/>
        <sz val="7.5"/>
        <rFont val="Arial"/>
        <family val="2"/>
      </rPr>
      <t>SERVICIOS  PRESTADOS A LA COMUNIDAD EN GENERAL;</t>
    </r>
  </si>
  <si>
    <r>
      <rPr>
        <b/>
        <sz val="7.5"/>
        <rFont val="Arial"/>
        <family val="2"/>
      </rPr>
      <t>SERVICIOS DE SEGURIDAD SOCIAL OBLIGATORIA</t>
    </r>
  </si>
  <si>
    <r>
      <rPr>
        <b/>
        <sz val="7.5"/>
        <rFont val="Arial"/>
        <family val="2"/>
      </rPr>
      <t>Servicios administrativos del gobierno</t>
    </r>
  </si>
  <si>
    <r>
      <rPr>
        <sz val="7.5"/>
        <rFont val="Arial MT"/>
        <family val="2"/>
      </rPr>
      <t>Servicios de la administración publica</t>
    </r>
  </si>
  <si>
    <r>
      <rPr>
        <sz val="7.5"/>
        <rFont val="Arial MT"/>
        <family val="2"/>
      </rPr>
      <t>Servicios legislativos de la administración publica</t>
    </r>
  </si>
  <si>
    <r>
      <rPr>
        <sz val="7.5"/>
        <rFont val="Arial MT"/>
        <family val="2"/>
      </rPr>
      <t>Servicios ejecutivos de la administración publica</t>
    </r>
  </si>
  <si>
    <r>
      <rPr>
        <sz val="7.5"/>
        <rFont val="Arial MT"/>
        <family val="2"/>
      </rPr>
      <t>Servicios financieros y fiscales de la administración publica</t>
    </r>
  </si>
  <si>
    <r>
      <rPr>
        <sz val="7.5"/>
        <rFont val="Arial MT"/>
        <family val="2"/>
      </rPr>
      <t>Servicios generales de planificación económica, social y estadística</t>
    </r>
  </si>
  <si>
    <r>
      <rPr>
        <sz val="7.5"/>
        <rFont val="Arial MT"/>
        <family val="2"/>
      </rPr>
      <t>Servicios públicos para la investigación y el desarrollo</t>
    </r>
  </si>
  <si>
    <r>
      <rPr>
        <sz val="7.5"/>
        <rFont val="Arial MT"/>
        <family val="2"/>
      </rPr>
      <t>Servicios  de  los  órganos  de control de la administración publica</t>
    </r>
  </si>
  <si>
    <r>
      <rPr>
        <sz val="7.5"/>
        <rFont val="Arial MT"/>
        <family val="2"/>
      </rPr>
      <t>Otros servicios públicos generales del Gobierno n.c.p.</t>
    </r>
  </si>
  <si>
    <r>
      <rPr>
        <sz val="7.5"/>
        <rFont val="Arial MT"/>
        <family val="2"/>
      </rPr>
      <t>Servicios de la administración pública  relacionados con la    prestación</t>
    </r>
  </si>
  <si>
    <r>
      <rPr>
        <sz val="7.5"/>
        <rFont val="Arial MT"/>
        <family val="2"/>
      </rPr>
      <t>de servicios de educación, salud, cultural y otros servicios sociales,</t>
    </r>
  </si>
  <si>
    <r>
      <rPr>
        <sz val="7.5"/>
        <rFont val="Arial MT"/>
        <family val="2"/>
      </rPr>
      <t>excepto los servicios de seguros sociales</t>
    </r>
  </si>
  <si>
    <r>
      <rPr>
        <sz val="7.5"/>
        <rFont val="Arial MT"/>
        <family val="2"/>
      </rPr>
      <t>Servicios de la administración pública relacionados con la educación</t>
    </r>
  </si>
  <si>
    <r>
      <rPr>
        <sz val="7.5"/>
        <rFont val="Arial MT"/>
        <family val="2"/>
      </rPr>
      <t>Servicios  de la administración  pública  relacionados  con   la salud y los servicios sociales</t>
    </r>
  </si>
  <si>
    <r>
      <rPr>
        <sz val="7.5"/>
        <rFont val="Arial MT"/>
        <family val="2"/>
      </rPr>
      <t xml:space="preserve">Servicios  de  la  administración  pública   relacionados  con  la
</t>
    </r>
    <r>
      <rPr>
        <sz val="7.5"/>
        <rFont val="Arial MT"/>
        <family val="2"/>
      </rPr>
      <t>vivienda e infraestructura de servicios públicos</t>
    </r>
  </si>
  <si>
    <r>
      <rPr>
        <sz val="7.5"/>
        <rFont val="Arial MT"/>
        <family val="2"/>
      </rPr>
      <t>Servicios de la administración pública relacionados con  la recreación, la cultura y la religión</t>
    </r>
  </si>
  <si>
    <r>
      <rPr>
        <sz val="7.5"/>
        <rFont val="Arial MT"/>
        <family val="2"/>
      </rPr>
      <t>Servicios de la administración pública relacionados con el funcionamiento eficiente de las empresas</t>
    </r>
  </si>
  <si>
    <r>
      <rPr>
        <sz val="7.5"/>
        <rFont val="Arial MT"/>
        <family val="2"/>
      </rPr>
      <t xml:space="preserve">Servicios de la administración  pública relacionados con la agricultura,
</t>
    </r>
    <r>
      <rPr>
        <sz val="7.5"/>
        <rFont val="Arial MT"/>
        <family val="2"/>
      </rPr>
      <t>la silvicultura, la pesca y la caza</t>
    </r>
  </si>
  <si>
    <r>
      <rPr>
        <sz val="7.5"/>
        <rFont val="Arial MT"/>
        <family val="2"/>
      </rPr>
      <t xml:space="preserve">Servicios de la administración pública relacionados con los
</t>
    </r>
    <r>
      <rPr>
        <sz val="7.5"/>
        <rFont val="Arial MT"/>
        <family val="2"/>
      </rPr>
      <t>combustibles y la energía</t>
    </r>
  </si>
  <si>
    <r>
      <rPr>
        <sz val="7.5"/>
        <rFont val="Arial MT"/>
        <family val="2"/>
      </rPr>
      <t xml:space="preserve">Servicios  de  la administración  pública  relacionados  con la minería y
</t>
    </r>
    <r>
      <rPr>
        <sz val="7.5"/>
        <rFont val="Arial MT"/>
        <family val="2"/>
      </rPr>
      <t>los recursos minerales</t>
    </r>
  </si>
  <si>
    <r>
      <rPr>
        <sz val="7.5"/>
        <rFont val="Arial MT"/>
        <family val="2"/>
      </rPr>
      <t>Servicios  de  la administración  pública  relacionados  con la industria y la construcción</t>
    </r>
  </si>
  <si>
    <r>
      <rPr>
        <sz val="7.5"/>
        <rFont val="Arial MT"/>
        <family val="2"/>
      </rPr>
      <t>Servicios  de administración pública relacionados  con el  transporte</t>
    </r>
  </si>
  <si>
    <r>
      <rPr>
        <sz val="7.5"/>
        <rFont val="Arial MT"/>
        <family val="2"/>
      </rPr>
      <t>Servicios  de administración pública relacionados  con las tecnologías de la información y las comunicaciones</t>
    </r>
  </si>
  <si>
    <r>
      <rPr>
        <sz val="7.5"/>
        <rFont val="Arial MT"/>
        <family val="2"/>
      </rPr>
      <t>Servicios   de  la administración  pública  relacionados  con turismo,</t>
    </r>
  </si>
  <si>
    <r>
      <rPr>
        <sz val="7.5"/>
        <rFont val="Arial MT"/>
        <family val="2"/>
      </rPr>
      <t>hoteles, restaurantes, preparación, distribución y comercio de comidas</t>
    </r>
  </si>
  <si>
    <r>
      <rPr>
        <sz val="7.5"/>
        <rFont val="Arial MT"/>
        <family val="2"/>
      </rPr>
      <t>91135, 91136</t>
    </r>
  </si>
  <si>
    <r>
      <rPr>
        <sz val="7.5"/>
        <rFont val="Arial MT"/>
        <family val="2"/>
      </rPr>
      <t>(catering)</t>
    </r>
  </si>
  <si>
    <r>
      <rPr>
        <sz val="7.5"/>
        <rFont val="Arial MT"/>
        <family val="2"/>
      </rPr>
      <t>Servicios  de la administración   pública  relacionados  con  asuntos económicos y comerciales</t>
    </r>
  </si>
  <si>
    <r>
      <rPr>
        <sz val="7.5"/>
        <rFont val="Arial MT"/>
        <family val="2"/>
      </rPr>
      <t>Servicios    de   la    administración     pública    relacionados   con actividades laborales y proyectos de desarrollo multipropósito</t>
    </r>
  </si>
  <si>
    <r>
      <rPr>
        <sz val="7.5"/>
        <rFont val="Arial MT"/>
        <family val="2"/>
      </rPr>
      <t xml:space="preserve">Servicios  de la administración  pública  relacionados  con actividades
</t>
    </r>
    <r>
      <rPr>
        <sz val="7.5"/>
        <rFont val="Arial MT"/>
        <family val="2"/>
      </rPr>
      <t>laborales</t>
    </r>
  </si>
  <si>
    <r>
      <rPr>
        <sz val="7.5"/>
        <rFont val="Arial MT"/>
        <family val="2"/>
      </rPr>
      <t>Servicios  de  la  administración   pública   relacionados  con proyectos de desarrollo multipropósito</t>
    </r>
  </si>
  <si>
    <r>
      <rPr>
        <sz val="7.5"/>
        <rFont val="Arial MT"/>
        <family val="2"/>
      </rPr>
      <t>Otros servicios administrativos del gobierno</t>
    </r>
  </si>
  <si>
    <r>
      <rPr>
        <sz val="7.5"/>
        <rFont val="Arial MT"/>
        <family val="2"/>
      </rPr>
      <t>Servicios administrativos relacionados con el personal del gobierno</t>
    </r>
  </si>
  <si>
    <r>
      <rPr>
        <sz val="7.5"/>
        <rFont val="Arial MT"/>
        <family val="2"/>
      </rPr>
      <t>8412*</t>
    </r>
  </si>
  <si>
    <r>
      <rPr>
        <sz val="7.5"/>
        <rFont val="Arial MT"/>
        <family val="2"/>
      </rPr>
      <t>Otros servicios administrativos del gobierno n.c.p.</t>
    </r>
  </si>
  <si>
    <r>
      <rPr>
        <sz val="7.5"/>
        <rFont val="Arial MT"/>
        <family val="2"/>
      </rPr>
      <t>8411, 8412</t>
    </r>
  </si>
  <si>
    <r>
      <rPr>
        <b/>
        <sz val="7.5"/>
        <rFont val="Arial"/>
        <family val="2"/>
      </rPr>
      <t>Servicios    de   administración    pública   prestados    a   la comunidad  en general</t>
    </r>
  </si>
  <si>
    <r>
      <rPr>
        <sz val="7.5"/>
        <rFont val="Arial MT"/>
        <family val="2"/>
      </rPr>
      <t xml:space="preserve">Servicios  de administración  pública relacionados con los asuntos
</t>
    </r>
    <r>
      <rPr>
        <sz val="7.5"/>
        <rFont val="Arial MT"/>
        <family val="2"/>
      </rPr>
      <t>exteriores, servicios diplomáticos y consulares en el exterior</t>
    </r>
  </si>
  <si>
    <r>
      <rPr>
        <sz val="7.5"/>
        <rFont val="Arial MT"/>
        <family val="2"/>
      </rPr>
      <t>Servicios  de administración  pública relacionados con los asuntos exteriores, servicios diplomáticos y consulares en el exterior</t>
    </r>
  </si>
  <si>
    <r>
      <rPr>
        <sz val="7.5"/>
        <rFont val="Arial MT"/>
        <family val="2"/>
      </rPr>
      <t>Servicios relacionados con la ayuda económica internacional</t>
    </r>
  </si>
  <si>
    <r>
      <rPr>
        <sz val="7.5"/>
        <rFont val="Arial MT"/>
        <family val="2"/>
      </rPr>
      <t>Servicios relacionados con la ayuda militar extranjera</t>
    </r>
  </si>
  <si>
    <r>
      <rPr>
        <sz val="7.5"/>
        <rFont val="Arial MT"/>
        <family val="2"/>
      </rPr>
      <t>Servicios de defensa militar</t>
    </r>
  </si>
  <si>
    <r>
      <rPr>
        <sz val="7.5"/>
        <rFont val="Arial MT"/>
        <family val="2"/>
      </rPr>
      <t>Servicios de defensa civil</t>
    </r>
  </si>
  <si>
    <r>
      <rPr>
        <sz val="7.5"/>
        <rFont val="Arial MT"/>
        <family val="2"/>
      </rPr>
      <t>Servicios de policía, protección contra incendios y desastres naturales</t>
    </r>
  </si>
  <si>
    <r>
      <rPr>
        <sz val="7.5"/>
        <rFont val="Arial MT"/>
        <family val="2"/>
      </rPr>
      <t>Servicios de administración pública relacionados con los      tribunales de justicia</t>
    </r>
  </si>
  <si>
    <r>
      <rPr>
        <sz val="7.5"/>
        <rFont val="Arial MT"/>
        <family val="2"/>
      </rPr>
      <t>Servicios     administrativos     relacionados    con    el encarcelamiento y la  rehabilitación de delincuentes</t>
    </r>
  </si>
  <si>
    <r>
      <rPr>
        <sz val="7.5"/>
        <rFont val="Arial MT"/>
        <family val="2"/>
      </rPr>
      <t>Servicios  de  administración  pública  relacionados  con  el orden público y la seguridad</t>
    </r>
  </si>
  <si>
    <r>
      <rPr>
        <b/>
        <sz val="7.5"/>
        <rFont val="Arial"/>
        <family val="2"/>
      </rPr>
      <t>Servicios  administrativos  relacionados  con  los esquemas de seguros sociales</t>
    </r>
  </si>
  <si>
    <r>
      <rPr>
        <sz val="7.5"/>
        <rFont val="Arial MT"/>
        <family val="2"/>
      </rPr>
      <t>Servicios administrativos    de  los seguros sociales relacionados con los sistemas de protección en salud administrados por el gobierno</t>
    </r>
  </si>
  <si>
    <r>
      <rPr>
        <sz val="7.5"/>
        <rFont val="Arial MT"/>
        <family val="2"/>
      </rPr>
      <t>Servicios  administrativos    de  los seguros sociales relacionados con los sistemas de protección en salud administrados por el gobierno</t>
    </r>
  </si>
  <si>
    <r>
      <rPr>
        <sz val="7.5"/>
        <rFont val="Arial MT"/>
        <family val="2"/>
      </rPr>
      <t>Servicios  administrativos  de los seguros sociales relacionados con los</t>
    </r>
  </si>
  <si>
    <r>
      <rPr>
        <sz val="7.5"/>
        <rFont val="Arial MT"/>
        <family val="2"/>
      </rPr>
      <t>sistemas de protección en riesgos profesionales administrados por el</t>
    </r>
  </si>
  <si>
    <r>
      <rPr>
        <sz val="7.5"/>
        <rFont val="Arial MT"/>
        <family val="2"/>
      </rPr>
      <t>gobierno</t>
    </r>
  </si>
  <si>
    <r>
      <rPr>
        <sz val="7.5"/>
        <rFont val="Arial MT"/>
        <family val="2"/>
      </rPr>
      <t>Servicios administrativos de los seguros sociales relacionados con los sistemas de pensiones administrados por el gobierno</t>
    </r>
  </si>
  <si>
    <r>
      <rPr>
        <sz val="7.5"/>
        <rFont val="Arial MT"/>
        <family val="2"/>
      </rPr>
      <t>Servicios  administrativos  relacionados  con los programas de subsidio familiar y subsidio a la niñez</t>
    </r>
  </si>
  <si>
    <r>
      <rPr>
        <b/>
        <sz val="7.5"/>
        <rFont val="Arial"/>
        <family val="2"/>
      </rPr>
      <t>DIVISIÓN 92</t>
    </r>
  </si>
  <si>
    <r>
      <rPr>
        <b/>
        <sz val="7.5"/>
        <rFont val="Arial"/>
        <family val="2"/>
      </rPr>
      <t>SERVICIOS DE EDUCACIÓN</t>
    </r>
  </si>
  <si>
    <r>
      <rPr>
        <b/>
        <sz val="7.5"/>
        <rFont val="Arial"/>
        <family val="2"/>
      </rPr>
      <t>Servicios de educación de la primera infancia y pre-escolar</t>
    </r>
  </si>
  <si>
    <r>
      <rPr>
        <sz val="7.5"/>
        <rFont val="Arial MT"/>
        <family val="2"/>
      </rPr>
      <t>Servicios de educación de la primera infancia y  pre-escolar</t>
    </r>
  </si>
  <si>
    <r>
      <rPr>
        <sz val="7.5"/>
        <rFont val="Arial MT"/>
        <family val="2"/>
      </rPr>
      <t>Servicios de educación de la primera infancia</t>
    </r>
  </si>
  <si>
    <r>
      <rPr>
        <sz val="7.5"/>
        <rFont val="Arial MT"/>
        <family val="2"/>
      </rPr>
      <t>Servicios de educación pre-escolar</t>
    </r>
  </si>
  <si>
    <r>
      <rPr>
        <b/>
        <sz val="7.5"/>
        <rFont val="Arial"/>
        <family val="2"/>
      </rPr>
      <t>Servicios de enseñanza primaria</t>
    </r>
  </si>
  <si>
    <r>
      <rPr>
        <sz val="7.5"/>
        <rFont val="Arial MT"/>
        <family val="2"/>
      </rPr>
      <t>Servicios de enseñanza primaria</t>
    </r>
  </si>
  <si>
    <r>
      <rPr>
        <b/>
        <sz val="7.5"/>
        <rFont val="Arial"/>
        <family val="2"/>
      </rPr>
      <t>Servicios de educación secundaria</t>
    </r>
  </si>
  <si>
    <r>
      <rPr>
        <sz val="7.5"/>
        <rFont val="Arial MT"/>
        <family val="2"/>
      </rPr>
      <t>Servicios de educación básica secundaria</t>
    </r>
  </si>
  <si>
    <r>
      <rPr>
        <sz val="7.5"/>
        <rFont val="Arial MT"/>
        <family val="2"/>
      </rPr>
      <t>Servicios de educación media académica</t>
    </r>
  </si>
  <si>
    <r>
      <rPr>
        <sz val="7.5"/>
        <rFont val="Arial MT"/>
        <family val="2"/>
      </rPr>
      <t>Servicios de educación media técnica</t>
    </r>
  </si>
  <si>
    <r>
      <rPr>
        <b/>
        <sz val="7.5"/>
        <rFont val="Arial"/>
        <family val="2"/>
      </rPr>
      <t>Servicios de educación post-secundaria no terciaria</t>
    </r>
  </si>
  <si>
    <r>
      <rPr>
        <sz val="7.5"/>
        <rFont val="Arial MT"/>
        <family val="2"/>
      </rPr>
      <t>Servicios de educación post-secundaria no terciaria general</t>
    </r>
  </si>
  <si>
    <r>
      <rPr>
        <sz val="7.5"/>
        <rFont val="Arial MT"/>
        <family val="2"/>
      </rPr>
      <t>Servicios de educación post-secundaria no terciaria  general</t>
    </r>
  </si>
  <si>
    <r>
      <rPr>
        <sz val="7.5"/>
        <rFont val="Arial MT"/>
        <family val="2"/>
      </rPr>
      <t>Servicios de educación post-secundaria no terciaria, técnica laboral</t>
    </r>
  </si>
  <si>
    <r>
      <rPr>
        <b/>
        <sz val="7.5"/>
        <rFont val="Arial"/>
        <family val="2"/>
      </rPr>
      <t>Servicios de educación  superior (terciaria)</t>
    </r>
  </si>
  <si>
    <r>
      <rPr>
        <sz val="7.5"/>
        <rFont val="Arial MT"/>
        <family val="2"/>
      </rPr>
      <t>Servicios de educación superior (terciaria) nivel pregrado</t>
    </r>
  </si>
  <si>
    <r>
      <rPr>
        <sz val="7.5"/>
        <rFont val="Arial MT"/>
        <family val="2"/>
      </rPr>
      <t>Servicios de educación superior terciaria nivel pregrado técnica profesional y tecnológica y sus especializaciones</t>
    </r>
  </si>
  <si>
    <r>
      <rPr>
        <sz val="7.5"/>
        <rFont val="Arial MT"/>
        <family val="2"/>
      </rPr>
      <t>8541, 8542, 8543</t>
    </r>
  </si>
  <si>
    <r>
      <rPr>
        <sz val="7.5"/>
        <rFont val="Arial MT"/>
        <family val="2"/>
      </rPr>
      <t>Servicios de educación superior terciaria nivel pregrado universitaria.</t>
    </r>
  </si>
  <si>
    <r>
      <rPr>
        <sz val="7.5"/>
        <rFont val="Arial MT"/>
        <family val="2"/>
      </rPr>
      <t>8543, 8544</t>
    </r>
  </si>
  <si>
    <r>
      <rPr>
        <sz val="7.5"/>
        <rFont val="Arial MT"/>
        <family val="2"/>
      </rPr>
      <t>Servicios de educación superior (terciaria) nivel postgrado</t>
    </r>
  </si>
  <si>
    <r>
      <rPr>
        <sz val="7.5"/>
        <rFont val="Arial MT"/>
        <family val="2"/>
      </rPr>
      <t>Servicios de educación superior nivel post grado en especialización</t>
    </r>
  </si>
  <si>
    <r>
      <rPr>
        <sz val="7.5"/>
        <rFont val="Arial MT"/>
        <family val="2"/>
      </rPr>
      <t>Servicios de educación superior nivel post grado en maestría</t>
    </r>
  </si>
  <si>
    <r>
      <rPr>
        <sz val="7.5"/>
        <rFont val="Arial MT"/>
        <family val="2"/>
      </rPr>
      <t>Servicios de educación superior nivel post grado en doctorado y post- doctorado</t>
    </r>
  </si>
  <si>
    <r>
      <rPr>
        <b/>
        <sz val="7.5"/>
        <rFont val="Arial"/>
        <family val="2"/>
      </rPr>
      <t>Otros tipos de educación y servicios de apoyo educativo</t>
    </r>
  </si>
  <si>
    <r>
      <rPr>
        <sz val="7.5"/>
        <rFont val="Arial MT"/>
        <family val="2"/>
      </rPr>
      <t>Otros servicios de la educación  y la formación</t>
    </r>
  </si>
  <si>
    <r>
      <rPr>
        <sz val="7.5"/>
        <rFont val="Arial MT"/>
        <family val="2"/>
      </rPr>
      <t>Servicios de educación cultural</t>
    </r>
  </si>
  <si>
    <r>
      <rPr>
        <sz val="7.5"/>
        <rFont val="Arial MT"/>
        <family val="2"/>
      </rPr>
      <t>Servicios de educación deportiva y de recreación</t>
    </r>
  </si>
  <si>
    <r>
      <rPr>
        <sz val="7.5"/>
        <rFont val="Arial MT"/>
        <family val="2"/>
      </rPr>
      <t>Otros tipos de servicios educativos y de formación, n.c.p.</t>
    </r>
  </si>
  <si>
    <r>
      <rPr>
        <sz val="7.5"/>
        <rFont val="Arial MT"/>
        <family val="2"/>
      </rPr>
      <t>Servicios de apoyo educativo</t>
    </r>
  </si>
  <si>
    <r>
      <rPr>
        <b/>
        <sz val="7.5"/>
        <rFont val="Arial"/>
        <family val="2"/>
      </rPr>
      <t>DIVISIÓN  93</t>
    </r>
  </si>
  <si>
    <r>
      <rPr>
        <b/>
        <sz val="7.5"/>
        <rFont val="Arial"/>
        <family val="2"/>
      </rPr>
      <t>SERVICIOS PARA EL CUIDADO DE LA SALUD HUMANA Y SERVICIOS SOCIALES</t>
    </r>
  </si>
  <si>
    <r>
      <rPr>
        <b/>
        <sz val="7.5"/>
        <rFont val="Arial"/>
        <family val="2"/>
      </rPr>
      <t>Servicios de salud humana</t>
    </r>
  </si>
  <si>
    <r>
      <rPr>
        <sz val="7.5"/>
        <rFont val="Arial MT"/>
        <family val="2"/>
      </rPr>
      <t>Servicios para pacientes hospitalizados</t>
    </r>
  </si>
  <si>
    <r>
      <rPr>
        <sz val="7.5"/>
        <rFont val="Arial MT"/>
        <family val="2"/>
      </rPr>
      <t>Servicios quirúrgicos a pacientes hospitalizados</t>
    </r>
  </si>
  <si>
    <r>
      <rPr>
        <sz val="7.5"/>
        <rFont val="Arial MT"/>
        <family val="2"/>
      </rPr>
      <t>Servicios de ginecología y obstetricia a pacientes hospitalizados</t>
    </r>
  </si>
  <si>
    <r>
      <rPr>
        <sz val="7.5"/>
        <rFont val="Arial MT"/>
        <family val="2"/>
      </rPr>
      <t>Servicios psiquiátricos a pacientes hospitalizados</t>
    </r>
  </si>
  <si>
    <r>
      <rPr>
        <sz val="7.5"/>
        <rFont val="Arial MT"/>
        <family val="2"/>
      </rPr>
      <t>Otros servicios para pacientes hospitalizados</t>
    </r>
  </si>
  <si>
    <r>
      <rPr>
        <sz val="7.5"/>
        <rFont val="Arial MT"/>
        <family val="2"/>
      </rPr>
      <t>Servicios médicos y odontológicos</t>
    </r>
  </si>
  <si>
    <r>
      <rPr>
        <sz val="7.5"/>
        <rFont val="Arial MT"/>
        <family val="2"/>
      </rPr>
      <t>Servicios médicos generales</t>
    </r>
  </si>
  <si>
    <r>
      <rPr>
        <sz val="7.5"/>
        <rFont val="Arial MT"/>
        <family val="2"/>
      </rPr>
      <t>Servicios médicos especializados</t>
    </r>
  </si>
  <si>
    <r>
      <rPr>
        <sz val="7.5"/>
        <rFont val="Arial MT"/>
        <family val="2"/>
      </rPr>
      <t>Servicios odontológicos</t>
    </r>
  </si>
  <si>
    <r>
      <rPr>
        <sz val="7.5"/>
        <rFont val="Arial MT"/>
        <family val="2"/>
      </rPr>
      <t>Otros servicios sanitarios</t>
    </r>
  </si>
  <si>
    <r>
      <rPr>
        <sz val="7.5"/>
        <rFont val="Arial MT"/>
        <family val="2"/>
      </rPr>
      <t>Servicios de parto y afines</t>
    </r>
  </si>
  <si>
    <r>
      <rPr>
        <sz val="7.5"/>
        <rFont val="Arial MT"/>
        <family val="2"/>
      </rPr>
      <t>Servicios de enfermería</t>
    </r>
  </si>
  <si>
    <r>
      <rPr>
        <sz val="7.5"/>
        <rFont val="Arial MT"/>
        <family val="2"/>
      </rPr>
      <t>Servicios fisioterapéuticos</t>
    </r>
  </si>
  <si>
    <r>
      <rPr>
        <sz val="7.5"/>
        <rFont val="Arial MT"/>
        <family val="2"/>
      </rPr>
      <t>Servicios de ambulancia</t>
    </r>
  </si>
  <si>
    <r>
      <rPr>
        <sz val="7.5"/>
        <rFont val="Arial MT"/>
        <family val="2"/>
      </rPr>
      <t>Servicios de laboratorio</t>
    </r>
  </si>
  <si>
    <r>
      <rPr>
        <sz val="7.5"/>
        <rFont val="Arial MT"/>
        <family val="2"/>
      </rPr>
      <t>Servicios de diagnóstico de imágenes</t>
    </r>
  </si>
  <si>
    <r>
      <rPr>
        <sz val="7.5"/>
        <rFont val="Arial MT"/>
        <family val="2"/>
      </rPr>
      <t>Servicios de banco de sangre, órganos y esperma</t>
    </r>
  </si>
  <si>
    <r>
      <rPr>
        <sz val="7.5"/>
        <rFont val="Arial MT"/>
        <family val="2"/>
      </rPr>
      <t>Otros servicios sanitarios n.c.p.</t>
    </r>
  </si>
  <si>
    <r>
      <rPr>
        <b/>
        <sz val="7.5"/>
        <rFont val="Arial"/>
        <family val="2"/>
      </rPr>
      <t>Servicios de atención residencial para personas mayores y con discapacidad</t>
    </r>
  </si>
  <si>
    <r>
      <rPr>
        <sz val="7.5"/>
        <rFont val="Arial MT"/>
        <family val="2"/>
      </rPr>
      <t>Servicios residenciales de salud, distintos a los prestados en hospitales</t>
    </r>
  </si>
  <si>
    <r>
      <rPr>
        <sz val="7.5"/>
        <rFont val="Arial MT"/>
        <family val="2"/>
      </rPr>
      <t>Servicios de atención residencial para personas mayores y con discapacidad</t>
    </r>
  </si>
  <si>
    <r>
      <rPr>
        <sz val="7.5"/>
        <rFont val="Arial MT"/>
        <family val="2"/>
      </rPr>
      <t>Servicio de atención residencial para personas mayores</t>
    </r>
  </si>
  <si>
    <r>
      <rPr>
        <sz val="7.5"/>
        <rFont val="Arial MT"/>
        <family val="2"/>
      </rPr>
      <t xml:space="preserve">Servicios de atención residencial para personas jóvenes con
</t>
    </r>
    <r>
      <rPr>
        <sz val="7.5"/>
        <rFont val="Arial MT"/>
        <family val="2"/>
      </rPr>
      <t>discapacidad</t>
    </r>
  </si>
  <si>
    <r>
      <rPr>
        <sz val="7.5"/>
        <rFont val="Arial MT"/>
        <family val="2"/>
      </rPr>
      <t>Servicios de atención residencial para adultos con discapacidad</t>
    </r>
  </si>
  <si>
    <r>
      <rPr>
        <b/>
        <sz val="7.5"/>
        <rFont val="Arial"/>
        <family val="2"/>
      </rPr>
      <t>Otros servicios sociales con alojamiento</t>
    </r>
  </si>
  <si>
    <r>
      <rPr>
        <sz val="7.5"/>
        <rFont val="Arial MT"/>
        <family val="2"/>
      </rPr>
      <t>Otros servicios sociales con alojamiento</t>
    </r>
  </si>
  <si>
    <r>
      <rPr>
        <sz val="7.5"/>
        <rFont val="Arial MT"/>
        <family val="2"/>
      </rPr>
      <t xml:space="preserve">Servicios de atención residencial para niños con retraso mental,
</t>
    </r>
    <r>
      <rPr>
        <sz val="7.5"/>
        <rFont val="Arial MT"/>
        <family val="2"/>
      </rPr>
      <t>enfermedad mental, o abuso de sustancias psicoactivas</t>
    </r>
  </si>
  <si>
    <r>
      <rPr>
        <sz val="7.5"/>
        <rFont val="Arial MT"/>
        <family val="2"/>
      </rPr>
      <t>Otros servicios sociales con alojamiento para niños</t>
    </r>
  </si>
  <si>
    <r>
      <rPr>
        <sz val="7.5"/>
        <rFont val="Arial MT"/>
        <family val="2"/>
      </rPr>
      <t xml:space="preserve">Servicios de atención residencial para adultos con retraso mental,
</t>
    </r>
    <r>
      <rPr>
        <sz val="7.5"/>
        <rFont val="Arial MT"/>
        <family val="2"/>
      </rPr>
      <t>enfermedad mental o abuso de sustancias</t>
    </r>
  </si>
  <si>
    <r>
      <rPr>
        <sz val="7.5"/>
        <rFont val="Arial MT"/>
        <family val="2"/>
      </rPr>
      <t>Otros servicios sociales con alojamiento para adultos</t>
    </r>
  </si>
  <si>
    <r>
      <rPr>
        <b/>
        <sz val="7.5"/>
        <rFont val="Arial"/>
        <family val="2"/>
      </rPr>
      <t>Servicios sociales sin alojamiento para personas mayores y con discapacidad</t>
    </r>
  </si>
  <si>
    <r>
      <rPr>
        <sz val="7.5"/>
        <rFont val="Arial MT"/>
        <family val="2"/>
      </rPr>
      <t>Servicios de rehabilitación profesional</t>
    </r>
  </si>
  <si>
    <r>
      <rPr>
        <sz val="7.5"/>
        <rFont val="Arial MT"/>
        <family val="2"/>
      </rPr>
      <t>Servicios de rehabilitación profesional para personas con discapacidad</t>
    </r>
  </si>
  <si>
    <r>
      <rPr>
        <sz val="7.5"/>
        <rFont val="Arial MT"/>
        <family val="2"/>
      </rPr>
      <t>Servicios de rehabilitación profesional para personas desempleadas</t>
    </r>
  </si>
  <si>
    <r>
      <rPr>
        <sz val="7.5"/>
        <rFont val="Arial MT"/>
        <family val="2"/>
      </rPr>
      <t>Otros servicios sociales sin alojamiento para personas mayores y con discapacidad</t>
    </r>
  </si>
  <si>
    <r>
      <rPr>
        <sz val="7.5"/>
        <rFont val="Arial MT"/>
        <family val="2"/>
      </rPr>
      <t>Otros servicios sociales sin alojamiento para personas mayores</t>
    </r>
  </si>
  <si>
    <r>
      <rPr>
        <sz val="7.5"/>
        <rFont val="Arial MT"/>
        <family val="2"/>
      </rPr>
      <t>Otros servicios sociales sin alojamiento para niños con discapacidad</t>
    </r>
  </si>
  <si>
    <r>
      <rPr>
        <sz val="7.5"/>
        <rFont val="Arial MT"/>
        <family val="2"/>
      </rPr>
      <t>Otros servicios sociales sin alojamiento para adultos con discapacidad</t>
    </r>
  </si>
  <si>
    <r>
      <rPr>
        <b/>
        <sz val="7.5"/>
        <rFont val="Arial"/>
        <family val="2"/>
      </rPr>
      <t>Otros servicios sociales sin alojamiento</t>
    </r>
  </si>
  <si>
    <r>
      <rPr>
        <sz val="7.5"/>
        <rFont val="Arial MT"/>
        <family val="2"/>
      </rPr>
      <t>Servicios de cuidado diurno para niños</t>
    </r>
  </si>
  <si>
    <r>
      <rPr>
        <sz val="7.5"/>
        <rFont val="Arial MT"/>
        <family val="2"/>
      </rPr>
      <t>Servicios de orientación y asesoría n.c.p. relacionados con los niños</t>
    </r>
  </si>
  <si>
    <r>
      <rPr>
        <sz val="7.5"/>
        <rFont val="Arial MT"/>
        <family val="2"/>
      </rPr>
      <t>Servicios sociales sin alojamiento</t>
    </r>
  </si>
  <si>
    <r>
      <rPr>
        <sz val="7.5"/>
        <rFont val="Arial MT"/>
        <family val="2"/>
      </rPr>
      <t>Otros servicios sociales sin alojamiento n.c.p.</t>
    </r>
  </si>
  <si>
    <r>
      <rPr>
        <b/>
        <sz val="7.5"/>
        <rFont val="Arial"/>
        <family val="2"/>
      </rPr>
      <t>SERVICIOS DE ALCANTARILLADO, RECOLECCIÓN,</t>
    </r>
  </si>
  <si>
    <r>
      <rPr>
        <b/>
        <sz val="7.5"/>
        <rFont val="Arial"/>
        <family val="2"/>
      </rPr>
      <t>DIVISIÓN 94</t>
    </r>
  </si>
  <si>
    <r>
      <rPr>
        <b/>
        <sz val="7.5"/>
        <rFont val="Arial"/>
        <family val="2"/>
      </rPr>
      <t>TRATAMIENTO Y DISPOSICIÓN DE DESECHOS Y OTROS</t>
    </r>
  </si>
  <si>
    <r>
      <rPr>
        <b/>
        <sz val="7.5"/>
        <rFont val="Arial"/>
        <family val="2"/>
      </rPr>
      <t>SERVICIOS DE SANEAMIENTO AMBIENTAL</t>
    </r>
  </si>
  <si>
    <r>
      <rPr>
        <b/>
        <sz val="7.5"/>
        <rFont val="Arial"/>
        <family val="2"/>
      </rPr>
      <t>Servicios de alcantarillado, servicios de limpieza, tratamiento de aguas residuales y tanques sépticos</t>
    </r>
  </si>
  <si>
    <r>
      <rPr>
        <sz val="7.5"/>
        <rFont val="Arial MT"/>
        <family val="2"/>
      </rPr>
      <t>Servicios de alcantarillado y tratamiento de aguas residuales</t>
    </r>
  </si>
  <si>
    <r>
      <rPr>
        <sz val="7.5"/>
        <rFont val="Arial MT"/>
        <family val="2"/>
      </rPr>
      <t>Servicios de limpieza y vaciado de tanques sépticos</t>
    </r>
  </si>
  <si>
    <r>
      <rPr>
        <b/>
        <sz val="7.5"/>
        <rFont val="Arial"/>
        <family val="2"/>
      </rPr>
      <t>Servicios de recolección de desechos</t>
    </r>
  </si>
  <si>
    <r>
      <rPr>
        <sz val="7.5"/>
        <rFont val="Arial MT"/>
        <family val="2"/>
      </rPr>
      <t>Servicios de recolección de desechos peligrosos</t>
    </r>
  </si>
  <si>
    <r>
      <rPr>
        <sz val="7.5"/>
        <rFont val="Arial MT"/>
        <family val="2"/>
      </rPr>
      <t>Servicios de recolección de desechos hospitalarios y otros desechos biológicos peligrosos</t>
    </r>
  </si>
  <si>
    <r>
      <rPr>
        <sz val="7.5"/>
        <rFont val="Arial MT"/>
        <family val="2"/>
      </rPr>
      <t>94221*</t>
    </r>
  </si>
  <si>
    <r>
      <rPr>
        <sz val="7.5"/>
        <rFont val="Arial MT"/>
        <family val="2"/>
      </rPr>
      <t>Servicios de recolección de desechos peligrosos de origen industrial (excepto hospitalarios y otros desechos biológicos peligrosos)</t>
    </r>
  </si>
  <si>
    <r>
      <rPr>
        <sz val="7.5"/>
        <rFont val="Arial MT"/>
        <family val="2"/>
      </rPr>
      <t>Servicios de recolección de otros desechos peligrosos</t>
    </r>
  </si>
  <si>
    <r>
      <rPr>
        <sz val="7.5"/>
        <rFont val="Arial MT"/>
        <family val="2"/>
      </rPr>
      <t>Servicios de recolección de materiales reciclables no peligrosos</t>
    </r>
  </si>
  <si>
    <r>
      <rPr>
        <sz val="7.5"/>
        <rFont val="Arial MT"/>
        <family val="2"/>
      </rPr>
      <t>Servicios de recolección de materiales reciclables no peligrosos, residenciales</t>
    </r>
  </si>
  <si>
    <r>
      <rPr>
        <sz val="7.5"/>
        <rFont val="Arial MT"/>
        <family val="2"/>
      </rPr>
      <t>Servicios de recolección de otros materiales reciclables no peligrosos</t>
    </r>
  </si>
  <si>
    <r>
      <rPr>
        <sz val="7.5"/>
        <rFont val="Arial MT"/>
        <family val="2"/>
      </rPr>
      <t>Servicios generales de recolección de desechos</t>
    </r>
  </si>
  <si>
    <r>
      <rPr>
        <sz val="7.5"/>
        <rFont val="Arial MT"/>
        <family val="2"/>
      </rPr>
      <t>Servicios generales de recolección de desechos residenciales</t>
    </r>
  </si>
  <si>
    <r>
      <rPr>
        <sz val="7.5"/>
        <rFont val="Arial MT"/>
        <family val="2"/>
      </rPr>
      <t>Servicios generales de recolección de otros desechos</t>
    </r>
  </si>
  <si>
    <r>
      <rPr>
        <b/>
        <sz val="7.5"/>
        <rFont val="Arial"/>
        <family val="2"/>
      </rPr>
      <t>Servicios de tratamiento y disposición de desechos</t>
    </r>
  </si>
  <si>
    <r>
      <rPr>
        <sz val="7.5"/>
        <rFont val="Arial MT"/>
        <family val="2"/>
      </rPr>
      <t xml:space="preserve">Servicios de preparación de desechos, consolidación y
</t>
    </r>
    <r>
      <rPr>
        <sz val="7.5"/>
        <rFont val="Arial MT"/>
        <family val="2"/>
      </rPr>
      <t>almacenamiento de desechos</t>
    </r>
  </si>
  <si>
    <r>
      <rPr>
        <sz val="7.5"/>
        <rFont val="Arial MT"/>
        <family val="2"/>
      </rPr>
      <t xml:space="preserve">Servicios de preparación, consolidación y almacenamiento de
</t>
    </r>
    <r>
      <rPr>
        <sz val="7.5"/>
        <rFont val="Arial MT"/>
        <family val="2"/>
      </rPr>
      <t>desechos peligrosos</t>
    </r>
  </si>
  <si>
    <r>
      <rPr>
        <sz val="7.5"/>
        <rFont val="Arial MT"/>
        <family val="2"/>
      </rPr>
      <t>94222*</t>
    </r>
  </si>
  <si>
    <r>
      <rPr>
        <sz val="7.5"/>
        <rFont val="Arial MT"/>
        <family val="2"/>
      </rPr>
      <t xml:space="preserve">Servicios de desguace de buques (restos de naufragios) y otros
</t>
    </r>
    <r>
      <rPr>
        <sz val="7.5"/>
        <rFont val="Arial MT"/>
        <family val="2"/>
      </rPr>
      <t>desmantelamientos</t>
    </r>
  </si>
  <si>
    <r>
      <rPr>
        <sz val="7.5"/>
        <rFont val="Arial MT"/>
        <family val="2"/>
      </rPr>
      <t>94212*, 94222*</t>
    </r>
  </si>
  <si>
    <r>
      <rPr>
        <sz val="7.5"/>
        <rFont val="Arial MT"/>
        <family val="2"/>
      </rPr>
      <t xml:space="preserve">Servicios de preparación, consolidación y almacenamiento de
</t>
    </r>
    <r>
      <rPr>
        <sz val="7.5"/>
        <rFont val="Arial MT"/>
        <family val="2"/>
      </rPr>
      <t>materiales reciclables no peligrosos</t>
    </r>
  </si>
  <si>
    <r>
      <rPr>
        <sz val="7.5"/>
        <rFont val="Arial MT"/>
        <family val="2"/>
      </rPr>
      <t>94212*</t>
    </r>
  </si>
  <si>
    <r>
      <rPr>
        <sz val="7.5"/>
        <rFont val="Arial MT"/>
        <family val="2"/>
      </rPr>
      <t>Servicios de preparación, consolidación y almacenamiento de otros desechos no peligrosos</t>
    </r>
  </si>
  <si>
    <r>
      <rPr>
        <sz val="7.5"/>
        <rFont val="Arial MT"/>
        <family val="2"/>
      </rPr>
      <t>Servicios de tratamiento y disposición de desechos peligrosos</t>
    </r>
  </si>
  <si>
    <r>
      <rPr>
        <sz val="7.5"/>
        <rFont val="Arial MT"/>
        <family val="2"/>
      </rPr>
      <t>Servicios de tratamiento de desechos peligrosos</t>
    </r>
  </si>
  <si>
    <r>
      <rPr>
        <sz val="7.5"/>
        <rFont val="Arial MT"/>
        <family val="2"/>
      </rPr>
      <t>Servicios de disposición de desechos peligrosos</t>
    </r>
  </si>
  <si>
    <r>
      <rPr>
        <sz val="7.5"/>
        <rFont val="Arial MT"/>
        <family val="2"/>
      </rPr>
      <t>Servicios de tratamiento y disposición de desechos no peligrosos</t>
    </r>
  </si>
  <si>
    <r>
      <rPr>
        <sz val="7.5"/>
        <rFont val="Arial MT"/>
        <family val="2"/>
      </rPr>
      <t>Servicios de rellenos sanitarios para desechos no peligrosos</t>
    </r>
  </si>
  <si>
    <r>
      <rPr>
        <sz val="7.5"/>
        <rFont val="Arial MT"/>
        <family val="2"/>
      </rPr>
      <t>Otros servicios de relleno sanitario para desechos no peligrosos</t>
    </r>
  </si>
  <si>
    <r>
      <rPr>
        <sz val="7.5"/>
        <rFont val="Arial MT"/>
        <family val="2"/>
      </rPr>
      <t>Incineración de desechos no peligrosos</t>
    </r>
  </si>
  <si>
    <r>
      <rPr>
        <sz val="7.5"/>
        <rFont val="Arial MT"/>
        <family val="2"/>
      </rPr>
      <t>Otros servicios de tratamiento y disposición de desechos no peligrosos</t>
    </r>
  </si>
  <si>
    <r>
      <rPr>
        <b/>
        <sz val="7.5"/>
        <rFont val="Arial"/>
        <family val="2"/>
      </rPr>
      <t>Servicios de descontaminación</t>
    </r>
  </si>
  <si>
    <r>
      <rPr>
        <sz val="7.5"/>
        <rFont val="Arial MT"/>
        <family val="2"/>
      </rPr>
      <t>Servicio de descontaminación y limpieza de establecimientos</t>
    </r>
  </si>
  <si>
    <r>
      <rPr>
        <sz val="7.5"/>
        <rFont val="Arial MT"/>
        <family val="2"/>
      </rPr>
      <t>Servicio de  descontaminación y limpieza del aire en establecimientos</t>
    </r>
  </si>
  <si>
    <r>
      <rPr>
        <sz val="7.5"/>
        <rFont val="Arial MT"/>
        <family val="2"/>
      </rPr>
      <t>94900*</t>
    </r>
  </si>
  <si>
    <r>
      <rPr>
        <sz val="7.5"/>
        <rFont val="Arial MT"/>
        <family val="2"/>
      </rPr>
      <t>Servicio de descontaminación de establecimientos y limpieza de agua superficial</t>
    </r>
  </si>
  <si>
    <r>
      <rPr>
        <sz val="7.5"/>
        <rFont val="Arial MT"/>
        <family val="2"/>
      </rPr>
      <t>Servicio de descontaminación de establecimientos y limpieza de suelos y aguas subterráneas</t>
    </r>
  </si>
  <si>
    <r>
      <rPr>
        <sz val="7.5"/>
        <rFont val="Arial MT"/>
        <family val="2"/>
      </rPr>
      <t>Servicios de medición, control y monitoreo y otros servicios de descontaminación en establecimientos n.c.p.</t>
    </r>
  </si>
  <si>
    <r>
      <rPr>
        <sz val="7.5"/>
        <rFont val="Arial MT"/>
        <family val="2"/>
      </rPr>
      <t>Servicio de descontaminación a edificaciones</t>
    </r>
  </si>
  <si>
    <r>
      <rPr>
        <sz val="7.5"/>
        <rFont val="Arial MT"/>
        <family val="2"/>
      </rPr>
      <t>Otros servicios de descontaminación n.c.p..</t>
    </r>
  </si>
  <si>
    <r>
      <rPr>
        <b/>
        <sz val="7.5"/>
        <rFont val="Arial"/>
        <family val="2"/>
      </rPr>
      <t>Servicios de saneamiento y  similares</t>
    </r>
  </si>
  <si>
    <r>
      <rPr>
        <sz val="7.5"/>
        <rFont val="Arial MT"/>
        <family val="2"/>
      </rPr>
      <t>Servicios de barrido de calles y remoción de nieve</t>
    </r>
  </si>
  <si>
    <r>
      <rPr>
        <sz val="7.5"/>
        <rFont val="Arial MT"/>
        <family val="2"/>
      </rPr>
      <t>Otros servicios de saneamiento</t>
    </r>
  </si>
  <si>
    <r>
      <rPr>
        <b/>
        <sz val="7.5"/>
        <rFont val="Arial"/>
        <family val="2"/>
      </rPr>
      <t>Otros servicios de protección del medio ambiente n.c.p.</t>
    </r>
  </si>
  <si>
    <r>
      <rPr>
        <sz val="7.5"/>
        <rFont val="Arial MT"/>
        <family val="2"/>
      </rPr>
      <t>Otros servicios de protección del medio ambiente n.c.p.</t>
    </r>
  </si>
  <si>
    <r>
      <rPr>
        <b/>
        <sz val="7.5"/>
        <rFont val="Arial"/>
        <family val="2"/>
      </rPr>
      <t>DIVISIÓN 95</t>
    </r>
  </si>
  <si>
    <r>
      <rPr>
        <b/>
        <sz val="7.5"/>
        <rFont val="Arial"/>
        <family val="2"/>
      </rPr>
      <t>SERVICIOS DE ASOCIACIONES</t>
    </r>
  </si>
  <si>
    <r>
      <rPr>
        <b/>
        <sz val="7.5"/>
        <rFont val="Arial"/>
        <family val="2"/>
      </rPr>
      <t>Servicios proporcionados por organizaciones gremiales, comerciales y  organizaciones de empleadores y de profesionales</t>
    </r>
  </si>
  <si>
    <r>
      <rPr>
        <sz val="7.5"/>
        <rFont val="Arial MT"/>
        <family val="2"/>
      </rPr>
      <t>Servicios proporcionados por organizaciones gremiales, comerciales y de empleadores</t>
    </r>
  </si>
  <si>
    <r>
      <rPr>
        <sz val="7.5"/>
        <rFont val="Arial MT"/>
        <family val="2"/>
      </rPr>
      <t>Servicios proporcionados por  organizaciones de profesionales</t>
    </r>
  </si>
  <si>
    <r>
      <rPr>
        <b/>
        <sz val="7.5"/>
        <rFont val="Arial"/>
        <family val="2"/>
      </rPr>
      <t>Servicios proporcionados por Sindicatos</t>
    </r>
  </si>
  <si>
    <r>
      <rPr>
        <sz val="7.5"/>
        <rFont val="Arial MT"/>
        <family val="2"/>
      </rPr>
      <t>Servicios proporcionados por Sindicatos</t>
    </r>
  </si>
  <si>
    <r>
      <rPr>
        <b/>
        <sz val="7.5"/>
        <rFont val="Arial"/>
        <family val="2"/>
      </rPr>
      <t>Servicios proporcionados por otras asociaciones</t>
    </r>
  </si>
  <si>
    <r>
      <rPr>
        <sz val="7.5"/>
        <rFont val="Arial MT"/>
        <family val="2"/>
      </rPr>
      <t>Servicios religiosos</t>
    </r>
  </si>
  <si>
    <r>
      <rPr>
        <sz val="7.5"/>
        <rFont val="Arial MT"/>
        <family val="2"/>
      </rPr>
      <t>Servicios proporcionados por organizaciones políticas</t>
    </r>
  </si>
  <si>
    <r>
      <rPr>
        <sz val="7.5"/>
        <rFont val="Arial MT"/>
        <family val="2"/>
      </rPr>
      <t>Servicios proporcionados por otras asociaciones n.c.p.</t>
    </r>
  </si>
  <si>
    <r>
      <rPr>
        <sz val="7.5"/>
        <rFont val="Arial MT"/>
        <family val="2"/>
      </rPr>
      <t>Servicios proporcionados por organizaciones de los derechos humanos</t>
    </r>
  </si>
  <si>
    <r>
      <rPr>
        <sz val="7.5"/>
        <rFont val="Arial MT"/>
        <family val="2"/>
      </rPr>
      <t>Servicios proporcionados por grupos defensores ambientalistas</t>
    </r>
  </si>
  <si>
    <r>
      <rPr>
        <sz val="7.5"/>
        <rFont val="Arial MT"/>
        <family val="2"/>
      </rPr>
      <t>Otros servicios defensores de grupos especiales</t>
    </r>
  </si>
  <si>
    <r>
      <rPr>
        <sz val="7.5"/>
        <rFont val="Arial MT"/>
        <family val="2"/>
      </rPr>
      <t xml:space="preserve">Otros servicios de apoyo para el mejoramiento del comportamiento
</t>
    </r>
    <r>
      <rPr>
        <sz val="7.5"/>
        <rFont val="Arial MT"/>
        <family val="2"/>
      </rPr>
      <t>cívico y de las infraestructuras comunitarias</t>
    </r>
  </si>
  <si>
    <r>
      <rPr>
        <sz val="7.5"/>
        <rFont val="Arial MT"/>
        <family val="2"/>
      </rPr>
      <t>Servicios suministrados por asociaciones juveniles</t>
    </r>
  </si>
  <si>
    <r>
      <rPr>
        <sz val="7.5"/>
        <rFont val="Arial MT"/>
        <family val="2"/>
      </rPr>
      <t xml:space="preserve">Servicios de otorgamiento de apoyo económico no reembolsable
</t>
    </r>
    <r>
      <rPr>
        <sz val="7.5"/>
        <rFont val="Arial MT"/>
        <family val="2"/>
      </rPr>
      <t>(subvenciones)</t>
    </r>
  </si>
  <si>
    <r>
      <rPr>
        <sz val="7.5"/>
        <rFont val="Arial MT"/>
        <family val="2"/>
      </rPr>
      <t xml:space="preserve">Asociaciones culturales y recreativas (excepto las asociaciones
</t>
    </r>
    <r>
      <rPr>
        <sz val="7.5"/>
        <rFont val="Arial MT"/>
        <family val="2"/>
      </rPr>
      <t>deportivas)</t>
    </r>
  </si>
  <si>
    <r>
      <rPr>
        <sz val="7.5"/>
        <rFont val="Arial MT"/>
        <family val="2"/>
      </rPr>
      <t>Otras organizaciones cívicas y sociales</t>
    </r>
  </si>
  <si>
    <r>
      <rPr>
        <sz val="7.5"/>
        <rFont val="Arial MT"/>
        <family val="2"/>
      </rPr>
      <t>Otros servicios suministrados por asociaciones n.c.p.</t>
    </r>
  </si>
  <si>
    <r>
      <rPr>
        <b/>
        <sz val="7.5"/>
        <rFont val="Arial"/>
        <family val="2"/>
      </rPr>
      <t>DIVISIÓN 96</t>
    </r>
  </si>
  <si>
    <r>
      <rPr>
        <b/>
        <sz val="7.5"/>
        <rFont val="Arial"/>
        <family val="2"/>
      </rPr>
      <t>SERVICIOS     DE    ESPARCIMIENTO,  CULTURALES    Y DEPORTIVOS</t>
    </r>
  </si>
  <si>
    <r>
      <rPr>
        <b/>
        <sz val="7.5"/>
        <rFont val="Arial"/>
        <family val="2"/>
      </rPr>
      <t>Servicios audiovisuales y  servicios conexos</t>
    </r>
  </si>
  <si>
    <r>
      <rPr>
        <sz val="7.5"/>
        <rFont val="Arial MT"/>
        <family val="2"/>
      </rPr>
      <t>Servicios de grabación de sonido</t>
    </r>
  </si>
  <si>
    <r>
      <rPr>
        <sz val="7.5"/>
        <rFont val="Arial MT"/>
        <family val="2"/>
      </rPr>
      <t>96111*, 96130*</t>
    </r>
  </si>
  <si>
    <r>
      <rPr>
        <sz val="7.5"/>
        <rFont val="Arial MT"/>
        <family val="2"/>
      </rPr>
      <t>Servicios de grabación en vivo</t>
    </r>
  </si>
  <si>
    <r>
      <rPr>
        <sz val="7.5"/>
        <rFont val="Arial MT"/>
        <family val="2"/>
      </rPr>
      <t>Servicios de grabación original de sonido</t>
    </r>
  </si>
  <si>
    <r>
      <rPr>
        <sz val="7.5"/>
        <rFont val="Arial MT"/>
        <family val="2"/>
      </rPr>
      <t>Servicios  de   producción   de   programas  de  televisión,  video, radio y actividades cinematográficas</t>
    </r>
  </si>
  <si>
    <r>
      <rPr>
        <sz val="7.5"/>
        <rFont val="Arial MT"/>
        <family val="2"/>
      </rPr>
      <t xml:space="preserve">Servicios  de   producción  de   programas  de   televisión,  video y
</t>
    </r>
    <r>
      <rPr>
        <sz val="7.5"/>
        <rFont val="Arial MT"/>
        <family val="2"/>
      </rPr>
      <t>actividades cinematográficas</t>
    </r>
  </si>
  <si>
    <r>
      <rPr>
        <sz val="7.5"/>
        <rFont val="Arial MT"/>
        <family val="2"/>
      </rPr>
      <t>5911, 6020</t>
    </r>
  </si>
  <si>
    <r>
      <rPr>
        <sz val="7.5"/>
        <rFont val="Arial MT"/>
        <family val="2"/>
      </rPr>
      <t>96121*, 96130*</t>
    </r>
  </si>
  <si>
    <r>
      <rPr>
        <sz val="7.5"/>
        <rFont val="Arial MT"/>
        <family val="2"/>
      </rPr>
      <t>Servicios de producción de radio</t>
    </r>
  </si>
  <si>
    <r>
      <rPr>
        <sz val="7.5"/>
        <rFont val="Arial MT"/>
        <family val="2"/>
      </rPr>
      <t>5920, 6010</t>
    </r>
  </si>
  <si>
    <r>
      <rPr>
        <sz val="7.5"/>
        <rFont val="Arial MT"/>
        <family val="2"/>
      </rPr>
      <t xml:space="preserve">96122, 96130,
</t>
    </r>
    <r>
      <rPr>
        <sz val="7.5"/>
        <rFont val="Arial MT"/>
        <family val="2"/>
      </rPr>
      <t>96149</t>
    </r>
  </si>
  <si>
    <r>
      <rPr>
        <sz val="7.5"/>
        <rFont val="Arial MT"/>
        <family val="2"/>
      </rPr>
      <t>Servicios   de   producciones  originales   de   programas  de televisión, video, radio y actividades cinematográficas</t>
    </r>
  </si>
  <si>
    <r>
      <rPr>
        <sz val="7.5"/>
        <rFont val="Arial MT"/>
        <family val="2"/>
      </rPr>
      <t>5911, 5920</t>
    </r>
  </si>
  <si>
    <r>
      <rPr>
        <sz val="7.5"/>
        <rFont val="Arial MT"/>
        <family val="2"/>
      </rPr>
      <t>Servicios de post-producción de audiovisuales</t>
    </r>
  </si>
  <si>
    <r>
      <rPr>
        <sz val="7.5"/>
        <rFont val="Arial MT"/>
        <family val="2"/>
      </rPr>
      <t>Servicios de edición de audiovisuales</t>
    </r>
  </si>
  <si>
    <r>
      <rPr>
        <sz val="7.5"/>
        <rFont val="Arial MT"/>
        <family val="2"/>
      </rPr>
      <t>96112*, 96142*</t>
    </r>
  </si>
  <si>
    <r>
      <rPr>
        <sz val="7.5"/>
        <rFont val="Arial MT"/>
        <family val="2"/>
      </rPr>
      <t>Servicios maestros de transferencia y duplicación</t>
    </r>
  </si>
  <si>
    <r>
      <rPr>
        <sz val="7.5"/>
        <rFont val="Arial MT"/>
        <family val="2"/>
      </rPr>
      <t>Servicios de restauración digital y corrección de color</t>
    </r>
  </si>
  <si>
    <r>
      <rPr>
        <sz val="7.5"/>
        <rFont val="Arial MT"/>
        <family val="2"/>
      </rPr>
      <t>96142*</t>
    </r>
  </si>
  <si>
    <r>
      <rPr>
        <sz val="7.5"/>
        <rFont val="Arial MT"/>
        <family val="2"/>
      </rPr>
      <t>Servicios de efectos visuales</t>
    </r>
  </si>
  <si>
    <r>
      <rPr>
        <sz val="7.5"/>
        <rFont val="Arial MT"/>
        <family val="2"/>
      </rPr>
      <t>Servicios de animación</t>
    </r>
  </si>
  <si>
    <r>
      <rPr>
        <sz val="7.5"/>
        <rFont val="Arial MT"/>
        <family val="2"/>
      </rPr>
      <t>Servicios de títulos y subtítulos</t>
    </r>
  </si>
  <si>
    <r>
      <rPr>
        <sz val="7.5"/>
        <rFont val="Arial MT"/>
        <family val="2"/>
      </rPr>
      <t>Servicios de diseño y edición de sonido</t>
    </r>
  </si>
  <si>
    <r>
      <rPr>
        <sz val="7.5"/>
        <rFont val="Arial MT"/>
        <family val="2"/>
      </rPr>
      <t>Otros servicios de post-producción</t>
    </r>
  </si>
  <si>
    <r>
      <rPr>
        <sz val="7.5"/>
        <rFont val="Arial MT"/>
        <family val="2"/>
      </rPr>
      <t>Servicios  de   distribución   de  programas de televisión, actividades cinematográficas y de video</t>
    </r>
  </si>
  <si>
    <r>
      <rPr>
        <sz val="7.5"/>
        <rFont val="Arial MT"/>
        <family val="2"/>
      </rPr>
      <t>Servicios de proyección de películas</t>
    </r>
  </si>
  <si>
    <r>
      <rPr>
        <sz val="7.5"/>
        <rFont val="Arial MT"/>
        <family val="2"/>
      </rPr>
      <t>96151, 96152</t>
    </r>
  </si>
  <si>
    <r>
      <rPr>
        <b/>
        <sz val="7.5"/>
        <rFont val="Arial"/>
        <family val="2"/>
      </rPr>
      <t>Servicios de promoción y presentación de artes escénicas y eventos de entretenimiento en vivo</t>
    </r>
  </si>
  <si>
    <r>
      <rPr>
        <sz val="7.5"/>
        <rFont val="Arial MT"/>
        <family val="2"/>
      </rPr>
      <t>Servicios de promoción y organización de eventos de artes escénicas</t>
    </r>
  </si>
  <si>
    <r>
      <rPr>
        <sz val="7.5"/>
        <rFont val="Arial MT"/>
        <family val="2"/>
      </rPr>
      <t>9003, 9008</t>
    </r>
  </si>
  <si>
    <r>
      <rPr>
        <sz val="7.5"/>
        <rFont val="Arial MT"/>
        <family val="2"/>
      </rPr>
      <t>Servicios de producción y presentación de eventos de artes escénicas</t>
    </r>
  </si>
  <si>
    <r>
      <rPr>
        <sz val="7.5"/>
        <rFont val="Arial MT"/>
        <family val="2"/>
      </rPr>
      <t>9006, 9007, 9008</t>
    </r>
  </si>
  <si>
    <r>
      <rPr>
        <sz val="7.5"/>
        <rFont val="Arial MT"/>
        <family val="2"/>
      </rPr>
      <t>96220*</t>
    </r>
  </si>
  <si>
    <r>
      <rPr>
        <sz val="7.5"/>
        <rFont val="Arial MT"/>
        <family val="2"/>
      </rPr>
      <t>Servicios    de    funcionamiento    de    instalaciones    para presentaciones    artísticas</t>
    </r>
  </si>
  <si>
    <r>
      <rPr>
        <sz val="7.5"/>
        <rFont val="Arial MT"/>
        <family val="2"/>
      </rPr>
      <t>96230*</t>
    </r>
  </si>
  <si>
    <r>
      <rPr>
        <sz val="7.5"/>
        <rFont val="Arial MT"/>
        <family val="2"/>
      </rPr>
      <t>Otros servicios de artes escénicas y entretenimiento en vivo</t>
    </r>
  </si>
  <si>
    <r>
      <rPr>
        <b/>
        <sz val="7.5"/>
        <rFont val="Arial"/>
        <family val="2"/>
      </rPr>
      <t>Servicios relacionados con actores y otros artistas</t>
    </r>
  </si>
  <si>
    <r>
      <rPr>
        <sz val="7.5"/>
        <rFont val="Arial MT"/>
        <family val="2"/>
      </rPr>
      <t>Servicios de los artistas intérpretes</t>
    </r>
  </si>
  <si>
    <r>
      <rPr>
        <sz val="7.5"/>
        <rFont val="Arial MT"/>
        <family val="2"/>
      </rPr>
      <t>Servicios  de  autores,  compositores,  escultores   y   otros artistas, excepto los artistas intérpretes</t>
    </r>
  </si>
  <si>
    <r>
      <rPr>
        <sz val="7.5"/>
        <rFont val="Arial MT"/>
        <family val="2"/>
      </rPr>
      <t xml:space="preserve">9001, 9002, 9003,
</t>
    </r>
    <r>
      <rPr>
        <sz val="7.5"/>
        <rFont val="Arial MT"/>
        <family val="2"/>
      </rPr>
      <t>9004, 9008</t>
    </r>
  </si>
  <si>
    <r>
      <rPr>
        <sz val="7.5"/>
        <rFont val="Arial MT"/>
        <family val="2"/>
      </rPr>
      <t>Servicios de autores, compositores y otros artistas de obras  originales, excepto artistas interpretes, pintores y escultores.</t>
    </r>
  </si>
  <si>
    <r>
      <rPr>
        <sz val="7.5"/>
        <rFont val="Arial MT"/>
        <family val="2"/>
      </rPr>
      <t>9001, 9002</t>
    </r>
  </si>
  <si>
    <r>
      <rPr>
        <b/>
        <sz val="7.5"/>
        <rFont val="Arial"/>
        <family val="2"/>
      </rPr>
      <t>Servicios de preservación y museos</t>
    </r>
  </si>
  <si>
    <r>
      <rPr>
        <sz val="7.5"/>
        <rFont val="Arial MT"/>
        <family val="2"/>
      </rPr>
      <t>Servicios de museos, preservación de lugares y edificios históricos</t>
    </r>
  </si>
  <si>
    <r>
      <rPr>
        <sz val="7.5"/>
        <rFont val="Arial MT"/>
        <family val="2"/>
      </rPr>
      <t xml:space="preserve">Servicios de museos, excepto preservación de lugares y edificios
</t>
    </r>
    <r>
      <rPr>
        <sz val="7.5"/>
        <rFont val="Arial MT"/>
        <family val="2"/>
      </rPr>
      <t>históricos</t>
    </r>
  </si>
  <si>
    <r>
      <rPr>
        <sz val="7.5"/>
        <rFont val="Arial MT"/>
        <family val="2"/>
      </rPr>
      <t>96411*</t>
    </r>
  </si>
  <si>
    <r>
      <rPr>
        <sz val="7.5"/>
        <rFont val="Arial MT"/>
        <family val="2"/>
      </rPr>
      <t>Servicios de preservación de lugares y edificios históricos</t>
    </r>
  </si>
  <si>
    <r>
      <rPr>
        <sz val="7.5"/>
        <rFont val="Arial MT"/>
        <family val="2"/>
      </rPr>
      <t>Servicios de jardines botánicos, zoológicos  y  reservas naturales</t>
    </r>
  </si>
  <si>
    <r>
      <rPr>
        <sz val="7.5"/>
        <rFont val="Arial MT"/>
        <family val="2"/>
      </rPr>
      <t>Servicios  de  jardines  botánicos y   zoológicos</t>
    </r>
  </si>
  <si>
    <r>
      <rPr>
        <sz val="7.5"/>
        <rFont val="Arial MT"/>
        <family val="2"/>
      </rPr>
      <t>Servicios de reservas naturales, incluida la conservación de la fauna silvestre</t>
    </r>
  </si>
  <si>
    <r>
      <rPr>
        <b/>
        <sz val="7.5"/>
        <rFont val="Arial"/>
        <family val="2"/>
      </rPr>
      <t>Servicios deportivos y deportes recreativos</t>
    </r>
  </si>
  <si>
    <r>
      <rPr>
        <sz val="7.5"/>
        <rFont val="Arial MT"/>
        <family val="2"/>
      </rPr>
      <t>Servicios   de   promoción   y   organización  de  recreación, deportes y eventos deportivos</t>
    </r>
  </si>
  <si>
    <r>
      <rPr>
        <sz val="7.5"/>
        <rFont val="Arial MT"/>
        <family val="2"/>
      </rPr>
      <t>Servicios de promoción de recreación, deportes y eventos deportivos</t>
    </r>
  </si>
  <si>
    <r>
      <rPr>
        <sz val="7.5"/>
        <rFont val="Arial MT"/>
        <family val="2"/>
      </rPr>
      <t>96510*</t>
    </r>
  </si>
  <si>
    <r>
      <rPr>
        <sz val="7.5"/>
        <rFont val="Arial MT"/>
        <family val="2"/>
      </rPr>
      <t>Servicios de clubes deportivos</t>
    </r>
  </si>
  <si>
    <r>
      <rPr>
        <sz val="7.5"/>
        <rFont val="Arial MT"/>
        <family val="2"/>
      </rPr>
      <t>Servicios   de  funcionamiento  de  instalaciones  para  la recreación, deportes y eventos deportivos</t>
    </r>
  </si>
  <si>
    <r>
      <rPr>
        <sz val="7.5"/>
        <rFont val="Arial MT"/>
        <family val="2"/>
      </rPr>
      <t>96520*</t>
    </r>
  </si>
  <si>
    <r>
      <rPr>
        <sz val="7.5"/>
        <rFont val="Arial MT"/>
        <family val="2"/>
      </rPr>
      <t>Otros servicios de recreación, deportes y eventos deportivos</t>
    </r>
  </si>
  <si>
    <r>
      <rPr>
        <b/>
        <sz val="7.5"/>
        <rFont val="Arial"/>
        <family val="2"/>
      </rPr>
      <t>Servicios de atletas y servicios de auxiliares conexos</t>
    </r>
  </si>
  <si>
    <r>
      <rPr>
        <sz val="7.5"/>
        <rFont val="Arial MT"/>
        <family val="2"/>
      </rPr>
      <t>Servicios de atletas</t>
    </r>
  </si>
  <si>
    <r>
      <rPr>
        <sz val="7.5"/>
        <rFont val="Arial MT"/>
        <family val="2"/>
      </rPr>
      <t>Servicios de apoyo relacionados con el deporte y la recreación</t>
    </r>
  </si>
  <si>
    <r>
      <rPr>
        <sz val="7.5"/>
        <rFont val="Arial MT"/>
        <family val="2"/>
      </rPr>
      <t>96620*</t>
    </r>
  </si>
  <si>
    <r>
      <rPr>
        <b/>
        <sz val="7.5"/>
        <rFont val="Arial"/>
        <family val="2"/>
      </rPr>
      <t>Otros servicios de esparcimiento y diversión</t>
    </r>
  </si>
  <si>
    <r>
      <rPr>
        <sz val="7.5"/>
        <rFont val="Arial MT"/>
        <family val="2"/>
      </rPr>
      <t>Servicios de parques de atracciones y diversiones similares</t>
    </r>
  </si>
  <si>
    <r>
      <rPr>
        <sz val="7.5"/>
        <rFont val="Arial MT"/>
        <family val="2"/>
      </rPr>
      <t>96910*</t>
    </r>
  </si>
  <si>
    <r>
      <rPr>
        <sz val="7.5"/>
        <rFont val="Arial MT"/>
        <family val="2"/>
      </rPr>
      <t>Servicios de juegos de azar y apuestas</t>
    </r>
  </si>
  <si>
    <r>
      <rPr>
        <sz val="7.5"/>
        <rFont val="Arial MT"/>
        <family val="2"/>
      </rPr>
      <t>Servicios de juegos de azar en línea (on-line)</t>
    </r>
  </si>
  <si>
    <r>
      <rPr>
        <sz val="7.5"/>
        <rFont val="Arial MT"/>
        <family val="2"/>
      </rPr>
      <t>96920*</t>
    </r>
  </si>
  <si>
    <r>
      <rPr>
        <sz val="7.5"/>
        <rFont val="Arial MT"/>
        <family val="2"/>
      </rPr>
      <t>Otros servicios de juegos de azar y apuestas</t>
    </r>
  </si>
  <si>
    <r>
      <rPr>
        <sz val="7.5"/>
        <rFont val="Arial MT"/>
        <family val="2"/>
      </rPr>
      <t>Servicios de máquinas recreativas que funcionan con monedas</t>
    </r>
  </si>
  <si>
    <r>
      <rPr>
        <sz val="7.5"/>
        <rFont val="Arial MT"/>
        <family val="2"/>
      </rPr>
      <t>Otros  servicios de diversión y entretenimiento n.c.p.</t>
    </r>
  </si>
  <si>
    <r>
      <rPr>
        <sz val="7.5"/>
        <rFont val="Arial MT"/>
        <family val="2"/>
      </rPr>
      <t xml:space="preserve">96990, 96220,
</t>
    </r>
    <r>
      <rPr>
        <sz val="7.5"/>
        <rFont val="Arial MT"/>
        <family val="2"/>
      </rPr>
      <t>96520</t>
    </r>
  </si>
  <si>
    <r>
      <rPr>
        <b/>
        <sz val="7.5"/>
        <rFont val="Arial"/>
        <family val="2"/>
      </rPr>
      <t>DIVISIÓN 97</t>
    </r>
  </si>
  <si>
    <r>
      <rPr>
        <b/>
        <sz val="7.5"/>
        <rFont val="Arial"/>
        <family val="2"/>
      </rPr>
      <t>OTROS SERVICIOS</t>
    </r>
  </si>
  <si>
    <r>
      <rPr>
        <b/>
        <sz val="7.5"/>
        <rFont val="Arial"/>
        <family val="2"/>
      </rPr>
      <t>Servicios de lavado, limpieza y teñido</t>
    </r>
  </si>
  <si>
    <r>
      <rPr>
        <sz val="7.5"/>
        <rFont val="Arial MT"/>
        <family val="2"/>
      </rPr>
      <t>Servicios de máquinas de lavandería que funcionan con monedas</t>
    </r>
  </si>
  <si>
    <r>
      <rPr>
        <sz val="7.5"/>
        <rFont val="Arial MT"/>
        <family val="2"/>
      </rPr>
      <t>Servicios de limpieza en seco (incluida la limpieza de artículos de peletería)</t>
    </r>
  </si>
  <si>
    <r>
      <rPr>
        <sz val="7.5"/>
        <rFont val="Arial MT"/>
        <family val="2"/>
      </rPr>
      <t>Otros servicios de limpieza de productos textiles</t>
    </r>
  </si>
  <si>
    <r>
      <rPr>
        <sz val="7.5"/>
        <rFont val="Arial MT"/>
        <family val="2"/>
      </rPr>
      <t>Servicios de planchado</t>
    </r>
  </si>
  <si>
    <r>
      <rPr>
        <sz val="7.5"/>
        <rFont val="Arial MT"/>
        <family val="2"/>
      </rPr>
      <t>Servicios de teñido y coloración</t>
    </r>
  </si>
  <si>
    <r>
      <rPr>
        <b/>
        <sz val="7.5"/>
        <rFont val="Arial"/>
        <family val="2"/>
      </rPr>
      <t>Servicios de tratamientos de belleza y de bienestar físico</t>
    </r>
  </si>
  <si>
    <r>
      <rPr>
        <sz val="7.5"/>
        <rFont val="Arial MT"/>
        <family val="2"/>
      </rPr>
      <t>Servicios de peluquería y barbería</t>
    </r>
  </si>
  <si>
    <r>
      <rPr>
        <sz val="7.5"/>
        <rFont val="Arial MT"/>
        <family val="2"/>
      </rPr>
      <t>Servicios de tratamiento cosmético, manicure y pedicure</t>
    </r>
  </si>
  <si>
    <r>
      <rPr>
        <sz val="7.5"/>
        <rFont val="Arial MT"/>
        <family val="2"/>
      </rPr>
      <t>Servicios de bienestar físico</t>
    </r>
  </si>
  <si>
    <r>
      <rPr>
        <sz val="7.5"/>
        <rFont val="Arial MT"/>
        <family val="2"/>
      </rPr>
      <t>Otros servicios de tratamientos de belleza n.c.p.</t>
    </r>
  </si>
  <si>
    <r>
      <rPr>
        <b/>
        <sz val="7.5"/>
        <rFont val="Arial"/>
        <family val="2"/>
      </rPr>
      <t>Servicios funerarios, de cremación y de sepultura</t>
    </r>
  </si>
  <si>
    <r>
      <rPr>
        <sz val="7.5"/>
        <rFont val="Arial MT"/>
        <family val="2"/>
      </rPr>
      <t>Servicios de mantenimiento de cementerios y servicios de cremación</t>
    </r>
  </si>
  <si>
    <r>
      <rPr>
        <sz val="7.5"/>
        <rFont val="Arial MT"/>
        <family val="2"/>
      </rPr>
      <t>Servicios funerarios</t>
    </r>
  </si>
  <si>
    <r>
      <rPr>
        <b/>
        <sz val="7.5"/>
        <rFont val="Arial"/>
        <family val="2"/>
      </rPr>
      <t>Otros servicios diversos n.c.p.</t>
    </r>
  </si>
  <si>
    <r>
      <rPr>
        <sz val="7.5"/>
        <rFont val="Arial MT"/>
        <family val="2"/>
      </rPr>
      <t>Servicios de acompañamiento</t>
    </r>
  </si>
  <si>
    <r>
      <rPr>
        <sz val="7.5"/>
        <rFont val="Arial MT"/>
        <family val="2"/>
      </rPr>
      <t>Otros servicios diversos n.c.p.</t>
    </r>
  </si>
  <si>
    <r>
      <rPr>
        <sz val="7.5"/>
        <rFont val="Arial MT"/>
        <family val="2"/>
      </rPr>
      <t>9609, 9602</t>
    </r>
  </si>
  <si>
    <r>
      <rPr>
        <b/>
        <sz val="7.5"/>
        <rFont val="Arial"/>
        <family val="2"/>
      </rPr>
      <t>DIVISIÓN 98</t>
    </r>
  </si>
  <si>
    <r>
      <rPr>
        <b/>
        <sz val="7.5"/>
        <rFont val="Arial"/>
        <family val="2"/>
      </rPr>
      <t>SERVICIOS DOMÉSTICOS</t>
    </r>
  </si>
  <si>
    <r>
      <rPr>
        <b/>
        <sz val="7.5"/>
        <rFont val="Arial"/>
        <family val="2"/>
      </rPr>
      <t>Servicios domésticos</t>
    </r>
  </si>
  <si>
    <r>
      <rPr>
        <sz val="7.5"/>
        <rFont val="Arial MT"/>
        <family val="2"/>
      </rPr>
      <t>Servicios domésticos</t>
    </r>
  </si>
  <si>
    <r>
      <rPr>
        <b/>
        <sz val="7.5"/>
        <rFont val="Arial"/>
        <family val="2"/>
      </rPr>
      <t>DIVISIÓN 99</t>
    </r>
  </si>
  <si>
    <r>
      <rPr>
        <b/>
        <sz val="7.5"/>
        <rFont val="Arial"/>
        <family val="2"/>
      </rPr>
      <t>SERVICIOS PRESTADOS POR ORGANIZACIONES Y ORGANISMOS EXTRATERRITORIALES</t>
    </r>
  </si>
  <si>
    <r>
      <rPr>
        <b/>
        <sz val="7.5"/>
        <rFont val="Arial"/>
        <family val="2"/>
      </rPr>
      <t>Servicios prestados por organizaciones y organismos extraterritoriales</t>
    </r>
  </si>
  <si>
    <r>
      <rPr>
        <sz val="7.5"/>
        <rFont val="Arial MT"/>
        <family val="2"/>
      </rPr>
      <t>Servicios prestados por organizaciones y organismos extraterritoriales</t>
    </r>
  </si>
  <si>
    <t xml:space="preserve">BASE APORTE </t>
  </si>
  <si>
    <t xml:space="preserve">SALUD </t>
  </si>
  <si>
    <t xml:space="preserve">PEN </t>
  </si>
  <si>
    <t xml:space="preserve">base ica </t>
  </si>
  <si>
    <t xml:space="preserve">VALOR </t>
  </si>
  <si>
    <t>PLL</t>
  </si>
  <si>
    <t>DECLA</t>
  </si>
  <si>
    <t>PEN</t>
  </si>
  <si>
    <t>V</t>
  </si>
  <si>
    <t>A</t>
  </si>
  <si>
    <t xml:space="preserve">Anticipado </t>
  </si>
  <si>
    <t>Anticipado Pen</t>
  </si>
  <si>
    <t xml:space="preserve">vencido </t>
  </si>
  <si>
    <t>CODIGO</t>
  </si>
  <si>
    <t xml:space="preserve">BASE PLANILLA </t>
  </si>
  <si>
    <t xml:space="preserve">VIATICO </t>
  </si>
  <si>
    <t xml:space="preserve">BASE ICA </t>
  </si>
  <si>
    <t xml:space="preserve">ACTIVIDAD </t>
  </si>
  <si>
    <t xml:space="preserve">VALOR ICA </t>
  </si>
  <si>
    <t xml:space="preserve">FLORIDA BLANCA </t>
  </si>
  <si>
    <t>BOGOTA</t>
  </si>
  <si>
    <t>RETEICA</t>
  </si>
  <si>
    <t>BOMBERIL</t>
  </si>
  <si>
    <t>PROHOSPITALES</t>
  </si>
  <si>
    <t>FONSECON</t>
  </si>
  <si>
    <t>ESTAMPILLA</t>
  </si>
  <si>
    <t>NUMERO</t>
  </si>
  <si>
    <t>LUGAR</t>
  </si>
  <si>
    <t>NIT ALCALDIA</t>
  </si>
  <si>
    <t>NOMBRE ALCALDIA</t>
  </si>
  <si>
    <t>DISTRITO ESPECIAL DE CIENCIA TECNOLOGIA EN INNOVACION EN MEDELLIN</t>
  </si>
  <si>
    <t>DISTRITO ESPECIAL Y PORTUARIO DE BARRANQUILLA</t>
  </si>
  <si>
    <t>MUNICIPIO DE VILLAVICENCIO</t>
  </si>
  <si>
    <t>MUNICIPIO DE NEIVA</t>
  </si>
  <si>
    <t xml:space="preserve">   </t>
  </si>
  <si>
    <t>ALCALDIA DISTRITAL DE SANTA MARTHA DTCH</t>
  </si>
  <si>
    <t>GOBERNACION DEL MAGDALENA</t>
  </si>
  <si>
    <t>MUNICIPIO DE DUITAMA</t>
  </si>
  <si>
    <t>MUNICIPIO DE PASTO</t>
  </si>
  <si>
    <t>UNIVERSIDAD DE NARIÑO</t>
  </si>
  <si>
    <t>MUNICIPIO DE FLORIDABLANCA</t>
  </si>
  <si>
    <t>SANTIAGO DE CALI DISTRITO ESPECIAL DEPORTIVO CULTURAL TURISTICO EMPRESARIAL</t>
  </si>
  <si>
    <t>MUNICIPIO DE IBAGUE</t>
  </si>
  <si>
    <t>ALCALDIA DE BOGOTA</t>
  </si>
  <si>
    <t>MINISTERIO DEL INTERIOR</t>
  </si>
  <si>
    <t>2-</t>
  </si>
  <si>
    <t>SAN ANDRES</t>
  </si>
  <si>
    <t>3-</t>
  </si>
  <si>
    <t>PUERTO CARREÑO</t>
  </si>
  <si>
    <t>11-</t>
  </si>
  <si>
    <t>LETICIA</t>
  </si>
  <si>
    <t>CÓDIGO</t>
  </si>
  <si>
    <t>ÁREA</t>
  </si>
  <si>
    <t>Dirección General</t>
  </si>
  <si>
    <t>Oficina Asesora de Planeación</t>
  </si>
  <si>
    <t>Oficina de Informática</t>
  </si>
  <si>
    <t>Oficina Asesora Jurídica</t>
  </si>
  <si>
    <t>Oficina Control Interno</t>
  </si>
  <si>
    <t>Oficina del Servicio de Pronósticos y Alertas</t>
  </si>
  <si>
    <t>Grupo de Sistemas de información</t>
  </si>
  <si>
    <t>Grupo de tecnología y comunicaciones</t>
  </si>
  <si>
    <t>Grupo de arquitectura empresarial ti y seguridad de la información</t>
  </si>
  <si>
    <t xml:space="preserve">Grupo de Análisis de Pronósticos del  tiempo </t>
  </si>
  <si>
    <t>Grupo de Alertas Ambientales</t>
  </si>
  <si>
    <t>Secretaria General</t>
  </si>
  <si>
    <t>Grupo de Servicio al Ciudadano</t>
  </si>
  <si>
    <t>Grupo de Administración y Desarrollo del Talento Humano</t>
  </si>
  <si>
    <t>Grupo de Comunicaciones y Prensa</t>
  </si>
  <si>
    <t xml:space="preserve">Grupo de Gestión Documental y Centro de Documentación, Correspondencia y Archivo </t>
  </si>
  <si>
    <t>Grupo de Manejo y Control de Almacén e Inventarios</t>
  </si>
  <si>
    <t>Grupo Servicios Administrativos</t>
  </si>
  <si>
    <t>Grupo de Contabilidad</t>
  </si>
  <si>
    <t>Grupo de Presupuesto</t>
  </si>
  <si>
    <t>Grupo de Tesorería</t>
  </si>
  <si>
    <t>Grupo de Instrucción de Control Disciplinario Interno</t>
  </si>
  <si>
    <t>Subdirección de
 Hidrología</t>
  </si>
  <si>
    <t>Grupo de Automatización</t>
  </si>
  <si>
    <t>Grupo de evaluación hidrológica</t>
  </si>
  <si>
    <t>Grupo de instrumentos y metalmecánica</t>
  </si>
  <si>
    <t>Grupo de modelación y pronósticos hidrológicos</t>
  </si>
  <si>
    <t>Grupos de monitoreo hidrológico</t>
  </si>
  <si>
    <t>Grupo de planeación operativa</t>
  </si>
  <si>
    <t>Grupo de laboratorio de calidad ambiental</t>
  </si>
  <si>
    <t>Grupo de área operativa 1 – Medellín</t>
  </si>
  <si>
    <t>Grupo de área operativa 2 – Barranquilla</t>
  </si>
  <si>
    <t>Grupo de área operativa 3 – Villavicencio</t>
  </si>
  <si>
    <t>Grupo de área operativa 4 – Neiva</t>
  </si>
  <si>
    <t>Grupo de área operativa 5 - Santa marta</t>
  </si>
  <si>
    <t>Grupo de área operativa 6 – Duitama</t>
  </si>
  <si>
    <t>Grupo de área operativa 7 – pasto</t>
  </si>
  <si>
    <t>Grupo de área operativa 8 – Bucaramanga</t>
  </si>
  <si>
    <t>Grupo de área operativa 9 – Cali</t>
  </si>
  <si>
    <t>Grupo de área operativa 10 – Ibagué</t>
  </si>
  <si>
    <t>Grupo de área operativa 11 - Bogotá</t>
  </si>
  <si>
    <t>Subdirección de Meteorología</t>
  </si>
  <si>
    <t>Grupo de climatología y agrometeorología</t>
  </si>
  <si>
    <t>Grupo de modelamiento numérico del tiempo y clima</t>
  </si>
  <si>
    <t>Grupo de gestión de datos y red meteorológica</t>
  </si>
  <si>
    <t>Grupo de Coordinación  de Meteorología Aeronáutica</t>
  </si>
  <si>
    <t>Grupo de Meteorología aeronáutica zona norte</t>
  </si>
  <si>
    <t>Grupo de Meteorología aeronáutica zona-Archipiélago de San Andrés Providencia y Santa Catalina</t>
  </si>
  <si>
    <t>Grupo de Meteorología aeronáutica zona centro</t>
  </si>
  <si>
    <t>Grupo de Meteorología aeronáutica zona oriente</t>
  </si>
  <si>
    <t>Grupo de Meteorología aeronáutica zona sur</t>
  </si>
  <si>
    <t>Subdirección de Ecosistemas y información ambiental</t>
  </si>
  <si>
    <t>Grupo de Sistema de información ambiental institucional SIA</t>
  </si>
  <si>
    <t>Grupo de suelos y tierras</t>
  </si>
  <si>
    <t>Grupo Bosques</t>
  </si>
  <si>
    <t>Grupo de monitoreo de ecosistemas de Alta montaña</t>
  </si>
  <si>
    <t>Subdirección de Estudios Ambientales</t>
  </si>
  <si>
    <t>Grupo de acreditación de laboratorio</t>
  </si>
  <si>
    <t xml:space="preserve"> Grupo de cambio global</t>
  </si>
  <si>
    <t xml:space="preserve"> Grupo de ordenamiento ambiental del territorio</t>
  </si>
  <si>
    <t>Grupo de seguimiento a la sostenibilidad del desarrollo</t>
  </si>
  <si>
    <t>Valor en Pesos:</t>
  </si>
  <si>
    <t>← Digitar el valor</t>
  </si>
  <si>
    <t>Valor en Letras:</t>
  </si>
  <si>
    <t>Un</t>
  </si>
  <si>
    <t>Uno</t>
  </si>
  <si>
    <t>Centenas</t>
  </si>
  <si>
    <t>Billones</t>
  </si>
  <si>
    <t>Dos</t>
  </si>
  <si>
    <t>Decenas</t>
  </si>
  <si>
    <t>Tres</t>
  </si>
  <si>
    <t>Unidades</t>
  </si>
  <si>
    <t>Cuatro</t>
  </si>
  <si>
    <t>Miles de Millones</t>
  </si>
  <si>
    <t>Cinco</t>
  </si>
  <si>
    <t>Seis</t>
  </si>
  <si>
    <t>Siete</t>
  </si>
  <si>
    <t>Millones</t>
  </si>
  <si>
    <t>Ocho</t>
  </si>
  <si>
    <t>Nueve</t>
  </si>
  <si>
    <t>Diez</t>
  </si>
  <si>
    <t>Miles</t>
  </si>
  <si>
    <t>Once</t>
  </si>
  <si>
    <t>Doce</t>
  </si>
  <si>
    <t>Trece</t>
  </si>
  <si>
    <t>Cientos</t>
  </si>
  <si>
    <t>Catorce</t>
  </si>
  <si>
    <t>Quince</t>
  </si>
  <si>
    <t>Dieciséis</t>
  </si>
  <si>
    <t>Diecisiete</t>
  </si>
  <si>
    <t>Dieciocho</t>
  </si>
  <si>
    <t>Diecinueve</t>
  </si>
  <si>
    <t>Veinte</t>
  </si>
  <si>
    <t>Veintiuno</t>
  </si>
  <si>
    <t>Veintiun</t>
  </si>
  <si>
    <t>Veintidós</t>
  </si>
  <si>
    <t>Veintitrés</t>
  </si>
  <si>
    <t>Veinticuatro</t>
  </si>
  <si>
    <t>Veinticinco</t>
  </si>
  <si>
    <t>Veintiséis</t>
  </si>
  <si>
    <t>Veintisiete</t>
  </si>
  <si>
    <t>Veintiocho</t>
  </si>
  <si>
    <t>Veintinueve</t>
  </si>
  <si>
    <t>Treinta</t>
  </si>
  <si>
    <t>Cuarenta</t>
  </si>
  <si>
    <t>Cincuenta</t>
  </si>
  <si>
    <t>Sesenta</t>
  </si>
  <si>
    <t>Setenta</t>
  </si>
  <si>
    <t>Ochenta</t>
  </si>
  <si>
    <t>Noventa</t>
  </si>
  <si>
    <t>Cien</t>
  </si>
  <si>
    <t>Ciento</t>
  </si>
  <si>
    <t>Doscientos</t>
  </si>
  <si>
    <t>Trescientos</t>
  </si>
  <si>
    <t>Cuatrocientos</t>
  </si>
  <si>
    <t>Quinientos</t>
  </si>
  <si>
    <t>Seiscientos</t>
  </si>
  <si>
    <t>Setecientos</t>
  </si>
  <si>
    <t>Ochocientos</t>
  </si>
  <si>
    <t>Novecientos</t>
  </si>
  <si>
    <t>Inclusión de obligaciones y Cesión del contrato</t>
  </si>
  <si>
    <t>Modificación en tiempo de ejecución</t>
  </si>
  <si>
    <t>CONTRATO DE CONSULTORIA</t>
  </si>
  <si>
    <t>Modificación en tiempo de ejecución y valor del contrato</t>
  </si>
  <si>
    <t>Modificación en valor del contrato</t>
  </si>
  <si>
    <t>Terminación anticipada del contrato</t>
  </si>
  <si>
    <t>Responsable</t>
  </si>
  <si>
    <t>No Responsable</t>
  </si>
  <si>
    <t>GESTIÓN CUENTA DE COBRO CONTRATISTAS
Gestión Financiera</t>
  </si>
  <si>
    <t>11</t>
  </si>
  <si>
    <t>Actualización de instruciones</t>
  </si>
  <si>
    <r>
      <t>Versión</t>
    </r>
    <r>
      <rPr>
        <sz val="11"/>
        <color rgb="FF000000"/>
        <rFont val="Verdana"/>
      </rPr>
      <t>: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</si>
</sst>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quot;$&quot;\ * #,##0.00_);_(&quot;$&quot;\ * \(#,##0.00\);_(&quot;$&quot;\ * &quot;-&quot;??_);_(@_)"/>
    <numFmt numFmtId="166" formatCode="dd/mmm/yyyy"/>
    <numFmt numFmtId="167" formatCode="&quot;$&quot;\ #,##0"/>
    <numFmt numFmtId="168" formatCode="&quot;$&quot;#,##0.00"/>
    <numFmt numFmtId="169" formatCode="&quot;$&quot;\ #,##0.00;[Red]&quot;$&quot;\ \-#,##0.00"/>
    <numFmt numFmtId="170" formatCode="d"/>
    <numFmt numFmtId="171" formatCode="0.000%"/>
    <numFmt numFmtId="172" formatCode="#,##0.00000"/>
    <numFmt numFmtId="173" formatCode="0.0000"/>
    <numFmt numFmtId="174" formatCode="0000"/>
    <numFmt numFmtId="175" formatCode="000000000"/>
    <numFmt numFmtId="176" formatCode="_(&quot;$&quot;\ * #,##0_);_(&quot;$&quot;\ * \(#,##0\);_(&quot;$&quot;\ * &quot;-&quot;??_);_(@_)"/>
    <numFmt numFmtId="177" formatCode="0.0%"/>
    <numFmt numFmtId="178" formatCode="_(* #,##0_);_(* \(#,##0\);_(* &quot;-&quot;??_);_(@_)"/>
    <numFmt numFmtId="179" formatCode="_-* #,##0.00\ _€_-;\-* #,##0.00\ _€_-;_-* &quot;-&quot;??\ _€_-;_-@_-"/>
    <numFmt numFmtId="180" formatCode="0.0000%"/>
    <numFmt numFmtId="181" formatCode="_-[$$-240A]\ * #,##0.00_-;\-[$$-240A]\ * #,##0.00_-;_-[$$-240A]\ * &quot;-&quot;??_-;_-@_-"/>
    <numFmt numFmtId="182" formatCode="&quot;$&quot;\ #,##0.00"/>
    <numFmt numFmtId="183" formatCode="d/mm/yyyy;@"/>
  </numFmts>
  <fonts count="132">
    <font>
      <sz val="11"/>
      <color theme="1"/>
      <name val="Calibri"/>
      <family val="2"/>
      <scheme val="minor"/>
    </font>
    <font>
      <sz val="10"/>
      <color theme="1"/>
      <name val="Arial Narrow"/>
      <family val="2"/>
    </font>
    <font>
      <sz val="10"/>
      <color theme="1"/>
      <name val="Arial Narrow"/>
      <family val="2"/>
    </font>
    <font>
      <sz val="11"/>
      <color theme="1"/>
      <name val="Calibri"/>
      <family val="2"/>
      <scheme val="minor"/>
    </font>
    <font>
      <u/>
      <sz val="10"/>
      <color indexed="12"/>
      <name val="Arial"/>
      <family val="2"/>
    </font>
    <font>
      <sz val="10"/>
      <name val="Arial"/>
      <family val="2"/>
    </font>
    <font>
      <b/>
      <sz val="10"/>
      <name val="Arial"/>
      <family val="2"/>
    </font>
    <font>
      <b/>
      <sz val="11"/>
      <color theme="0"/>
      <name val="Calibri"/>
      <family val="2"/>
      <scheme val="minor"/>
    </font>
    <font>
      <sz val="18"/>
      <color theme="3"/>
      <name val="Cambria"/>
      <family val="2"/>
      <scheme val="major"/>
    </font>
    <font>
      <b/>
      <sz val="15"/>
      <color theme="3"/>
      <name val="Calibri"/>
      <family val="2"/>
      <scheme val="minor"/>
    </font>
    <font>
      <b/>
      <sz val="11"/>
      <color theme="3"/>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0"/>
      <color theme="1"/>
      <name val="Calibri"/>
      <family val="2"/>
      <scheme val="minor"/>
    </font>
    <font>
      <sz val="11"/>
      <name val="Arial"/>
      <family val="2"/>
    </font>
    <font>
      <b/>
      <sz val="13"/>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indexed="81"/>
      <name val="Tahoma"/>
      <family val="2"/>
    </font>
    <font>
      <b/>
      <sz val="12"/>
      <color theme="1"/>
      <name val="Arial Nova"/>
      <family val="2"/>
    </font>
    <font>
      <sz val="9"/>
      <color theme="1"/>
      <name val="Arial Nova"/>
      <family val="2"/>
    </font>
    <font>
      <b/>
      <sz val="9"/>
      <color theme="1"/>
      <name val="Arial Nova"/>
      <family val="2"/>
    </font>
    <font>
      <b/>
      <sz val="9"/>
      <name val="Arial Nova"/>
      <family val="2"/>
    </font>
    <font>
      <sz val="8"/>
      <color theme="1"/>
      <name val="Arial Nova"/>
      <family val="2"/>
    </font>
    <font>
      <b/>
      <sz val="10"/>
      <color theme="1"/>
      <name val="Arial Narrow"/>
      <family val="2"/>
    </font>
    <font>
      <b/>
      <sz val="12"/>
      <name val="Arial Nova"/>
      <family val="2"/>
    </font>
    <font>
      <b/>
      <sz val="16"/>
      <color theme="1"/>
      <name val="Arial Nova"/>
      <family val="2"/>
    </font>
    <font>
      <sz val="12"/>
      <color theme="1"/>
      <name val="Arial Nova"/>
      <family val="2"/>
    </font>
    <font>
      <sz val="12"/>
      <color indexed="8"/>
      <name val="Arial Nova"/>
      <family val="2"/>
    </font>
    <font>
      <b/>
      <sz val="11"/>
      <name val="Arial Nova"/>
      <family val="2"/>
    </font>
    <font>
      <sz val="11"/>
      <color theme="1"/>
      <name val="Arial Nova"/>
      <family val="2"/>
    </font>
    <font>
      <b/>
      <sz val="11"/>
      <color theme="1"/>
      <name val="Arial Nova"/>
      <family val="2"/>
    </font>
    <font>
      <sz val="9"/>
      <color theme="3"/>
      <name val="Arial Nova"/>
      <family val="2"/>
    </font>
    <font>
      <b/>
      <sz val="9"/>
      <color theme="3"/>
      <name val="Arial Nova"/>
      <family val="2"/>
    </font>
    <font>
      <sz val="11"/>
      <name val="Arial Nova"/>
      <family val="2"/>
    </font>
    <font>
      <sz val="11"/>
      <color theme="0"/>
      <name val="Arial Nova"/>
      <family val="2"/>
    </font>
    <font>
      <sz val="9"/>
      <color theme="0"/>
      <name val="Arial Nova"/>
      <family val="2"/>
    </font>
    <font>
      <b/>
      <sz val="9"/>
      <color theme="1" tint="0.34998626667073579"/>
      <name val="Arial Nova"/>
      <family val="2"/>
    </font>
    <font>
      <b/>
      <sz val="11"/>
      <color theme="1" tint="0.34998626667073579"/>
      <name val="Arial Nova"/>
      <family val="2"/>
    </font>
    <font>
      <b/>
      <sz val="11"/>
      <color theme="0" tint="-0.249977111117893"/>
      <name val="Arial Nova"/>
      <family val="2"/>
    </font>
    <font>
      <b/>
      <sz val="11"/>
      <color theme="0" tint="-0.34998626667073579"/>
      <name val="Arial Nova"/>
      <family val="2"/>
    </font>
    <font>
      <b/>
      <sz val="10"/>
      <name val="Arial Nova"/>
      <family val="2"/>
    </font>
    <font>
      <sz val="10"/>
      <name val="Arial Nova"/>
      <family val="2"/>
    </font>
    <font>
      <sz val="11"/>
      <color rgb="FF9C6500"/>
      <name val="Calibri"/>
      <family val="2"/>
      <scheme val="minor"/>
    </font>
    <font>
      <sz val="11"/>
      <color theme="1"/>
      <name val="Calibri"/>
      <family val="2"/>
    </font>
    <font>
      <sz val="8"/>
      <color theme="1"/>
      <name val="Calibri"/>
      <family val="2"/>
      <scheme val="minor"/>
    </font>
    <font>
      <sz val="9"/>
      <color theme="1"/>
      <name val="Calibri"/>
      <family val="2"/>
      <scheme val="minor"/>
    </font>
    <font>
      <b/>
      <sz val="9"/>
      <color theme="1"/>
      <name val="Calibri"/>
      <family val="2"/>
      <scheme val="minor"/>
    </font>
    <font>
      <sz val="12"/>
      <color rgb="FFFF0000"/>
      <name val="Arial Narrow"/>
      <family val="2"/>
    </font>
    <font>
      <sz val="8"/>
      <color rgb="FFFF0000"/>
      <name val="Calibri"/>
      <family val="2"/>
      <scheme val="minor"/>
    </font>
    <font>
      <sz val="9"/>
      <color rgb="FFFF0000"/>
      <name val="Arial Narrow"/>
      <family val="2"/>
    </font>
    <font>
      <sz val="10"/>
      <name val="Arial"/>
      <family val="2"/>
    </font>
    <font>
      <sz val="10"/>
      <color rgb="FF000000"/>
      <name val="Times New Roman"/>
      <family val="1"/>
    </font>
    <font>
      <b/>
      <sz val="7.5"/>
      <name val="Arial"/>
      <family val="2"/>
    </font>
    <font>
      <b/>
      <sz val="7.5"/>
      <color rgb="FF000000"/>
      <name val="Arial"/>
      <family val="2"/>
    </font>
    <font>
      <sz val="7.5"/>
      <color rgb="FF000000"/>
      <name val="Arial MT"/>
      <family val="2"/>
    </font>
    <font>
      <sz val="7.5"/>
      <name val="Arial MT"/>
    </font>
    <font>
      <sz val="7.5"/>
      <name val="Arial MT"/>
      <family val="2"/>
    </font>
    <font>
      <vertAlign val="subscript"/>
      <sz val="7.5"/>
      <name val="Arial MT"/>
      <family val="2"/>
    </font>
    <font>
      <sz val="8"/>
      <name val="Calibri"/>
      <family val="2"/>
      <scheme val="minor"/>
    </font>
    <font>
      <sz val="8"/>
      <name val="Arial Nova"/>
      <family val="2"/>
    </font>
    <font>
      <b/>
      <sz val="9"/>
      <color indexed="81"/>
      <name val="Tahoma"/>
      <family val="2"/>
    </font>
    <font>
      <sz val="11"/>
      <name val="Calibri"/>
      <family val="2"/>
      <scheme val="minor"/>
    </font>
    <font>
      <b/>
      <sz val="10"/>
      <name val="ADLaM Display"/>
    </font>
    <font>
      <b/>
      <sz val="12"/>
      <color theme="1"/>
      <name val="Arial"/>
      <family val="2"/>
    </font>
    <font>
      <b/>
      <sz val="16"/>
      <color theme="1"/>
      <name val="Calibri"/>
      <family val="2"/>
      <scheme val="minor"/>
    </font>
    <font>
      <b/>
      <sz val="11"/>
      <name val="Calibri"/>
      <family val="2"/>
      <scheme val="minor"/>
    </font>
    <font>
      <sz val="11"/>
      <name val="ADLaM Display"/>
    </font>
    <font>
      <b/>
      <sz val="9"/>
      <name val="ADLaM Display"/>
    </font>
    <font>
      <sz val="10"/>
      <color rgb="FF000000"/>
      <name val="Calibri"/>
      <family val="2"/>
      <scheme val="minor"/>
    </font>
    <font>
      <sz val="12"/>
      <color theme="1"/>
      <name val="Cambria"/>
      <family val="2"/>
      <scheme val="major"/>
    </font>
    <font>
      <b/>
      <sz val="7"/>
      <color theme="1"/>
      <name val="Times New Roman"/>
      <family val="1"/>
    </font>
    <font>
      <b/>
      <sz val="10"/>
      <color rgb="FF000000"/>
      <name val="Arial Narrow"/>
      <family val="2"/>
    </font>
    <font>
      <sz val="10"/>
      <name val="Arial Narrow"/>
      <family val="2"/>
    </font>
    <font>
      <sz val="10"/>
      <color rgb="FF000000"/>
      <name val="Arial Narrow"/>
      <family val="2"/>
    </font>
    <font>
      <b/>
      <u/>
      <sz val="10"/>
      <color rgb="FF000000"/>
      <name val="Arial Narrow"/>
      <family val="2"/>
    </font>
    <font>
      <sz val="9"/>
      <color theme="1"/>
      <name val="Arial"/>
      <family val="2"/>
    </font>
    <font>
      <b/>
      <sz val="8"/>
      <color theme="1"/>
      <name val="Arial Narrow"/>
      <family val="2"/>
    </font>
    <font>
      <b/>
      <i/>
      <sz val="10"/>
      <color rgb="FF000000"/>
      <name val="Arial Narrow"/>
      <family val="2"/>
    </font>
    <font>
      <sz val="10.5"/>
      <color theme="1"/>
      <name val="Times New Roman"/>
      <family val="1"/>
    </font>
    <font>
      <sz val="10"/>
      <color theme="1"/>
      <name val="Cambria"/>
      <family val="2"/>
      <scheme val="major"/>
    </font>
    <font>
      <b/>
      <sz val="10"/>
      <color theme="1"/>
      <name val="Cambria"/>
      <family val="2"/>
      <scheme val="major"/>
    </font>
    <font>
      <sz val="11"/>
      <color theme="1"/>
      <name val="Times New Roman"/>
      <family val="1"/>
    </font>
    <font>
      <sz val="9"/>
      <name val="Verdana"/>
      <family val="2"/>
    </font>
    <font>
      <b/>
      <sz val="11"/>
      <color theme="1"/>
      <name val="Verdana"/>
      <family val="2"/>
    </font>
    <font>
      <sz val="11"/>
      <color theme="1"/>
      <name val="Verdana"/>
      <family val="2"/>
    </font>
    <font>
      <sz val="11"/>
      <name val="Verdana"/>
      <family val="2"/>
    </font>
    <font>
      <b/>
      <sz val="11"/>
      <name val="Verdana"/>
      <family val="2"/>
    </font>
    <font>
      <u/>
      <sz val="11"/>
      <color theme="1"/>
      <name val="Verdana"/>
      <family val="2"/>
    </font>
    <font>
      <sz val="11"/>
      <color rgb="FFFF0000"/>
      <name val="Verdana"/>
      <family val="2"/>
    </font>
    <font>
      <b/>
      <sz val="11"/>
      <color theme="9" tint="-0.249977111117893"/>
      <name val="Verdana"/>
      <family val="2"/>
    </font>
    <font>
      <b/>
      <sz val="11"/>
      <color theme="0"/>
      <name val="Verdana"/>
      <family val="2"/>
    </font>
    <font>
      <sz val="11"/>
      <color indexed="8"/>
      <name val="Verdana"/>
      <family val="2"/>
    </font>
    <font>
      <b/>
      <u/>
      <sz val="11"/>
      <color theme="1"/>
      <name val="Verdana"/>
      <family val="2"/>
    </font>
    <font>
      <b/>
      <sz val="11"/>
      <color indexed="8"/>
      <name val="Verdana"/>
      <family val="2"/>
    </font>
    <font>
      <sz val="11"/>
      <color theme="0" tint="-0.34998626667073579"/>
      <name val="Verdana"/>
      <family val="2"/>
    </font>
    <font>
      <u/>
      <sz val="11"/>
      <name val="Verdana"/>
      <family val="2"/>
    </font>
    <font>
      <sz val="11"/>
      <color indexed="22"/>
      <name val="Verdana"/>
      <family val="2"/>
    </font>
    <font>
      <i/>
      <sz val="11"/>
      <name val="Verdana"/>
      <family val="2"/>
    </font>
    <font>
      <b/>
      <sz val="11"/>
      <color rgb="FFFF0000"/>
      <name val="Verdana"/>
      <family val="2"/>
    </font>
    <font>
      <b/>
      <sz val="12"/>
      <color theme="1"/>
      <name val="Calibri"/>
      <family val="2"/>
      <scheme val="minor"/>
    </font>
    <font>
      <b/>
      <u/>
      <sz val="12"/>
      <color theme="1"/>
      <name val="Calibri"/>
      <family val="2"/>
      <scheme val="minor"/>
    </font>
    <font>
      <sz val="4"/>
      <color theme="1"/>
      <name val="Arial"/>
      <family val="2"/>
    </font>
    <font>
      <b/>
      <sz val="10"/>
      <name val="Verdana"/>
      <family val="2"/>
    </font>
    <font>
      <b/>
      <sz val="12"/>
      <name val="Calibri"/>
      <family val="2"/>
      <scheme val="minor"/>
    </font>
    <font>
      <b/>
      <sz val="12"/>
      <color indexed="81"/>
      <name val="Tahoma"/>
      <family val="2"/>
    </font>
    <font>
      <b/>
      <sz val="11"/>
      <color indexed="81"/>
      <name val="Verdana"/>
      <family val="2"/>
    </font>
    <font>
      <b/>
      <sz val="11"/>
      <color indexed="81"/>
      <name val="Tahoma"/>
      <family val="2"/>
    </font>
    <font>
      <b/>
      <sz val="12"/>
      <color indexed="81"/>
      <name val="Verdana"/>
      <family val="2"/>
    </font>
    <font>
      <sz val="11"/>
      <color rgb="FF000000"/>
      <name val="Verdana"/>
      <family val="2"/>
    </font>
    <font>
      <b/>
      <sz val="14"/>
      <color theme="1"/>
      <name val="Verdana"/>
      <family val="2"/>
    </font>
    <font>
      <b/>
      <sz val="16"/>
      <color theme="1"/>
      <name val="Verdana"/>
      <family val="2"/>
    </font>
    <font>
      <sz val="9"/>
      <color theme="1"/>
      <name val="Times New Roman"/>
      <family val="1"/>
    </font>
    <font>
      <b/>
      <sz val="12"/>
      <name val="Verdana"/>
      <family val="2"/>
    </font>
    <font>
      <b/>
      <sz val="14"/>
      <color theme="4" tint="-0.249977111117893"/>
      <name val="Verdana"/>
      <family val="2"/>
    </font>
    <font>
      <b/>
      <sz val="10"/>
      <color theme="1"/>
      <name val="Verdana"/>
      <family val="2"/>
    </font>
    <font>
      <sz val="18"/>
      <color theme="1"/>
      <name val="Calibri"/>
      <family val="2"/>
      <scheme val="minor"/>
    </font>
    <font>
      <sz val="10"/>
      <name val="Verdana"/>
      <family val="2"/>
    </font>
    <font>
      <u/>
      <sz val="10"/>
      <name val="Verdana"/>
      <family val="2"/>
    </font>
    <font>
      <b/>
      <sz val="11"/>
      <color theme="3" tint="0.39997558519241921"/>
      <name val="Verdana"/>
      <family val="2"/>
    </font>
    <font>
      <b/>
      <sz val="12"/>
      <color theme="1"/>
      <name val="Verdana"/>
      <family val="2"/>
    </font>
    <font>
      <sz val="12"/>
      <name val="Verdana"/>
      <family val="2"/>
    </font>
    <font>
      <sz val="11"/>
      <color rgb="FF000000"/>
      <name val="Verdana"/>
    </font>
    <font>
      <b/>
      <sz val="11"/>
      <color rgb="FF000000"/>
      <name val="Verdana"/>
      <family val="2"/>
    </font>
  </fonts>
  <fills count="54">
    <fill>
      <patternFill patternType="none"/>
    </fill>
    <fill>
      <patternFill patternType="gray125"/>
    </fill>
    <fill>
      <patternFill patternType="solid">
        <fgColor theme="3"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8"/>
        <bgColor indexed="64"/>
      </patternFill>
    </fill>
    <fill>
      <patternFill patternType="solid">
        <fgColor rgb="FFBFBFBF"/>
        <bgColor indexed="64"/>
      </patternFill>
    </fill>
    <fill>
      <patternFill patternType="solid">
        <fgColor rgb="FFFFFFFF"/>
        <bgColor indexed="64"/>
      </patternFill>
    </fill>
    <fill>
      <patternFill patternType="solid">
        <fgColor theme="6" tint="-0.249977111117893"/>
        <bgColor indexed="64"/>
      </patternFill>
    </fill>
    <fill>
      <patternFill patternType="solid">
        <fgColor rgb="FF00B27C"/>
        <bgColor indexed="64"/>
      </patternFill>
    </fill>
    <fill>
      <patternFill patternType="solid">
        <fgColor rgb="FF1368B2"/>
        <bgColor indexed="64"/>
      </patternFill>
    </fill>
    <fill>
      <patternFill patternType="solid">
        <fgColor theme="9"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hair">
        <color theme="0" tint="-0.14999847407452621"/>
      </left>
      <right/>
      <top style="hair">
        <color theme="0" tint="-0.149998474074526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rgb="FF000000"/>
      </right>
      <top/>
      <bottom style="thin">
        <color rgb="FF000000"/>
      </bottom>
      <diagonal/>
    </border>
    <border>
      <left style="hair">
        <color theme="0" tint="-0.14999847407452621"/>
      </left>
      <right style="hair">
        <color theme="0" tint="-0.14999847407452621"/>
      </right>
      <top style="hair">
        <color theme="0" tint="-0.14999847407452621"/>
      </top>
      <bottom/>
      <diagonal/>
    </border>
    <border>
      <left style="hair">
        <color theme="0" tint="-0.14999847407452621"/>
      </left>
      <right style="hair">
        <color theme="0" tint="-0.14999847407452621"/>
      </right>
      <top/>
      <bottom style="thin">
        <color rgb="FF000000"/>
      </bottom>
      <diagonal/>
    </border>
    <border>
      <left style="hair">
        <color theme="0" tint="-0.14999847407452621"/>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83">
    <xf numFmtId="0" fontId="0" fillId="0" borderId="0"/>
    <xf numFmtId="0" fontId="2" fillId="0" borderId="0"/>
    <xf numFmtId="164" fontId="3"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alignment vertical="top"/>
      <protection locked="0"/>
    </xf>
    <xf numFmtId="0" fontId="8" fillId="0" borderId="0" applyNumberFormat="0" applyFill="0" applyBorder="0" applyAlignment="0" applyProtection="0"/>
    <xf numFmtId="0" fontId="9" fillId="0" borderId="47" applyNumberFormat="0" applyFill="0" applyAlignment="0" applyProtection="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16" fillId="0" borderId="49" applyNumberFormat="0" applyFill="0" applyAlignment="0" applyProtection="0"/>
    <xf numFmtId="0" fontId="10" fillId="0" borderId="50" applyNumberFormat="0" applyFill="0" applyAlignment="0" applyProtection="0"/>
    <xf numFmtId="0" fontId="10" fillId="0" borderId="0" applyNumberFormat="0" applyFill="0" applyBorder="0" applyAlignment="0" applyProtection="0"/>
    <xf numFmtId="0" fontId="17" fillId="7" borderId="0" applyNumberFormat="0" applyBorder="0" applyAlignment="0" applyProtection="0"/>
    <xf numFmtId="0" fontId="18" fillId="8" borderId="0" applyNumberFormat="0" applyBorder="0" applyAlignment="0" applyProtection="0"/>
    <xf numFmtId="0" fontId="19" fillId="9" borderId="0" applyNumberFormat="0" applyBorder="0" applyAlignment="0" applyProtection="0"/>
    <xf numFmtId="0" fontId="20" fillId="10" borderId="51" applyNumberFormat="0" applyAlignment="0" applyProtection="0"/>
    <xf numFmtId="0" fontId="21" fillId="11" borderId="52" applyNumberFormat="0" applyAlignment="0" applyProtection="0"/>
    <xf numFmtId="0" fontId="22" fillId="11" borderId="51" applyNumberFormat="0" applyAlignment="0" applyProtection="0"/>
    <xf numFmtId="0" fontId="23" fillId="0" borderId="53" applyNumberFormat="0" applyFill="0" applyAlignment="0" applyProtection="0"/>
    <xf numFmtId="0" fontId="7" fillId="12" borderId="54" applyNumberFormat="0" applyAlignment="0" applyProtection="0"/>
    <xf numFmtId="0" fontId="24" fillId="0" borderId="0" applyNumberFormat="0" applyFill="0" applyBorder="0" applyAlignment="0" applyProtection="0"/>
    <xf numFmtId="0" fontId="3" fillId="13" borderId="55" applyNumberFormat="0" applyFont="0" applyAlignment="0" applyProtection="0"/>
    <xf numFmtId="0" fontId="25" fillId="0" borderId="0" applyNumberFormat="0" applyFill="0" applyBorder="0" applyAlignment="0" applyProtection="0"/>
    <xf numFmtId="0" fontId="11" fillId="0" borderId="56" applyNumberFormat="0" applyFill="0" applyAlignment="0" applyProtection="0"/>
    <xf numFmtId="0" fontId="1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2"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5" fillId="0" borderId="0"/>
    <xf numFmtId="0" fontId="5" fillId="0" borderId="0"/>
    <xf numFmtId="43"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51" fillId="9"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33" borderId="0" applyNumberFormat="0" applyBorder="0" applyAlignment="0" applyProtection="0"/>
    <xf numFmtId="0" fontId="12" fillId="37" borderId="0" applyNumberFormat="0" applyBorder="0" applyAlignment="0" applyProtection="0"/>
    <xf numFmtId="0" fontId="59" fillId="0" borderId="0"/>
    <xf numFmtId="0" fontId="60" fillId="0" borderId="0"/>
    <xf numFmtId="164" fontId="3" fillId="0" borderId="0" applyFont="0" applyFill="0" applyBorder="0" applyAlignment="0" applyProtection="0"/>
    <xf numFmtId="0" fontId="5" fillId="0" borderId="0"/>
    <xf numFmtId="0" fontId="3" fillId="0" borderId="0"/>
    <xf numFmtId="42" fontId="3" fillId="0" borderId="0" applyFont="0" applyFill="0" applyBorder="0" applyAlignment="0" applyProtection="0"/>
    <xf numFmtId="41" fontId="3" fillId="0" borderId="0" applyFont="0" applyFill="0" applyBorder="0" applyAlignment="0" applyProtection="0"/>
    <xf numFmtId="9" fontId="3" fillId="0" borderId="0" applyFont="0" applyFill="0" applyBorder="0" applyAlignment="0" applyProtection="0"/>
    <xf numFmtId="179" fontId="3" fillId="0" borderId="0" applyFont="0" applyFill="0" applyBorder="0" applyAlignment="0" applyProtection="0"/>
    <xf numFmtId="0" fontId="1"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5" fillId="0" borderId="0"/>
    <xf numFmtId="43" fontId="3" fillId="0" borderId="0" applyFont="0" applyFill="0" applyBorder="0" applyAlignment="0" applyProtection="0"/>
    <xf numFmtId="42" fontId="3" fillId="0" borderId="0" applyFont="0" applyFill="0" applyBorder="0" applyAlignment="0" applyProtection="0"/>
    <xf numFmtId="41" fontId="3" fillId="0" borderId="0" applyFont="0" applyFill="0" applyBorder="0" applyAlignment="0" applyProtection="0"/>
  </cellStyleXfs>
  <cellXfs count="1076">
    <xf numFmtId="0" fontId="0" fillId="0" borderId="0" xfId="0"/>
    <xf numFmtId="0" fontId="0" fillId="0" borderId="0" xfId="0" applyAlignment="1">
      <alignment horizontal="center"/>
    </xf>
    <xf numFmtId="0" fontId="28" fillId="0" borderId="0" xfId="0" applyFont="1"/>
    <xf numFmtId="0" fontId="28" fillId="0" borderId="18" xfId="0" applyFont="1" applyBorder="1"/>
    <xf numFmtId="0" fontId="28" fillId="0" borderId="17" xfId="0" applyFont="1" applyBorder="1"/>
    <xf numFmtId="1" fontId="38" fillId="6" borderId="17" xfId="0" applyNumberFormat="1" applyFont="1" applyFill="1" applyBorder="1" applyAlignment="1" applyProtection="1">
      <alignment vertical="center"/>
      <protection locked="0"/>
    </xf>
    <xf numFmtId="1" fontId="38" fillId="6" borderId="0" xfId="0" applyNumberFormat="1" applyFont="1" applyFill="1" applyAlignment="1" applyProtection="1">
      <alignment vertical="center"/>
      <protection locked="0"/>
    </xf>
    <xf numFmtId="0" fontId="40" fillId="0" borderId="17" xfId="5" applyFont="1" applyFill="1" applyBorder="1" applyAlignment="1">
      <alignment horizontal="left" indent="1"/>
    </xf>
    <xf numFmtId="0" fontId="40" fillId="0" borderId="18" xfId="5" applyFont="1" applyFill="1" applyBorder="1" applyAlignment="1">
      <alignment horizontal="left" indent="1"/>
    </xf>
    <xf numFmtId="0" fontId="41" fillId="0" borderId="18" xfId="6" applyNumberFormat="1" applyFont="1" applyFill="1" applyBorder="1" applyAlignment="1">
      <alignment horizontal="center" vertical="center"/>
    </xf>
    <xf numFmtId="14" fontId="37" fillId="0" borderId="34" xfId="0" applyNumberFormat="1" applyFont="1" applyBorder="1" applyAlignment="1">
      <alignment horizontal="left" vertical="center"/>
    </xf>
    <xf numFmtId="1" fontId="38" fillId="6" borderId="34" xfId="0" applyNumberFormat="1" applyFont="1" applyFill="1" applyBorder="1" applyAlignment="1" applyProtection="1">
      <alignment horizontal="center" vertical="center"/>
      <protection locked="0"/>
    </xf>
    <xf numFmtId="1" fontId="38" fillId="6" borderId="0" xfId="0" applyNumberFormat="1" applyFont="1" applyFill="1" applyAlignment="1" applyProtection="1">
      <alignment horizontal="center" vertical="center"/>
      <protection locked="0"/>
    </xf>
    <xf numFmtId="0" fontId="37" fillId="0" borderId="1" xfId="0" applyFont="1" applyBorder="1" applyAlignment="1" applyProtection="1">
      <alignment vertical="center"/>
      <protection hidden="1"/>
    </xf>
    <xf numFmtId="3" fontId="42" fillId="6" borderId="22" xfId="0" applyNumberFormat="1" applyFont="1" applyFill="1" applyBorder="1" applyAlignment="1">
      <alignment horizontal="center" vertical="center"/>
    </xf>
    <xf numFmtId="0" fontId="37" fillId="6" borderId="22" xfId="0" applyFont="1" applyFill="1" applyBorder="1" applyAlignment="1" applyProtection="1">
      <alignment vertical="center"/>
      <protection hidden="1"/>
    </xf>
    <xf numFmtId="0" fontId="38" fillId="0" borderId="0" xfId="0" applyFont="1"/>
    <xf numFmtId="170" fontId="30" fillId="0" borderId="18" xfId="0" applyNumberFormat="1" applyFont="1" applyBorder="1" applyAlignment="1">
      <alignment horizontal="center" vertical="center"/>
    </xf>
    <xf numFmtId="14" fontId="43" fillId="0" borderId="0" xfId="0" applyNumberFormat="1" applyFont="1" applyAlignment="1">
      <alignment vertical="center"/>
    </xf>
    <xf numFmtId="170" fontId="37" fillId="0" borderId="0" xfId="0" applyNumberFormat="1" applyFont="1" applyAlignment="1">
      <alignment horizontal="center" vertical="center"/>
    </xf>
    <xf numFmtId="14" fontId="44" fillId="0" borderId="18" xfId="0" applyNumberFormat="1" applyFont="1" applyBorder="1" applyAlignment="1">
      <alignment vertical="center"/>
    </xf>
    <xf numFmtId="0" fontId="37" fillId="0" borderId="1" xfId="0" applyFont="1" applyBorder="1" applyAlignment="1" applyProtection="1">
      <alignment horizontal="center" vertical="center" wrapText="1"/>
      <protection locked="0"/>
    </xf>
    <xf numFmtId="0" fontId="45" fillId="0" borderId="18" xfId="0" applyFont="1" applyBorder="1" applyAlignment="1">
      <alignment vertical="center"/>
    </xf>
    <xf numFmtId="0" fontId="37" fillId="0" borderId="1" xfId="0" applyFont="1" applyBorder="1" applyAlignment="1" applyProtection="1">
      <alignment horizontal="center" vertical="center"/>
      <protection locked="0"/>
    </xf>
    <xf numFmtId="0" fontId="46" fillId="0" borderId="0" xfId="0" applyFont="1" applyAlignment="1">
      <alignment vertical="center"/>
    </xf>
    <xf numFmtId="0" fontId="39" fillId="0" borderId="0" xfId="0" applyFont="1" applyAlignment="1">
      <alignment horizontal="center"/>
    </xf>
    <xf numFmtId="0" fontId="46" fillId="0" borderId="0" xfId="0" applyFont="1" applyAlignment="1">
      <alignment horizontal="left" vertical="center"/>
    </xf>
    <xf numFmtId="0" fontId="48" fillId="0" borderId="0" xfId="0" applyFont="1"/>
    <xf numFmtId="0" fontId="38" fillId="0" borderId="0" xfId="0" applyFont="1" applyAlignment="1">
      <alignment vertical="center"/>
    </xf>
    <xf numFmtId="0" fontId="28" fillId="0" borderId="18" xfId="0" applyFont="1" applyBorder="1" applyAlignment="1">
      <alignment vertical="center"/>
    </xf>
    <xf numFmtId="0" fontId="28" fillId="0" borderId="19" xfId="0" applyFont="1" applyBorder="1"/>
    <xf numFmtId="0" fontId="46" fillId="0" borderId="14" xfId="0" applyFont="1" applyBorder="1" applyAlignment="1">
      <alignment vertical="center"/>
    </xf>
    <xf numFmtId="0" fontId="38" fillId="0" borderId="14" xfId="0" applyFont="1" applyBorder="1"/>
    <xf numFmtId="0" fontId="46" fillId="0" borderId="14" xfId="0" applyFont="1" applyBorder="1" applyAlignment="1">
      <alignment horizontal="left" vertical="center"/>
    </xf>
    <xf numFmtId="0" fontId="38" fillId="0" borderId="14" xfId="0" applyFont="1" applyBorder="1" applyAlignment="1">
      <alignment vertical="center"/>
    </xf>
    <xf numFmtId="0" fontId="28" fillId="0" borderId="20" xfId="0" applyFont="1" applyBorder="1" applyAlignment="1">
      <alignment vertical="center"/>
    </xf>
    <xf numFmtId="0" fontId="29" fillId="0" borderId="17" xfId="0" applyFont="1" applyBorder="1" applyAlignment="1">
      <alignment horizontal="justify" vertical="center"/>
    </xf>
    <xf numFmtId="0" fontId="52" fillId="6" borderId="0" xfId="0" applyFont="1" applyFill="1"/>
    <xf numFmtId="0" fontId="0" fillId="6" borderId="0" xfId="0" applyFill="1"/>
    <xf numFmtId="0" fontId="0" fillId="6" borderId="0" xfId="0" applyFill="1" applyAlignment="1">
      <alignment horizontal="center"/>
    </xf>
    <xf numFmtId="167" fontId="13" fillId="6" borderId="0" xfId="0" applyNumberFormat="1" applyFont="1" applyFill="1" applyAlignment="1">
      <alignment horizontal="center"/>
    </xf>
    <xf numFmtId="0" fontId="11" fillId="6" borderId="15" xfId="0" applyFont="1" applyFill="1" applyBorder="1" applyAlignment="1">
      <alignment vertical="center" wrapText="1"/>
    </xf>
    <xf numFmtId="0" fontId="11" fillId="6" borderId="21" xfId="0" applyFont="1" applyFill="1" applyBorder="1" applyAlignment="1">
      <alignment vertical="center" wrapText="1"/>
    </xf>
    <xf numFmtId="0" fontId="11" fillId="6" borderId="16" xfId="0" applyFont="1" applyFill="1" applyBorder="1" applyAlignment="1">
      <alignment vertical="center" wrapText="1"/>
    </xf>
    <xf numFmtId="167" fontId="0" fillId="6" borderId="0" xfId="0" applyNumberFormat="1" applyFill="1"/>
    <xf numFmtId="0" fontId="11" fillId="6" borderId="19" xfId="0" applyFont="1" applyFill="1" applyBorder="1" applyAlignment="1">
      <alignment vertical="center" wrapText="1"/>
    </xf>
    <xf numFmtId="0" fontId="11" fillId="6" borderId="14" xfId="0" applyFont="1" applyFill="1" applyBorder="1" applyAlignment="1">
      <alignment vertical="center" wrapText="1"/>
    </xf>
    <xf numFmtId="0" fontId="11" fillId="6" borderId="20" xfId="0" applyFont="1" applyFill="1" applyBorder="1" applyAlignment="1">
      <alignment vertical="center" wrapText="1"/>
    </xf>
    <xf numFmtId="0" fontId="53" fillId="6" borderId="1" xfId="0" applyFont="1" applyFill="1" applyBorder="1" applyAlignment="1" applyProtection="1">
      <alignment horizontal="center" vertical="top" wrapText="1"/>
      <protection hidden="1"/>
    </xf>
    <xf numFmtId="0" fontId="53" fillId="6" borderId="1" xfId="0" applyFont="1" applyFill="1" applyBorder="1" applyAlignment="1" applyProtection="1">
      <alignment vertical="top" wrapText="1"/>
      <protection hidden="1"/>
    </xf>
    <xf numFmtId="0" fontId="24" fillId="6" borderId="0" xfId="0" applyFont="1" applyFill="1" applyProtection="1">
      <protection hidden="1"/>
    </xf>
    <xf numFmtId="3" fontId="54" fillId="5" borderId="1" xfId="0" applyNumberFormat="1" applyFont="1" applyFill="1" applyBorder="1" applyAlignment="1" applyProtection="1">
      <alignment horizontal="center"/>
      <protection hidden="1"/>
    </xf>
    <xf numFmtId="0" fontId="54" fillId="5" borderId="1" xfId="0" applyFont="1" applyFill="1" applyBorder="1" applyAlignment="1" applyProtection="1">
      <alignment horizontal="center"/>
      <protection hidden="1"/>
    </xf>
    <xf numFmtId="1" fontId="54" fillId="5" borderId="1" xfId="0" applyNumberFormat="1" applyFont="1" applyFill="1" applyBorder="1" applyAlignment="1" applyProtection="1">
      <alignment horizontal="center"/>
      <protection hidden="1"/>
    </xf>
    <xf numFmtId="0" fontId="54" fillId="5" borderId="1" xfId="0" applyFont="1" applyFill="1" applyBorder="1" applyProtection="1">
      <protection hidden="1"/>
    </xf>
    <xf numFmtId="3" fontId="54" fillId="39" borderId="1" xfId="0" applyNumberFormat="1" applyFont="1" applyFill="1" applyBorder="1" applyAlignment="1" applyProtection="1">
      <alignment horizontal="center"/>
      <protection hidden="1"/>
    </xf>
    <xf numFmtId="0" fontId="54" fillId="39" borderId="1" xfId="0" applyFont="1" applyFill="1" applyBorder="1" applyAlignment="1" applyProtection="1">
      <alignment horizontal="center"/>
      <protection hidden="1"/>
    </xf>
    <xf numFmtId="1" fontId="54" fillId="39" borderId="1" xfId="0" applyNumberFormat="1" applyFont="1" applyFill="1" applyBorder="1" applyAlignment="1" applyProtection="1">
      <alignment horizontal="center"/>
      <protection hidden="1"/>
    </xf>
    <xf numFmtId="0" fontId="54" fillId="39" borderId="1" xfId="0" applyFont="1" applyFill="1" applyBorder="1" applyProtection="1">
      <protection hidden="1"/>
    </xf>
    <xf numFmtId="3" fontId="54" fillId="40" borderId="1" xfId="0" applyNumberFormat="1" applyFont="1" applyFill="1" applyBorder="1" applyAlignment="1" applyProtection="1">
      <alignment horizontal="center"/>
      <protection hidden="1"/>
    </xf>
    <xf numFmtId="0" fontId="54" fillId="40" borderId="1" xfId="0" applyFont="1" applyFill="1" applyBorder="1" applyAlignment="1" applyProtection="1">
      <alignment horizontal="center"/>
      <protection hidden="1"/>
    </xf>
    <xf numFmtId="1" fontId="54" fillId="40" borderId="1" xfId="0" applyNumberFormat="1" applyFont="1" applyFill="1" applyBorder="1" applyAlignment="1" applyProtection="1">
      <alignment horizontal="center"/>
      <protection hidden="1"/>
    </xf>
    <xf numFmtId="0" fontId="54" fillId="40" borderId="1" xfId="0" applyFont="1" applyFill="1" applyBorder="1" applyProtection="1">
      <protection hidden="1"/>
    </xf>
    <xf numFmtId="3" fontId="54" fillId="41" borderId="1" xfId="0" applyNumberFormat="1" applyFont="1" applyFill="1" applyBorder="1" applyAlignment="1" applyProtection="1">
      <alignment horizontal="center"/>
      <protection hidden="1"/>
    </xf>
    <xf numFmtId="0" fontId="54" fillId="41" borderId="1" xfId="0" applyFont="1" applyFill="1" applyBorder="1" applyAlignment="1" applyProtection="1">
      <alignment horizontal="center"/>
      <protection hidden="1"/>
    </xf>
    <xf numFmtId="1" fontId="54" fillId="41" borderId="1" xfId="0" applyNumberFormat="1" applyFont="1" applyFill="1" applyBorder="1" applyAlignment="1" applyProtection="1">
      <alignment horizontal="center"/>
      <protection hidden="1"/>
    </xf>
    <xf numFmtId="0" fontId="54" fillId="41" borderId="1" xfId="0" applyFont="1" applyFill="1" applyBorder="1" applyProtection="1">
      <protection hidden="1"/>
    </xf>
    <xf numFmtId="3" fontId="54" fillId="42" borderId="1" xfId="0" applyNumberFormat="1" applyFont="1" applyFill="1" applyBorder="1" applyAlignment="1" applyProtection="1">
      <alignment horizontal="center"/>
      <protection hidden="1"/>
    </xf>
    <xf numFmtId="0" fontId="54" fillId="42" borderId="1" xfId="0" applyFont="1" applyFill="1" applyBorder="1" applyAlignment="1" applyProtection="1">
      <alignment horizontal="center"/>
      <protection hidden="1"/>
    </xf>
    <xf numFmtId="1" fontId="54" fillId="42" borderId="1" xfId="0" applyNumberFormat="1" applyFont="1" applyFill="1" applyBorder="1" applyAlignment="1" applyProtection="1">
      <alignment horizontal="center"/>
      <protection hidden="1"/>
    </xf>
    <xf numFmtId="0" fontId="54" fillId="42" borderId="1" xfId="0" applyFont="1" applyFill="1" applyBorder="1" applyProtection="1">
      <protection hidden="1"/>
    </xf>
    <xf numFmtId="0" fontId="56" fillId="6" borderId="0" xfId="0" applyFont="1" applyFill="1" applyProtection="1">
      <protection hidden="1"/>
    </xf>
    <xf numFmtId="0" fontId="0" fillId="6" borderId="0" xfId="0" applyFill="1" applyProtection="1">
      <protection hidden="1"/>
    </xf>
    <xf numFmtId="172" fontId="14" fillId="6" borderId="0" xfId="0" applyNumberFormat="1" applyFont="1" applyFill="1" applyAlignment="1" applyProtection="1">
      <alignment horizontal="center"/>
      <protection hidden="1"/>
    </xf>
    <xf numFmtId="1" fontId="0" fillId="6" borderId="0" xfId="0" applyNumberFormat="1" applyFill="1" applyAlignment="1" applyProtection="1">
      <alignment horizontal="center"/>
      <protection hidden="1"/>
    </xf>
    <xf numFmtId="0" fontId="57" fillId="6" borderId="0" xfId="0" applyFont="1" applyFill="1" applyAlignment="1" applyProtection="1">
      <alignment horizontal="center" vertical="top" wrapText="1"/>
      <protection hidden="1"/>
    </xf>
    <xf numFmtId="0" fontId="57" fillId="6" borderId="0" xfId="0" applyFont="1" applyFill="1" applyAlignment="1" applyProtection="1">
      <alignment vertical="top" wrapText="1"/>
      <protection hidden="1"/>
    </xf>
    <xf numFmtId="0" fontId="58" fillId="6" borderId="0" xfId="0" applyFont="1" applyFill="1" applyProtection="1">
      <protection hidden="1"/>
    </xf>
    <xf numFmtId="0" fontId="30" fillId="3" borderId="58" xfId="63" applyFont="1" applyFill="1" applyBorder="1" applyAlignment="1">
      <alignment horizontal="center" vertical="center" wrapText="1"/>
    </xf>
    <xf numFmtId="0" fontId="60" fillId="0" borderId="0" xfId="63" applyAlignment="1">
      <alignment horizontal="left" vertical="top"/>
    </xf>
    <xf numFmtId="0" fontId="61" fillId="0" borderId="70" xfId="63" applyFont="1" applyBorder="1" applyAlignment="1">
      <alignment horizontal="center" vertical="center" wrapText="1"/>
    </xf>
    <xf numFmtId="0" fontId="60" fillId="0" borderId="71" xfId="63" applyBorder="1" applyAlignment="1">
      <alignment horizontal="left" vertical="center" wrapText="1"/>
    </xf>
    <xf numFmtId="0" fontId="61" fillId="0" borderId="71" xfId="63" applyFont="1" applyBorder="1" applyAlignment="1">
      <alignment horizontal="left" vertical="center" wrapText="1"/>
    </xf>
    <xf numFmtId="0" fontId="60" fillId="0" borderId="72" xfId="63" applyBorder="1" applyAlignment="1">
      <alignment horizontal="left" vertical="center" wrapText="1"/>
    </xf>
    <xf numFmtId="0" fontId="61" fillId="0" borderId="73" xfId="63" applyFont="1" applyBorder="1" applyAlignment="1">
      <alignment horizontal="center" vertical="top" wrapText="1"/>
    </xf>
    <xf numFmtId="0" fontId="60" fillId="0" borderId="0" xfId="63" applyAlignment="1">
      <alignment horizontal="left" vertical="center" wrapText="1"/>
    </xf>
    <xf numFmtId="0" fontId="61" fillId="0" borderId="0" xfId="63" applyFont="1" applyAlignment="1">
      <alignment horizontal="left" vertical="top" wrapText="1"/>
    </xf>
    <xf numFmtId="0" fontId="60" fillId="0" borderId="74" xfId="63" applyBorder="1" applyAlignment="1">
      <alignment horizontal="left" vertical="center" wrapText="1"/>
    </xf>
    <xf numFmtId="1" fontId="62" fillId="0" borderId="73" xfId="63" applyNumberFormat="1" applyFont="1" applyBorder="1" applyAlignment="1">
      <alignment horizontal="center" vertical="top" shrinkToFit="1"/>
    </xf>
    <xf numFmtId="0" fontId="60" fillId="0" borderId="73" xfId="63" applyBorder="1" applyAlignment="1">
      <alignment horizontal="left" wrapText="1"/>
    </xf>
    <xf numFmtId="1" fontId="63" fillId="0" borderId="0" xfId="63" applyNumberFormat="1" applyFont="1" applyAlignment="1">
      <alignment horizontal="center" vertical="top" shrinkToFit="1"/>
    </xf>
    <xf numFmtId="0" fontId="60" fillId="0" borderId="0" xfId="63" applyAlignment="1">
      <alignment horizontal="left" wrapText="1"/>
    </xf>
    <xf numFmtId="0" fontId="64" fillId="0" borderId="0" xfId="63" applyFont="1" applyAlignment="1">
      <alignment horizontal="left" vertical="top" wrapText="1"/>
    </xf>
    <xf numFmtId="0" fontId="60" fillId="0" borderId="74" xfId="63" applyBorder="1" applyAlignment="1">
      <alignment horizontal="left" wrapText="1"/>
    </xf>
    <xf numFmtId="1" fontId="63" fillId="0" borderId="0" xfId="63" applyNumberFormat="1" applyFont="1" applyAlignment="1">
      <alignment horizontal="left" vertical="top" indent="1" shrinkToFit="1"/>
    </xf>
    <xf numFmtId="1" fontId="63" fillId="0" borderId="74" xfId="63" applyNumberFormat="1" applyFont="1" applyBorder="1" applyAlignment="1">
      <alignment horizontal="center" vertical="top" shrinkToFit="1"/>
    </xf>
    <xf numFmtId="0" fontId="60" fillId="0" borderId="73" xfId="63" applyBorder="1" applyAlignment="1">
      <alignment horizontal="left" vertical="center" wrapText="1"/>
    </xf>
    <xf numFmtId="0" fontId="60" fillId="0" borderId="0" xfId="63" applyAlignment="1">
      <alignment horizontal="left" vertical="top" wrapText="1"/>
    </xf>
    <xf numFmtId="0" fontId="64" fillId="0" borderId="74" xfId="63" applyFont="1" applyBorder="1" applyAlignment="1">
      <alignment horizontal="center" vertical="top" wrapText="1"/>
    </xf>
    <xf numFmtId="1" fontId="63" fillId="0" borderId="0" xfId="63" applyNumberFormat="1" applyFont="1" applyAlignment="1">
      <alignment horizontal="center" vertical="center" shrinkToFit="1"/>
    </xf>
    <xf numFmtId="0" fontId="64" fillId="0" borderId="0" xfId="63" applyFont="1" applyAlignment="1">
      <alignment horizontal="left" vertical="center" wrapText="1"/>
    </xf>
    <xf numFmtId="1" fontId="63" fillId="0" borderId="0" xfId="63" applyNumberFormat="1" applyFont="1" applyAlignment="1">
      <alignment horizontal="left" vertical="center" indent="1" shrinkToFit="1"/>
    </xf>
    <xf numFmtId="0" fontId="64" fillId="0" borderId="74" xfId="63" applyFont="1" applyBorder="1" applyAlignment="1">
      <alignment horizontal="center" vertical="center" wrapText="1"/>
    </xf>
    <xf numFmtId="0" fontId="60" fillId="0" borderId="70" xfId="63" applyBorder="1" applyAlignment="1">
      <alignment horizontal="left" wrapText="1"/>
    </xf>
    <xf numFmtId="0" fontId="60" fillId="0" borderId="71" xfId="63" applyBorder="1" applyAlignment="1">
      <alignment horizontal="left" wrapText="1"/>
    </xf>
    <xf numFmtId="1" fontId="63" fillId="0" borderId="71" xfId="63" applyNumberFormat="1" applyFont="1" applyBorder="1" applyAlignment="1">
      <alignment horizontal="left" vertical="top" indent="1" shrinkToFit="1"/>
    </xf>
    <xf numFmtId="0" fontId="64" fillId="0" borderId="71" xfId="63" applyFont="1" applyBorder="1" applyAlignment="1">
      <alignment horizontal="left" vertical="top" wrapText="1"/>
    </xf>
    <xf numFmtId="1" fontId="63" fillId="0" borderId="71" xfId="63" applyNumberFormat="1" applyFont="1" applyBorder="1" applyAlignment="1">
      <alignment horizontal="center" vertical="top" shrinkToFit="1"/>
    </xf>
    <xf numFmtId="1" fontId="63" fillId="0" borderId="72" xfId="63" applyNumberFormat="1" applyFont="1" applyBorder="1" applyAlignment="1">
      <alignment horizontal="center" vertical="top" shrinkToFit="1"/>
    </xf>
    <xf numFmtId="1" fontId="62" fillId="0" borderId="73" xfId="63" applyNumberFormat="1" applyFont="1" applyBorder="1" applyAlignment="1">
      <alignment horizontal="left" vertical="center" indent="2" shrinkToFit="1"/>
    </xf>
    <xf numFmtId="0" fontId="61" fillId="0" borderId="0" xfId="63" applyFont="1" applyAlignment="1">
      <alignment horizontal="left" vertical="center" wrapText="1"/>
    </xf>
    <xf numFmtId="0" fontId="60" fillId="0" borderId="73" xfId="63" applyBorder="1" applyAlignment="1">
      <alignment horizontal="left" vertical="top" wrapText="1"/>
    </xf>
    <xf numFmtId="1" fontId="62" fillId="0" borderId="73" xfId="63" applyNumberFormat="1" applyFont="1" applyBorder="1" applyAlignment="1">
      <alignment horizontal="left" vertical="top" indent="2" shrinkToFit="1"/>
    </xf>
    <xf numFmtId="0" fontId="64" fillId="0" borderId="0" xfId="63" applyFont="1" applyAlignment="1">
      <alignment horizontal="center" vertical="top" wrapText="1"/>
    </xf>
    <xf numFmtId="1" fontId="62" fillId="0" borderId="70" xfId="63" applyNumberFormat="1" applyFont="1" applyBorder="1" applyAlignment="1">
      <alignment horizontal="left" vertical="top" indent="2" shrinkToFit="1"/>
    </xf>
    <xf numFmtId="0" fontId="61" fillId="0" borderId="71" xfId="63" applyFont="1" applyBorder="1" applyAlignment="1">
      <alignment horizontal="left" vertical="top" wrapText="1"/>
    </xf>
    <xf numFmtId="0" fontId="61" fillId="0" borderId="73" xfId="63" applyFont="1" applyBorder="1" applyAlignment="1">
      <alignment horizontal="left" vertical="top" wrapText="1"/>
    </xf>
    <xf numFmtId="0" fontId="61" fillId="0" borderId="73" xfId="63" applyFont="1" applyBorder="1" applyAlignment="1">
      <alignment horizontal="left" vertical="center" wrapText="1"/>
    </xf>
    <xf numFmtId="0" fontId="60" fillId="0" borderId="74" xfId="63" applyBorder="1" applyAlignment="1">
      <alignment horizontal="left" vertical="top" wrapText="1"/>
    </xf>
    <xf numFmtId="1" fontId="63" fillId="0" borderId="74" xfId="63" applyNumberFormat="1" applyFont="1" applyBorder="1" applyAlignment="1">
      <alignment horizontal="center" vertical="center" shrinkToFit="1"/>
    </xf>
    <xf numFmtId="0" fontId="60" fillId="0" borderId="71" xfId="63" applyBorder="1" applyAlignment="1">
      <alignment horizontal="left" vertical="top" wrapText="1"/>
    </xf>
    <xf numFmtId="1" fontId="63" fillId="0" borderId="71" xfId="63" applyNumberFormat="1" applyFont="1" applyBorder="1" applyAlignment="1">
      <alignment horizontal="left" vertical="center" indent="1" shrinkToFit="1"/>
    </xf>
    <xf numFmtId="1" fontId="63" fillId="0" borderId="71" xfId="63" applyNumberFormat="1" applyFont="1" applyBorder="1" applyAlignment="1">
      <alignment horizontal="center" vertical="center" shrinkToFit="1"/>
    </xf>
    <xf numFmtId="1" fontId="63" fillId="0" borderId="72" xfId="63" applyNumberFormat="1" applyFont="1" applyBorder="1" applyAlignment="1">
      <alignment horizontal="center" vertical="center" shrinkToFit="1"/>
    </xf>
    <xf numFmtId="0" fontId="60" fillId="0" borderId="70" xfId="63" applyBorder="1" applyAlignment="1">
      <alignment horizontal="left" vertical="center" wrapText="1"/>
    </xf>
    <xf numFmtId="1" fontId="62" fillId="0" borderId="73" xfId="63" applyNumberFormat="1" applyFont="1" applyBorder="1" applyAlignment="1">
      <alignment horizontal="center" vertical="center" shrinkToFit="1"/>
    </xf>
    <xf numFmtId="0" fontId="60" fillId="0" borderId="72" xfId="63" applyBorder="1" applyAlignment="1">
      <alignment horizontal="left" wrapText="1"/>
    </xf>
    <xf numFmtId="0" fontId="64" fillId="0" borderId="71" xfId="63" applyFont="1" applyBorder="1" applyAlignment="1">
      <alignment horizontal="center" vertical="top" wrapText="1"/>
    </xf>
    <xf numFmtId="0" fontId="64" fillId="0" borderId="0" xfId="63" applyFont="1" applyAlignment="1">
      <alignment horizontal="center" vertical="center" wrapText="1"/>
    </xf>
    <xf numFmtId="0" fontId="64" fillId="0" borderId="72" xfId="63" applyFont="1" applyBorder="1" applyAlignment="1">
      <alignment horizontal="left" vertical="center" wrapText="1" indent="1"/>
    </xf>
    <xf numFmtId="0" fontId="64" fillId="0" borderId="74" xfId="63" applyFont="1" applyBorder="1" applyAlignment="1">
      <alignment horizontal="left" vertical="center" wrapText="1" indent="1"/>
    </xf>
    <xf numFmtId="0" fontId="64" fillId="0" borderId="74" xfId="63" applyFont="1" applyBorder="1" applyAlignment="1">
      <alignment horizontal="left" vertical="top" wrapText="1" indent="1"/>
    </xf>
    <xf numFmtId="0" fontId="61" fillId="0" borderId="73" xfId="63" applyFont="1" applyBorder="1" applyAlignment="1">
      <alignment horizontal="center" vertical="center" wrapText="1"/>
    </xf>
    <xf numFmtId="0" fontId="60" fillId="0" borderId="74" xfId="63" applyBorder="1" applyAlignment="1">
      <alignment horizontal="center" vertical="top" wrapText="1"/>
    </xf>
    <xf numFmtId="0" fontId="60" fillId="0" borderId="0" xfId="63" applyAlignment="1">
      <alignment horizontal="left" vertical="top" wrapText="1" indent="2"/>
    </xf>
    <xf numFmtId="1" fontId="63" fillId="0" borderId="74" xfId="63" applyNumberFormat="1" applyFont="1" applyBorder="1" applyAlignment="1">
      <alignment horizontal="left" vertical="top" indent="3" shrinkToFit="1"/>
    </xf>
    <xf numFmtId="1" fontId="63" fillId="0" borderId="74" xfId="63" applyNumberFormat="1" applyFont="1" applyBorder="1" applyAlignment="1">
      <alignment horizontal="left" vertical="center" indent="3" shrinkToFit="1"/>
    </xf>
    <xf numFmtId="173" fontId="63" fillId="0" borderId="74" xfId="63" applyNumberFormat="1" applyFont="1" applyBorder="1" applyAlignment="1">
      <alignment horizontal="left" vertical="top" indent="1" shrinkToFit="1"/>
    </xf>
    <xf numFmtId="0" fontId="64" fillId="0" borderId="74" xfId="63" applyFont="1" applyBorder="1" applyAlignment="1">
      <alignment horizontal="right" vertical="top" wrapText="1" indent="1"/>
    </xf>
    <xf numFmtId="0" fontId="60" fillId="0" borderId="0" xfId="63" applyAlignment="1">
      <alignment horizontal="center" vertical="top" wrapText="1"/>
    </xf>
    <xf numFmtId="0" fontId="60" fillId="0" borderId="74" xfId="63" applyBorder="1" applyAlignment="1">
      <alignment horizontal="left" vertical="top" wrapText="1" indent="1"/>
    </xf>
    <xf numFmtId="174" fontId="63" fillId="0" borderId="0" xfId="63" applyNumberFormat="1" applyFont="1" applyAlignment="1">
      <alignment horizontal="center" vertical="top" shrinkToFit="1"/>
    </xf>
    <xf numFmtId="0" fontId="64" fillId="0" borderId="72" xfId="63" applyFont="1" applyBorder="1" applyAlignment="1">
      <alignment horizontal="center" vertical="center" wrapText="1"/>
    </xf>
    <xf numFmtId="175" fontId="63" fillId="0" borderId="74" xfId="63" applyNumberFormat="1" applyFont="1" applyBorder="1" applyAlignment="1">
      <alignment horizontal="center" vertical="top" shrinkToFit="1"/>
    </xf>
    <xf numFmtId="0" fontId="64" fillId="0" borderId="71" xfId="63" applyFont="1" applyBorder="1" applyAlignment="1">
      <alignment horizontal="left" vertical="center" wrapText="1"/>
    </xf>
    <xf numFmtId="175" fontId="63" fillId="0" borderId="72" xfId="63" applyNumberFormat="1" applyFont="1" applyBorder="1" applyAlignment="1">
      <alignment horizontal="center" vertical="top" shrinkToFit="1"/>
    </xf>
    <xf numFmtId="0" fontId="60" fillId="0" borderId="74" xfId="63" applyBorder="1" applyAlignment="1">
      <alignment horizontal="left" vertical="top" wrapText="1" indent="2"/>
    </xf>
    <xf numFmtId="0" fontId="64" fillId="0" borderId="0" xfId="63" applyFont="1" applyAlignment="1">
      <alignment horizontal="left" vertical="top" wrapText="1" indent="1"/>
    </xf>
    <xf numFmtId="0" fontId="60" fillId="0" borderId="75" xfId="63" applyBorder="1" applyAlignment="1">
      <alignment horizontal="left" vertical="center" wrapText="1"/>
    </xf>
    <xf numFmtId="0" fontId="60" fillId="0" borderId="76" xfId="63" applyBorder="1" applyAlignment="1">
      <alignment horizontal="left" vertical="center" wrapText="1"/>
    </xf>
    <xf numFmtId="1" fontId="63" fillId="0" borderId="76" xfId="63" applyNumberFormat="1" applyFont="1" applyBorder="1" applyAlignment="1">
      <alignment horizontal="left" vertical="top" indent="1" shrinkToFit="1"/>
    </xf>
    <xf numFmtId="0" fontId="64" fillId="0" borderId="76" xfId="63" applyFont="1" applyBorder="1" applyAlignment="1">
      <alignment horizontal="left" vertical="top" wrapText="1"/>
    </xf>
    <xf numFmtId="1" fontId="63" fillId="0" borderId="76" xfId="63" applyNumberFormat="1" applyFont="1" applyBorder="1" applyAlignment="1">
      <alignment horizontal="center" vertical="top" shrinkToFit="1"/>
    </xf>
    <xf numFmtId="1" fontId="63" fillId="0" borderId="66" xfId="63" applyNumberFormat="1" applyFont="1" applyBorder="1" applyAlignment="1">
      <alignment horizontal="center" vertical="top" shrinkToFit="1"/>
    </xf>
    <xf numFmtId="0" fontId="42" fillId="0" borderId="36" xfId="0" applyFont="1" applyBorder="1" applyAlignment="1" applyProtection="1">
      <alignment horizontal="center" vertical="center" wrapText="1"/>
      <protection locked="0"/>
    </xf>
    <xf numFmtId="0" fontId="42" fillId="0" borderId="34" xfId="0" applyFont="1" applyBorder="1" applyAlignment="1" applyProtection="1">
      <alignment horizontal="center" vertical="center" wrapText="1"/>
      <protection locked="0"/>
    </xf>
    <xf numFmtId="0" fontId="42" fillId="0" borderId="39" xfId="0" applyFont="1" applyBorder="1" applyAlignment="1" applyProtection="1">
      <alignment horizontal="center" vertical="center" wrapText="1"/>
      <protection locked="0"/>
    </xf>
    <xf numFmtId="0" fontId="0" fillId="0" borderId="1" xfId="0" applyBorder="1" applyAlignment="1">
      <alignment horizontal="center" vertical="center"/>
    </xf>
    <xf numFmtId="0" fontId="42" fillId="0" borderId="39" xfId="0" applyFont="1" applyBorder="1" applyAlignment="1">
      <alignment horizontal="left"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38" fillId="0" borderId="1" xfId="0" applyFont="1" applyBorder="1" applyAlignment="1" applyProtection="1">
      <alignment horizontal="center"/>
      <protection locked="0"/>
    </xf>
    <xf numFmtId="0" fontId="31" fillId="0" borderId="1" xfId="0" applyFont="1" applyBorder="1" applyAlignment="1" applyProtection="1">
      <alignment horizontal="left"/>
      <protection locked="0"/>
    </xf>
    <xf numFmtId="0" fontId="38" fillId="0" borderId="1" xfId="0" applyFont="1" applyBorder="1" applyProtection="1">
      <protection locked="0"/>
    </xf>
    <xf numFmtId="0" fontId="11" fillId="0" borderId="0" xfId="0" applyFont="1" applyAlignment="1">
      <alignment horizontal="center"/>
    </xf>
    <xf numFmtId="0" fontId="0" fillId="0" borderId="0" xfId="0" applyAlignment="1">
      <alignment wrapText="1"/>
    </xf>
    <xf numFmtId="0" fontId="70" fillId="0" borderId="0" xfId="0" applyFont="1"/>
    <xf numFmtId="42" fontId="71" fillId="0" borderId="0" xfId="54" applyFont="1" applyFill="1" applyBorder="1" applyAlignment="1" applyProtection="1">
      <alignment horizontal="center" vertical="center" wrapText="1"/>
      <protection locked="0"/>
    </xf>
    <xf numFmtId="42" fontId="72" fillId="0" borderId="0" xfId="54" applyFont="1" applyFill="1" applyBorder="1" applyAlignment="1">
      <alignment horizontal="center"/>
    </xf>
    <xf numFmtId="42" fontId="70" fillId="0" borderId="0" xfId="54" applyFont="1" applyFill="1" applyBorder="1" applyAlignment="1">
      <alignment horizontal="center"/>
    </xf>
    <xf numFmtId="42" fontId="70" fillId="0" borderId="0" xfId="54" applyFont="1" applyFill="1" applyBorder="1"/>
    <xf numFmtId="0" fontId="70" fillId="0" borderId="0" xfId="0" applyFont="1" applyAlignment="1">
      <alignment vertical="center"/>
    </xf>
    <xf numFmtId="3" fontId="70" fillId="0" borderId="0" xfId="0" applyNumberFormat="1" applyFont="1"/>
    <xf numFmtId="177" fontId="70" fillId="0" borderId="0" xfId="54" applyNumberFormat="1" applyFont="1" applyFill="1" applyBorder="1" applyAlignment="1"/>
    <xf numFmtId="0" fontId="73" fillId="0" borderId="0" xfId="0" applyFont="1"/>
    <xf numFmtId="9" fontId="70" fillId="0" borderId="0" xfId="54" applyNumberFormat="1" applyFont="1" applyFill="1" applyBorder="1" applyAlignment="1"/>
    <xf numFmtId="0" fontId="72" fillId="0" borderId="0" xfId="0" applyFont="1" applyAlignment="1">
      <alignment horizontal="center"/>
    </xf>
    <xf numFmtId="10" fontId="70" fillId="0" borderId="0" xfId="54" applyNumberFormat="1" applyFont="1" applyFill="1" applyBorder="1" applyAlignment="1"/>
    <xf numFmtId="41" fontId="72" fillId="0" borderId="0" xfId="0" applyNumberFormat="1" applyFont="1" applyAlignment="1">
      <alignment horizontal="center"/>
    </xf>
    <xf numFmtId="178" fontId="74" fillId="0" borderId="0" xfId="64" applyNumberFormat="1" applyFont="1" applyFill="1" applyBorder="1" applyAlignment="1" applyProtection="1">
      <alignment horizontal="right" vertical="center" wrapText="1"/>
      <protection locked="0"/>
    </xf>
    <xf numFmtId="0" fontId="15" fillId="0" borderId="0" xfId="0" applyFont="1" applyAlignment="1" applyProtection="1">
      <alignment horizontal="center" vertical="center" wrapText="1"/>
      <protection locked="0"/>
    </xf>
    <xf numFmtId="42" fontId="6" fillId="0" borderId="0" xfId="54" applyFont="1" applyFill="1" applyBorder="1" applyAlignment="1" applyProtection="1">
      <alignment horizontal="center"/>
      <protection locked="0"/>
    </xf>
    <xf numFmtId="42" fontId="6" fillId="0" borderId="0" xfId="54" applyFont="1" applyFill="1" applyBorder="1" applyAlignment="1" applyProtection="1">
      <alignment horizontal="center" vertical="center"/>
      <protection locked="0"/>
    </xf>
    <xf numFmtId="42" fontId="6" fillId="46" borderId="1" xfId="54" applyFont="1" applyFill="1" applyBorder="1" applyAlignment="1" applyProtection="1">
      <alignment horizontal="center"/>
      <protection locked="0"/>
    </xf>
    <xf numFmtId="178" fontId="74" fillId="0" borderId="0" xfId="64" applyNumberFormat="1" applyFont="1" applyFill="1" applyBorder="1" applyAlignment="1" applyProtection="1">
      <alignment vertical="center" wrapText="1"/>
    </xf>
    <xf numFmtId="178" fontId="74" fillId="0" borderId="0" xfId="64" applyNumberFormat="1" applyFont="1" applyFill="1" applyBorder="1" applyAlignment="1" applyProtection="1">
      <alignment vertical="center" wrapText="1"/>
      <protection locked="0"/>
    </xf>
    <xf numFmtId="0" fontId="75" fillId="46" borderId="1" xfId="0" applyFont="1" applyFill="1" applyBorder="1" applyAlignment="1">
      <alignment horizontal="center" vertical="center" wrapText="1"/>
    </xf>
    <xf numFmtId="0" fontId="76" fillId="44" borderId="1" xfId="0" applyFont="1" applyFill="1" applyBorder="1" applyAlignment="1" applyProtection="1">
      <alignment horizontal="center" vertical="center" textRotation="90" wrapText="1"/>
      <protection locked="0"/>
    </xf>
    <xf numFmtId="0" fontId="71" fillId="44" borderId="1" xfId="65" applyFont="1" applyFill="1" applyBorder="1" applyAlignment="1" applyProtection="1">
      <alignment horizontal="center" vertical="center" wrapText="1"/>
      <protection locked="0"/>
    </xf>
    <xf numFmtId="1" fontId="71" fillId="44" borderId="1" xfId="54" applyNumberFormat="1" applyFont="1" applyFill="1" applyBorder="1" applyAlignment="1" applyProtection="1">
      <alignment horizontal="center" wrapText="1"/>
      <protection locked="0"/>
    </xf>
    <xf numFmtId="42" fontId="71" fillId="44" borderId="1" xfId="54" applyFont="1" applyFill="1" applyBorder="1" applyAlignment="1" applyProtection="1">
      <alignment horizontal="center" vertical="center" wrapText="1"/>
      <protection locked="0"/>
    </xf>
    <xf numFmtId="42" fontId="71" fillId="46" borderId="1" xfId="54" applyFont="1" applyFill="1" applyBorder="1" applyAlignment="1" applyProtection="1">
      <alignment horizontal="center" vertical="center" wrapText="1"/>
      <protection locked="0"/>
    </xf>
    <xf numFmtId="1" fontId="71" fillId="44" borderId="1" xfId="54" applyNumberFormat="1" applyFont="1" applyFill="1" applyBorder="1" applyAlignment="1" applyProtection="1">
      <alignment horizontal="center" vertical="center" wrapText="1"/>
      <protection locked="0"/>
    </xf>
    <xf numFmtId="42" fontId="71" fillId="44" borderId="36" xfId="54" applyFont="1" applyFill="1" applyBorder="1" applyAlignment="1" applyProtection="1">
      <alignment horizontal="center" vertical="center" wrapText="1"/>
      <protection locked="0"/>
    </xf>
    <xf numFmtId="0" fontId="75" fillId="0" borderId="0" xfId="0" applyFont="1" applyAlignment="1">
      <alignment horizontal="center" vertical="center"/>
    </xf>
    <xf numFmtId="42" fontId="70" fillId="0" borderId="0" xfId="54" applyFont="1" applyFill="1" applyBorder="1" applyAlignment="1">
      <alignment vertical="center"/>
    </xf>
    <xf numFmtId="42" fontId="70" fillId="0" borderId="0" xfId="54" applyFont="1" applyFill="1" applyBorder="1" applyAlignment="1">
      <alignment horizontal="center" vertical="center"/>
    </xf>
    <xf numFmtId="9" fontId="70" fillId="0" borderId="0" xfId="54" applyNumberFormat="1" applyFont="1" applyFill="1" applyBorder="1" applyAlignment="1">
      <alignment horizontal="center" vertical="center"/>
    </xf>
    <xf numFmtId="42" fontId="74" fillId="0" borderId="0" xfId="54" applyFont="1" applyFill="1" applyBorder="1" applyAlignment="1" applyProtection="1">
      <alignment vertical="center"/>
    </xf>
    <xf numFmtId="0" fontId="14" fillId="0" borderId="0" xfId="0" applyFont="1" applyAlignment="1">
      <alignment horizontal="center" vertical="center" wrapText="1"/>
    </xf>
    <xf numFmtId="0" fontId="77" fillId="0" borderId="0" xfId="0" applyFont="1" applyAlignment="1" applyProtection="1">
      <alignment horizontal="center" vertical="center" wrapText="1"/>
      <protection locked="0"/>
    </xf>
    <xf numFmtId="42" fontId="14" fillId="0" borderId="0" xfId="54" applyFont="1" applyFill="1" applyBorder="1" applyAlignment="1">
      <alignment horizontal="center" vertical="center" wrapText="1"/>
    </xf>
    <xf numFmtId="9" fontId="14" fillId="0" borderId="0" xfId="8" applyFont="1" applyAlignment="1">
      <alignment horizontal="center" vertical="center" wrapText="1"/>
    </xf>
    <xf numFmtId="0" fontId="14" fillId="0" borderId="0" xfId="0" applyFont="1" applyAlignment="1">
      <alignment horizontal="center"/>
    </xf>
    <xf numFmtId="0" fontId="54" fillId="47" borderId="0" xfId="0" applyFont="1" applyFill="1" applyAlignment="1" applyProtection="1">
      <alignment horizontal="center"/>
      <protection locked="0"/>
    </xf>
    <xf numFmtId="42" fontId="14" fillId="0" borderId="0" xfId="54" applyFont="1" applyFill="1" applyBorder="1" applyAlignment="1">
      <alignment horizontal="center"/>
    </xf>
    <xf numFmtId="0" fontId="14" fillId="0" borderId="0" xfId="0" applyFont="1" applyAlignment="1">
      <alignment horizontal="center" wrapText="1"/>
    </xf>
    <xf numFmtId="1" fontId="14" fillId="0" borderId="0" xfId="0" applyNumberFormat="1" applyFont="1" applyAlignment="1">
      <alignment horizontal="center"/>
    </xf>
    <xf numFmtId="42" fontId="14" fillId="0" borderId="0" xfId="0" applyNumberFormat="1" applyFont="1" applyAlignment="1">
      <alignment horizontal="center"/>
    </xf>
    <xf numFmtId="9" fontId="14" fillId="0" borderId="0" xfId="8" applyFont="1" applyAlignment="1">
      <alignment horizontal="center"/>
    </xf>
    <xf numFmtId="0" fontId="77" fillId="0" borderId="0" xfId="0" applyFont="1" applyAlignment="1" applyProtection="1">
      <alignment horizontal="center" vertical="center"/>
      <protection locked="0"/>
    </xf>
    <xf numFmtId="42" fontId="0" fillId="6" borderId="0" xfId="67" applyFont="1" applyFill="1" applyBorder="1"/>
    <xf numFmtId="42" fontId="0" fillId="6" borderId="0" xfId="67" applyFont="1" applyFill="1" applyBorder="1" applyAlignment="1">
      <alignment horizontal="center"/>
    </xf>
    <xf numFmtId="9" fontId="0" fillId="6" borderId="0" xfId="0" applyNumberFormat="1" applyFill="1" applyAlignment="1">
      <alignment horizontal="center"/>
    </xf>
    <xf numFmtId="10" fontId="0" fillId="6" borderId="0" xfId="0" applyNumberFormat="1" applyFill="1" applyAlignment="1">
      <alignment horizontal="center"/>
    </xf>
    <xf numFmtId="42" fontId="0" fillId="6" borderId="0" xfId="0" applyNumberFormat="1" applyFill="1" applyAlignment="1">
      <alignment horizontal="center"/>
    </xf>
    <xf numFmtId="181" fontId="0" fillId="6" borderId="0" xfId="0" applyNumberFormat="1" applyFill="1" applyAlignment="1">
      <alignment horizontal="right"/>
    </xf>
    <xf numFmtId="44" fontId="0" fillId="6" borderId="0" xfId="0" applyNumberFormat="1" applyFill="1"/>
    <xf numFmtId="44" fontId="0" fillId="6" borderId="0" xfId="0" applyNumberFormat="1" applyFill="1" applyAlignment="1">
      <alignment horizontal="center"/>
    </xf>
    <xf numFmtId="1" fontId="0" fillId="6" borderId="0" xfId="0" applyNumberFormat="1" applyFill="1" applyAlignment="1">
      <alignment horizontal="center"/>
    </xf>
    <xf numFmtId="180" fontId="0" fillId="6" borderId="0" xfId="69" applyNumberFormat="1" applyFont="1" applyFill="1" applyBorder="1"/>
    <xf numFmtId="42" fontId="0" fillId="6" borderId="0" xfId="0" applyNumberFormat="1" applyFill="1"/>
    <xf numFmtId="0" fontId="0" fillId="6" borderId="0" xfId="0" applyFill="1" applyAlignment="1">
      <alignment horizontal="right"/>
    </xf>
    <xf numFmtId="0" fontId="78" fillId="0" borderId="1" xfId="0" applyFont="1" applyBorder="1" applyAlignment="1">
      <alignment horizontal="center"/>
    </xf>
    <xf numFmtId="10" fontId="78" fillId="0" borderId="1" xfId="8" applyNumberFormat="1" applyFont="1" applyFill="1" applyBorder="1" applyAlignment="1">
      <alignment horizontal="center"/>
    </xf>
    <xf numFmtId="171" fontId="78" fillId="0" borderId="1" xfId="8" applyNumberFormat="1" applyFont="1" applyFill="1" applyBorder="1" applyAlignment="1">
      <alignment horizontal="center"/>
    </xf>
    <xf numFmtId="0" fontId="80" fillId="48" borderId="2" xfId="0" applyFont="1" applyFill="1" applyBorder="1" applyAlignment="1">
      <alignment vertical="center" wrapText="1"/>
    </xf>
    <xf numFmtId="0" fontId="80" fillId="48"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0" xfId="0" applyAlignment="1">
      <alignment horizontal="center" vertical="center"/>
    </xf>
    <xf numFmtId="0" fontId="1" fillId="0" borderId="13"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23" xfId="0" applyFont="1" applyBorder="1" applyAlignment="1">
      <alignment vertical="center" wrapText="1"/>
    </xf>
    <xf numFmtId="0" fontId="1" fillId="0" borderId="26" xfId="0" applyFont="1" applyBorder="1" applyAlignment="1">
      <alignment vertical="center" wrapText="1"/>
    </xf>
    <xf numFmtId="0" fontId="82" fillId="49" borderId="1" xfId="0" applyFont="1" applyFill="1" applyBorder="1" applyAlignment="1">
      <alignment horizontal="center" vertical="center" wrapText="1"/>
    </xf>
    <xf numFmtId="0" fontId="32" fillId="0" borderId="1" xfId="0" applyFont="1" applyBorder="1" applyAlignment="1">
      <alignment vertical="center" wrapText="1"/>
    </xf>
    <xf numFmtId="0" fontId="80" fillId="0" borderId="1" xfId="0" applyFont="1" applyBorder="1" applyAlignment="1">
      <alignment vertical="center" wrapText="1"/>
    </xf>
    <xf numFmtId="0" fontId="32" fillId="0" borderId="13" xfId="0" applyFont="1" applyBorder="1" applyAlignment="1">
      <alignment horizontal="center" vertical="center" wrapText="1"/>
    </xf>
    <xf numFmtId="0" fontId="32" fillId="0" borderId="23" xfId="0" applyFont="1" applyBorder="1" applyAlignment="1">
      <alignment vertical="center" wrapText="1"/>
    </xf>
    <xf numFmtId="0" fontId="80" fillId="0" borderId="23" xfId="0" applyFont="1" applyBorder="1" applyAlignment="1">
      <alignment vertical="center" wrapText="1"/>
    </xf>
    <xf numFmtId="0" fontId="80" fillId="48" borderId="13" xfId="0" applyFont="1" applyFill="1" applyBorder="1" applyAlignment="1">
      <alignment vertical="center" wrapText="1"/>
    </xf>
    <xf numFmtId="0" fontId="80" fillId="48" borderId="24" xfId="0" applyFont="1" applyFill="1" applyBorder="1" applyAlignment="1">
      <alignment vertical="center" wrapText="1"/>
    </xf>
    <xf numFmtId="14" fontId="80" fillId="0" borderId="0" xfId="0" applyNumberFormat="1" applyFont="1" applyAlignment="1">
      <alignment horizontal="center" vertical="center" wrapText="1"/>
    </xf>
    <xf numFmtId="14" fontId="80" fillId="0" borderId="0" xfId="0" applyNumberFormat="1" applyFont="1" applyAlignment="1">
      <alignment horizontal="right" vertical="center" wrapText="1"/>
    </xf>
    <xf numFmtId="14" fontId="80" fillId="0" borderId="9" xfId="0" applyNumberFormat="1" applyFont="1" applyBorder="1" applyAlignment="1">
      <alignment horizontal="left" vertical="center" wrapText="1"/>
    </xf>
    <xf numFmtId="0" fontId="84" fillId="0" borderId="27" xfId="0" applyFont="1" applyBorder="1" applyAlignment="1">
      <alignment vertical="center" wrapText="1"/>
    </xf>
    <xf numFmtId="0" fontId="84" fillId="0" borderId="13" xfId="0" applyFont="1" applyBorder="1" applyAlignment="1">
      <alignment vertical="center" wrapText="1"/>
    </xf>
    <xf numFmtId="0" fontId="84" fillId="0" borderId="24" xfId="0" applyFont="1" applyBorder="1" applyAlignment="1">
      <alignment vertical="center" wrapText="1"/>
    </xf>
    <xf numFmtId="0" fontId="88" fillId="0" borderId="0" xfId="0" applyFont="1" applyAlignment="1" applyProtection="1">
      <alignment horizontal="center" vertical="center" wrapText="1"/>
      <protection locked="0"/>
    </xf>
    <xf numFmtId="1" fontId="82" fillId="49" borderId="1" xfId="0" applyNumberFormat="1" applyFont="1" applyFill="1" applyBorder="1" applyAlignment="1">
      <alignment horizontal="center" vertical="center" wrapText="1"/>
    </xf>
    <xf numFmtId="0" fontId="88" fillId="0" borderId="1" xfId="0" applyFont="1" applyBorder="1" applyAlignment="1" applyProtection="1">
      <alignment horizontal="center" vertical="center" wrapText="1"/>
      <protection locked="0"/>
    </xf>
    <xf numFmtId="42" fontId="88" fillId="0" borderId="1" xfId="54" applyFont="1" applyFill="1" applyBorder="1" applyAlignment="1" applyProtection="1">
      <alignment horizontal="center" vertical="center" wrapText="1"/>
      <protection locked="0"/>
    </xf>
    <xf numFmtId="0" fontId="89" fillId="0" borderId="1" xfId="0" applyFont="1" applyBorder="1" applyAlignment="1" applyProtection="1">
      <alignment horizontal="center" vertical="center" wrapText="1"/>
      <protection locked="0"/>
    </xf>
    <xf numFmtId="41" fontId="88" fillId="0" borderId="1" xfId="53" applyFont="1" applyFill="1" applyBorder="1" applyAlignment="1" applyProtection="1">
      <alignment horizontal="center" vertical="center"/>
      <protection locked="0"/>
    </xf>
    <xf numFmtId="0" fontId="88" fillId="0" borderId="1" xfId="0" applyFont="1" applyBorder="1" applyAlignment="1" applyProtection="1">
      <alignment horizontal="center" vertical="center"/>
      <protection locked="0"/>
    </xf>
    <xf numFmtId="0" fontId="53" fillId="0" borderId="0" xfId="0" applyFont="1" applyAlignment="1">
      <alignment horizontal="center" wrapText="1"/>
    </xf>
    <xf numFmtId="0" fontId="65" fillId="0" borderId="0" xfId="63" applyFont="1" applyAlignment="1">
      <alignment horizontal="left" vertical="top" wrapText="1"/>
    </xf>
    <xf numFmtId="0" fontId="37" fillId="0" borderId="1" xfId="0" applyFont="1" applyBorder="1" applyAlignment="1">
      <alignment horizontal="center" vertical="center"/>
    </xf>
    <xf numFmtId="170" fontId="33" fillId="50" borderId="1" xfId="0" applyNumberFormat="1" applyFont="1" applyFill="1" applyBorder="1" applyAlignment="1">
      <alignment horizontal="center" vertical="center"/>
    </xf>
    <xf numFmtId="0" fontId="93" fillId="0" borderId="0" xfId="1" applyFont="1" applyAlignment="1" applyProtection="1">
      <alignment vertical="center"/>
      <protection hidden="1"/>
    </xf>
    <xf numFmtId="0" fontId="93" fillId="0" borderId="18" xfId="0" applyFont="1" applyBorder="1" applyAlignment="1" applyProtection="1">
      <alignment horizontal="center" vertical="center"/>
      <protection hidden="1"/>
    </xf>
    <xf numFmtId="0" fontId="92" fillId="0" borderId="1" xfId="1" applyFont="1" applyBorder="1" applyAlignment="1" applyProtection="1">
      <alignment horizontal="center" vertical="center"/>
      <protection hidden="1"/>
    </xf>
    <xf numFmtId="1" fontId="101" fillId="0" borderId="1" xfId="1" applyNumberFormat="1" applyFont="1" applyBorder="1" applyAlignment="1" applyProtection="1">
      <alignment horizontal="center" vertical="center" wrapText="1"/>
      <protection hidden="1"/>
    </xf>
    <xf numFmtId="0" fontId="101" fillId="0" borderId="1" xfId="1" applyFont="1" applyBorder="1" applyAlignment="1" applyProtection="1">
      <alignment horizontal="center" vertical="center" wrapText="1"/>
      <protection hidden="1"/>
    </xf>
    <xf numFmtId="0" fontId="92" fillId="0" borderId="17" xfId="1" applyFont="1" applyBorder="1" applyAlignment="1" applyProtection="1">
      <alignment horizontal="center" vertical="center" wrapText="1"/>
      <protection hidden="1"/>
    </xf>
    <xf numFmtId="0" fontId="92" fillId="0" borderId="0" xfId="1" applyFont="1" applyAlignment="1" applyProtection="1">
      <alignment horizontal="center" vertical="center" wrapText="1"/>
      <protection hidden="1"/>
    </xf>
    <xf numFmtId="0" fontId="92" fillId="0" borderId="18" xfId="1" applyFont="1" applyBorder="1" applyAlignment="1" applyProtection="1">
      <alignment horizontal="center" vertical="center" wrapText="1"/>
      <protection hidden="1"/>
    </xf>
    <xf numFmtId="0" fontId="92" fillId="0" borderId="17" xfId="1" applyFont="1" applyBorder="1" applyAlignment="1" applyProtection="1">
      <alignment vertical="center"/>
      <protection hidden="1"/>
    </xf>
    <xf numFmtId="1" fontId="96" fillId="0" borderId="0" xfId="1" applyNumberFormat="1" applyFont="1" applyAlignment="1" applyProtection="1">
      <alignment horizontal="center" vertical="center"/>
      <protection hidden="1"/>
    </xf>
    <xf numFmtId="0" fontId="92" fillId="0" borderId="0" xfId="1" applyFont="1" applyAlignment="1" applyProtection="1">
      <alignment horizontal="center" vertical="center"/>
      <protection hidden="1"/>
    </xf>
    <xf numFmtId="0" fontId="96" fillId="0" borderId="0" xfId="1" applyFont="1" applyAlignment="1" applyProtection="1">
      <alignment horizontal="center" vertical="center"/>
      <protection hidden="1"/>
    </xf>
    <xf numFmtId="0" fontId="93" fillId="0" borderId="0" xfId="1" applyFont="1" applyAlignment="1" applyProtection="1">
      <alignment horizontal="center" vertical="center" wrapText="1"/>
      <protection hidden="1"/>
    </xf>
    <xf numFmtId="166" fontId="96" fillId="0" borderId="18" xfId="1" applyNumberFormat="1" applyFont="1" applyBorder="1" applyAlignment="1" applyProtection="1">
      <alignment horizontal="center" vertical="center"/>
      <protection hidden="1"/>
    </xf>
    <xf numFmtId="3" fontId="93" fillId="0" borderId="20" xfId="2" applyNumberFormat="1" applyFont="1" applyFill="1" applyBorder="1" applyAlignment="1" applyProtection="1">
      <alignment horizontal="center" vertical="center"/>
      <protection hidden="1"/>
    </xf>
    <xf numFmtId="0" fontId="92" fillId="0" borderId="1" xfId="1" applyFont="1" applyBorder="1" applyAlignment="1" applyProtection="1">
      <alignment vertical="center"/>
      <protection hidden="1"/>
    </xf>
    <xf numFmtId="0" fontId="92" fillId="0" borderId="0" xfId="1" applyFont="1" applyAlignment="1" applyProtection="1">
      <alignment vertical="center"/>
      <protection hidden="1"/>
    </xf>
    <xf numFmtId="0" fontId="92" fillId="0" borderId="0" xfId="1" applyFont="1" applyAlignment="1" applyProtection="1">
      <alignment horizontal="right" vertical="center"/>
      <protection hidden="1"/>
    </xf>
    <xf numFmtId="0" fontId="96" fillId="0" borderId="0" xfId="1" applyFont="1" applyAlignment="1" applyProtection="1">
      <alignment vertical="center"/>
      <protection hidden="1"/>
    </xf>
    <xf numFmtId="0" fontId="93" fillId="0" borderId="18" xfId="1" applyFont="1" applyBorder="1" applyAlignment="1" applyProtection="1">
      <alignment vertical="center"/>
      <protection hidden="1"/>
    </xf>
    <xf numFmtId="166" fontId="96" fillId="0" borderId="0" xfId="1" applyNumberFormat="1" applyFont="1" applyAlignment="1" applyProtection="1">
      <alignment horizontal="center" vertical="center"/>
      <protection hidden="1"/>
    </xf>
    <xf numFmtId="0" fontId="96" fillId="0" borderId="0" xfId="1" applyFont="1" applyAlignment="1" applyProtection="1">
      <alignment horizontal="left" vertical="center"/>
      <protection hidden="1"/>
    </xf>
    <xf numFmtId="0" fontId="93" fillId="0" borderId="42" xfId="1" applyFont="1" applyBorder="1" applyAlignment="1" applyProtection="1">
      <alignment vertical="center"/>
      <protection hidden="1"/>
    </xf>
    <xf numFmtId="0" fontId="93" fillId="0" borderId="11" xfId="1" applyFont="1" applyBorder="1" applyAlignment="1" applyProtection="1">
      <alignment vertical="center"/>
      <protection hidden="1"/>
    </xf>
    <xf numFmtId="0" fontId="93" fillId="0" borderId="43" xfId="1" applyFont="1" applyBorder="1" applyAlignment="1" applyProtection="1">
      <alignment vertical="center"/>
      <protection hidden="1"/>
    </xf>
    <xf numFmtId="0" fontId="93" fillId="0" borderId="45" xfId="1" applyFont="1" applyBorder="1" applyAlignment="1" applyProtection="1">
      <alignment vertical="center"/>
      <protection hidden="1"/>
    </xf>
    <xf numFmtId="0" fontId="93" fillId="0" borderId="7" xfId="1" applyFont="1" applyBorder="1" applyAlignment="1" applyProtection="1">
      <alignment vertical="center"/>
      <protection hidden="1"/>
    </xf>
    <xf numFmtId="0" fontId="93" fillId="0" borderId="44" xfId="1" applyFont="1" applyBorder="1" applyAlignment="1" applyProtection="1">
      <alignment vertical="center"/>
      <protection hidden="1"/>
    </xf>
    <xf numFmtId="0" fontId="93" fillId="0" borderId="17" xfId="1" applyFont="1" applyBorder="1" applyAlignment="1" applyProtection="1">
      <alignment vertical="center"/>
      <protection hidden="1"/>
    </xf>
    <xf numFmtId="0" fontId="95" fillId="3" borderId="1" xfId="1" applyFont="1" applyFill="1" applyBorder="1" applyAlignment="1" applyProtection="1">
      <alignment horizontal="center" vertical="center"/>
      <protection hidden="1"/>
    </xf>
    <xf numFmtId="0" fontId="92" fillId="0" borderId="17" xfId="1" applyFont="1" applyBorder="1" applyAlignment="1" applyProtection="1">
      <alignment horizontal="center" vertical="center"/>
      <protection hidden="1"/>
    </xf>
    <xf numFmtId="0" fontId="92" fillId="0" borderId="45" xfId="1" applyFont="1" applyBorder="1" applyAlignment="1" applyProtection="1">
      <alignment vertical="center"/>
      <protection hidden="1"/>
    </xf>
    <xf numFmtId="0" fontId="93" fillId="3" borderId="1" xfId="1" applyFont="1" applyFill="1" applyBorder="1" applyAlignment="1" applyProtection="1">
      <alignment vertical="center"/>
      <protection hidden="1"/>
    </xf>
    <xf numFmtId="0" fontId="99" fillId="38" borderId="39" xfId="1" applyFont="1" applyFill="1" applyBorder="1" applyAlignment="1" applyProtection="1">
      <alignment horizontal="center" vertical="center" wrapText="1"/>
      <protection hidden="1"/>
    </xf>
    <xf numFmtId="0" fontId="93" fillId="0" borderId="1" xfId="1" applyFont="1" applyBorder="1" applyAlignment="1" applyProtection="1">
      <alignment horizontal="center" vertical="center"/>
      <protection hidden="1"/>
    </xf>
    <xf numFmtId="1" fontId="93" fillId="0" borderId="1" xfId="1" applyNumberFormat="1" applyFont="1" applyBorder="1" applyAlignment="1" applyProtection="1">
      <alignment horizontal="center" vertical="center"/>
      <protection hidden="1"/>
    </xf>
    <xf numFmtId="0" fontId="92" fillId="6" borderId="1" xfId="1" applyFont="1" applyFill="1" applyBorder="1" applyAlignment="1" applyProtection="1">
      <alignment horizontal="center" vertical="center"/>
      <protection locked="0"/>
    </xf>
    <xf numFmtId="0" fontId="93" fillId="0" borderId="1" xfId="1" applyFont="1" applyBorder="1" applyAlignment="1" applyProtection="1">
      <alignment horizontal="center" vertical="center"/>
      <protection locked="0"/>
    </xf>
    <xf numFmtId="42" fontId="92" fillId="0" borderId="1" xfId="54" applyFont="1" applyBorder="1" applyAlignment="1" applyProtection="1">
      <alignment vertical="center"/>
      <protection locked="0"/>
    </xf>
    <xf numFmtId="0" fontId="92" fillId="6" borderId="1" xfId="0" applyFont="1" applyFill="1" applyBorder="1" applyAlignment="1" applyProtection="1">
      <alignment horizontal="center" wrapText="1"/>
      <protection locked="0"/>
    </xf>
    <xf numFmtId="0" fontId="93" fillId="0" borderId="17" xfId="1" applyFont="1" applyBorder="1" applyAlignment="1" applyProtection="1">
      <alignment horizontal="center" vertical="center"/>
      <protection locked="0"/>
    </xf>
    <xf numFmtId="0" fontId="93" fillId="0" borderId="0" xfId="1" applyFont="1" applyAlignment="1" applyProtection="1">
      <alignment horizontal="center" vertical="center"/>
      <protection locked="0"/>
    </xf>
    <xf numFmtId="42" fontId="92" fillId="0" borderId="0" xfId="54" applyFont="1" applyBorder="1" applyAlignment="1" applyProtection="1">
      <alignment vertical="center"/>
      <protection locked="0"/>
    </xf>
    <xf numFmtId="0" fontId="92" fillId="6" borderId="0" xfId="1" applyFont="1" applyFill="1" applyAlignment="1" applyProtection="1">
      <alignment horizontal="center" vertical="center"/>
      <protection locked="0"/>
    </xf>
    <xf numFmtId="0" fontId="92" fillId="6" borderId="0" xfId="0" applyFont="1" applyFill="1" applyAlignment="1" applyProtection="1">
      <alignment horizontal="center" wrapText="1"/>
      <protection locked="0"/>
    </xf>
    <xf numFmtId="0" fontId="93" fillId="0" borderId="18" xfId="1" applyFont="1" applyBorder="1" applyAlignment="1" applyProtection="1">
      <alignment horizontal="center" vertical="center" wrapText="1"/>
      <protection hidden="1"/>
    </xf>
    <xf numFmtId="0" fontId="93" fillId="0" borderId="1" xfId="0" applyFont="1" applyBorder="1" applyAlignment="1" applyProtection="1">
      <alignment horizontal="center"/>
      <protection locked="0"/>
    </xf>
    <xf numFmtId="0" fontId="93" fillId="0" borderId="1" xfId="0" applyFont="1" applyBorder="1" applyProtection="1">
      <protection locked="0"/>
    </xf>
    <xf numFmtId="14" fontId="93" fillId="0" borderId="0" xfId="1" applyNumberFormat="1" applyFont="1" applyAlignment="1" applyProtection="1">
      <alignment horizontal="center" vertical="center"/>
      <protection hidden="1"/>
    </xf>
    <xf numFmtId="0" fontId="93" fillId="0" borderId="0" xfId="1" applyFont="1" applyAlignment="1" applyProtection="1">
      <alignment vertical="center"/>
      <protection locked="0"/>
    </xf>
    <xf numFmtId="0" fontId="93" fillId="0" borderId="18" xfId="1" applyFont="1" applyBorder="1" applyAlignment="1" applyProtection="1">
      <alignment vertical="center"/>
      <protection locked="0"/>
    </xf>
    <xf numFmtId="0" fontId="92" fillId="0" borderId="17" xfId="1" applyFont="1" applyBorder="1" applyAlignment="1" applyProtection="1">
      <alignment horizontal="right" vertical="center"/>
      <protection hidden="1"/>
    </xf>
    <xf numFmtId="0" fontId="92" fillId="0" borderId="42" xfId="1" applyFont="1" applyBorder="1" applyAlignment="1" applyProtection="1">
      <alignment horizontal="right" vertical="center"/>
      <protection hidden="1"/>
    </xf>
    <xf numFmtId="0" fontId="92" fillId="0" borderId="11" xfId="1" applyFont="1" applyBorder="1" applyAlignment="1" applyProtection="1">
      <alignment horizontal="right" vertical="center"/>
      <protection hidden="1"/>
    </xf>
    <xf numFmtId="0" fontId="93" fillId="0" borderId="19" xfId="1" applyFont="1" applyBorder="1" applyAlignment="1" applyProtection="1">
      <alignment vertical="center"/>
      <protection hidden="1"/>
    </xf>
    <xf numFmtId="0" fontId="93" fillId="0" borderId="14" xfId="1" applyFont="1" applyBorder="1" applyAlignment="1" applyProtection="1">
      <alignment vertical="center"/>
      <protection hidden="1"/>
    </xf>
    <xf numFmtId="0" fontId="93" fillId="0" borderId="20" xfId="1" applyFont="1" applyBorder="1" applyAlignment="1" applyProtection="1">
      <alignment vertical="center"/>
      <protection hidden="1"/>
    </xf>
    <xf numFmtId="0" fontId="93" fillId="0" borderId="0" xfId="0" applyFont="1" applyProtection="1">
      <protection hidden="1"/>
    </xf>
    <xf numFmtId="0" fontId="95" fillId="3" borderId="38" xfId="0" applyFont="1" applyFill="1" applyBorder="1" applyAlignment="1" applyProtection="1">
      <alignment horizontal="left" vertical="center"/>
      <protection hidden="1"/>
    </xf>
    <xf numFmtId="0" fontId="95" fillId="3" borderId="14" xfId="0" applyFont="1" applyFill="1" applyBorder="1" applyAlignment="1" applyProtection="1">
      <alignment horizontal="left" vertical="center"/>
      <protection hidden="1"/>
    </xf>
    <xf numFmtId="0" fontId="95" fillId="3" borderId="46" xfId="0" applyFont="1" applyFill="1" applyBorder="1" applyAlignment="1" applyProtection="1">
      <alignment horizontal="left" vertical="center"/>
      <protection hidden="1"/>
    </xf>
    <xf numFmtId="0" fontId="95" fillId="3" borderId="34" xfId="0" applyFont="1" applyFill="1" applyBorder="1" applyAlignment="1" applyProtection="1">
      <alignment horizontal="left" vertical="center"/>
      <protection hidden="1"/>
    </xf>
    <xf numFmtId="0" fontId="95" fillId="3" borderId="39" xfId="0" applyFont="1" applyFill="1" applyBorder="1" applyAlignment="1" applyProtection="1">
      <alignment horizontal="left" vertical="center"/>
      <protection hidden="1"/>
    </xf>
    <xf numFmtId="0" fontId="95" fillId="3" borderId="10" xfId="0" applyFont="1" applyFill="1" applyBorder="1" applyAlignment="1" applyProtection="1">
      <alignment horizontal="left" vertical="center"/>
      <protection hidden="1"/>
    </xf>
    <xf numFmtId="0" fontId="95" fillId="3" borderId="11" xfId="0" applyFont="1" applyFill="1" applyBorder="1" applyAlignment="1" applyProtection="1">
      <alignment horizontal="left" vertical="center"/>
      <protection hidden="1"/>
    </xf>
    <xf numFmtId="0" fontId="92" fillId="3" borderId="7" xfId="0" applyFont="1" applyFill="1" applyBorder="1" applyAlignment="1" applyProtection="1">
      <alignment horizontal="center" vertical="center" wrapText="1"/>
      <protection hidden="1"/>
    </xf>
    <xf numFmtId="168" fontId="93" fillId="0" borderId="0" xfId="0" applyNumberFormat="1" applyFont="1" applyAlignment="1" applyProtection="1">
      <alignment horizontal="center" vertical="center"/>
      <protection hidden="1"/>
    </xf>
    <xf numFmtId="168" fontId="93" fillId="0" borderId="9" xfId="0" applyNumberFormat="1" applyFont="1" applyBorder="1" applyAlignment="1" applyProtection="1">
      <alignment horizontal="center" vertical="center"/>
      <protection hidden="1"/>
    </xf>
    <xf numFmtId="0" fontId="94" fillId="3" borderId="14" xfId="0" applyFont="1" applyFill="1" applyBorder="1" applyAlignment="1" applyProtection="1">
      <alignment horizontal="left" vertical="center"/>
      <protection hidden="1"/>
    </xf>
    <xf numFmtId="0" fontId="94" fillId="3" borderId="14" xfId="0" applyFont="1" applyFill="1" applyBorder="1" applyAlignment="1" applyProtection="1">
      <alignment vertical="center"/>
      <protection hidden="1"/>
    </xf>
    <xf numFmtId="0" fontId="94" fillId="0" borderId="6" xfId="0" applyFont="1" applyBorder="1" applyAlignment="1" applyProtection="1">
      <alignment horizontal="left" vertical="center"/>
      <protection hidden="1"/>
    </xf>
    <xf numFmtId="0" fontId="94" fillId="0" borderId="7" xfId="0" applyFont="1" applyBorder="1" applyAlignment="1" applyProtection="1">
      <alignment horizontal="left" vertical="center"/>
      <protection hidden="1"/>
    </xf>
    <xf numFmtId="0" fontId="94" fillId="0" borderId="8" xfId="0" applyFont="1" applyBorder="1" applyAlignment="1" applyProtection="1">
      <alignment horizontal="left" vertical="center"/>
      <protection hidden="1"/>
    </xf>
    <xf numFmtId="0" fontId="94" fillId="3" borderId="34" xfId="0" applyFont="1" applyFill="1" applyBorder="1" applyAlignment="1" applyProtection="1">
      <alignment horizontal="left" vertical="center"/>
      <protection hidden="1"/>
    </xf>
    <xf numFmtId="0" fontId="94" fillId="3" borderId="34" xfId="0" applyFont="1" applyFill="1" applyBorder="1" applyAlignment="1" applyProtection="1">
      <alignment vertical="center"/>
      <protection hidden="1"/>
    </xf>
    <xf numFmtId="0" fontId="94" fillId="0" borderId="3" xfId="0" applyFont="1" applyBorder="1" applyAlignment="1" applyProtection="1">
      <alignment horizontal="left" vertical="center"/>
      <protection hidden="1"/>
    </xf>
    <xf numFmtId="0" fontId="94" fillId="0" borderId="4" xfId="0" applyFont="1" applyBorder="1" applyAlignment="1" applyProtection="1">
      <alignment horizontal="left" vertical="center"/>
      <protection hidden="1"/>
    </xf>
    <xf numFmtId="0" fontId="94" fillId="0" borderId="5" xfId="0" applyFont="1" applyBorder="1" applyAlignment="1" applyProtection="1">
      <alignment horizontal="left" vertical="center"/>
      <protection hidden="1"/>
    </xf>
    <xf numFmtId="0" fontId="94" fillId="0" borderId="38" xfId="0" applyFont="1" applyBorder="1" applyAlignment="1" applyProtection="1">
      <alignment horizontal="left" vertical="center"/>
      <protection hidden="1"/>
    </xf>
    <xf numFmtId="0" fontId="94" fillId="0" borderId="11" xfId="0" applyFont="1" applyBorder="1" applyAlignment="1" applyProtection="1">
      <alignment horizontal="left" vertical="center"/>
      <protection hidden="1"/>
    </xf>
    <xf numFmtId="0" fontId="94" fillId="0" borderId="12" xfId="0" applyFont="1" applyBorder="1" applyAlignment="1" applyProtection="1">
      <alignment horizontal="left" vertical="center"/>
      <protection hidden="1"/>
    </xf>
    <xf numFmtId="0" fontId="93" fillId="3" borderId="6" xfId="0" applyFont="1" applyFill="1" applyBorder="1" applyAlignment="1" applyProtection="1">
      <alignment horizontal="left" vertical="center"/>
      <protection hidden="1"/>
    </xf>
    <xf numFmtId="0" fontId="93" fillId="3" borderId="10" xfId="0" applyFont="1" applyFill="1" applyBorder="1" applyAlignment="1" applyProtection="1">
      <alignment horizontal="left" vertical="center"/>
      <protection hidden="1"/>
    </xf>
    <xf numFmtId="0" fontId="93" fillId="0" borderId="6" xfId="0" applyFont="1" applyBorder="1" applyAlignment="1" applyProtection="1">
      <alignment horizontal="left" vertical="center"/>
      <protection hidden="1"/>
    </xf>
    <xf numFmtId="0" fontId="94" fillId="0" borderId="0" xfId="0" applyFont="1" applyAlignment="1" applyProtection="1">
      <alignment horizontal="justify" vertical="center" wrapText="1"/>
      <protection hidden="1"/>
    </xf>
    <xf numFmtId="0" fontId="93" fillId="0" borderId="0" xfId="0" applyFont="1" applyAlignment="1" applyProtection="1">
      <alignment horizontal="justify" vertical="center" wrapText="1"/>
      <protection hidden="1"/>
    </xf>
    <xf numFmtId="0" fontId="95" fillId="0" borderId="1" xfId="0" applyFont="1" applyBorder="1" applyAlignment="1" applyProtection="1">
      <alignment horizontal="center" vertical="center" wrapText="1"/>
      <protection hidden="1"/>
    </xf>
    <xf numFmtId="0" fontId="95" fillId="0" borderId="1" xfId="0" applyFont="1" applyBorder="1" applyAlignment="1" applyProtection="1">
      <alignment horizontal="center" vertical="center"/>
      <protection hidden="1"/>
    </xf>
    <xf numFmtId="0" fontId="93" fillId="0" borderId="1" xfId="0" applyFont="1" applyBorder="1" applyProtection="1">
      <protection hidden="1"/>
    </xf>
    <xf numFmtId="0" fontId="93" fillId="0" borderId="0" xfId="0" applyFont="1" applyAlignment="1" applyProtection="1">
      <alignment horizontal="left" vertical="center"/>
      <protection hidden="1"/>
    </xf>
    <xf numFmtId="0" fontId="93" fillId="0" borderId="0" xfId="0" applyFont="1" applyAlignment="1" applyProtection="1">
      <alignment vertical="center"/>
      <protection hidden="1"/>
    </xf>
    <xf numFmtId="0" fontId="93" fillId="6" borderId="0" xfId="0" applyFont="1" applyFill="1"/>
    <xf numFmtId="0" fontId="94" fillId="6" borderId="0" xfId="0" applyFont="1" applyFill="1" applyAlignment="1" applyProtection="1">
      <alignment horizontal="center"/>
      <protection hidden="1"/>
    </xf>
    <xf numFmtId="14" fontId="93" fillId="6" borderId="21" xfId="0" applyNumberFormat="1" applyFont="1" applyFill="1" applyBorder="1" applyAlignment="1" applyProtection="1">
      <alignment horizontal="center"/>
      <protection hidden="1"/>
    </xf>
    <xf numFmtId="0" fontId="94" fillId="6" borderId="0" xfId="0" applyFont="1" applyFill="1" applyProtection="1">
      <protection hidden="1"/>
    </xf>
    <xf numFmtId="0" fontId="94" fillId="6" borderId="0" xfId="0" applyFont="1" applyFill="1"/>
    <xf numFmtId="0" fontId="95" fillId="6" borderId="0" xfId="0" applyFont="1" applyFill="1"/>
    <xf numFmtId="0" fontId="97" fillId="6" borderId="0" xfId="0" applyFont="1" applyFill="1"/>
    <xf numFmtId="0" fontId="95" fillId="6" borderId="34" xfId="0" applyFont="1" applyFill="1" applyBorder="1" applyAlignment="1" applyProtection="1">
      <alignment horizontal="justify" wrapText="1"/>
      <protection locked="0"/>
    </xf>
    <xf numFmtId="0" fontId="94" fillId="6" borderId="0" xfId="0" applyFont="1" applyFill="1" applyAlignment="1">
      <alignment wrapText="1"/>
    </xf>
    <xf numFmtId="0" fontId="94" fillId="6" borderId="0" xfId="0" applyFont="1" applyFill="1" applyAlignment="1">
      <alignment horizontal="center" wrapText="1"/>
    </xf>
    <xf numFmtId="0" fontId="94" fillId="6" borderId="0" xfId="0" applyFont="1" applyFill="1" applyAlignment="1">
      <alignment horizontal="right"/>
    </xf>
    <xf numFmtId="0" fontId="94" fillId="6" borderId="0" xfId="0" applyFont="1" applyFill="1" applyAlignment="1">
      <alignment horizontal="justify" vertical="center"/>
    </xf>
    <xf numFmtId="0" fontId="104" fillId="6" borderId="0" xfId="0" applyFont="1" applyFill="1" applyAlignment="1">
      <alignment horizontal="justify" vertical="center"/>
    </xf>
    <xf numFmtId="0" fontId="95" fillId="6" borderId="0" xfId="0" applyFont="1" applyFill="1" applyAlignment="1">
      <alignment horizontal="center" vertical="center"/>
    </xf>
    <xf numFmtId="0" fontId="95" fillId="6" borderId="14" xfId="0" applyFont="1" applyFill="1" applyBorder="1" applyAlignment="1" applyProtection="1">
      <alignment horizontal="center" vertical="center"/>
      <protection locked="0"/>
    </xf>
    <xf numFmtId="0" fontId="95" fillId="6" borderId="0" xfId="0" applyFont="1" applyFill="1" applyAlignment="1">
      <alignment horizontal="right" vertical="center"/>
    </xf>
    <xf numFmtId="42" fontId="94" fillId="6" borderId="14" xfId="54" applyFont="1" applyFill="1" applyBorder="1" applyAlignment="1" applyProtection="1">
      <protection locked="0"/>
    </xf>
    <xf numFmtId="41" fontId="94" fillId="6" borderId="14" xfId="53" applyFont="1" applyFill="1" applyBorder="1" applyAlignment="1" applyProtection="1">
      <protection locked="0"/>
    </xf>
    <xf numFmtId="0" fontId="95" fillId="6" borderId="14" xfId="0" applyFont="1" applyFill="1" applyBorder="1" applyAlignment="1" applyProtection="1">
      <alignment horizontal="center"/>
      <protection locked="0"/>
    </xf>
    <xf numFmtId="0" fontId="94" fillId="6" borderId="0" xfId="0" applyFont="1" applyFill="1" applyAlignment="1">
      <alignment horizontal="center"/>
    </xf>
    <xf numFmtId="0" fontId="106" fillId="6" borderId="0" xfId="0" applyFont="1" applyFill="1"/>
    <xf numFmtId="43" fontId="94" fillId="6" borderId="0" xfId="51" applyFont="1" applyFill="1" applyBorder="1" applyAlignment="1">
      <alignment horizontal="center"/>
    </xf>
    <xf numFmtId="0" fontId="94" fillId="6" borderId="0" xfId="0" applyFont="1" applyFill="1" applyProtection="1">
      <protection locked="0"/>
    </xf>
    <xf numFmtId="0" fontId="94" fillId="6" borderId="14" xfId="0" applyFont="1" applyFill="1" applyBorder="1" applyProtection="1">
      <protection locked="0"/>
    </xf>
    <xf numFmtId="0" fontId="94" fillId="6" borderId="0" xfId="0" applyFont="1" applyFill="1" applyAlignment="1" applyProtection="1">
      <alignment horizontal="center"/>
      <protection locked="0"/>
    </xf>
    <xf numFmtId="0" fontId="92" fillId="6" borderId="0" xfId="0" applyFont="1" applyFill="1" applyAlignment="1">
      <alignment horizontal="center" vertical="center"/>
    </xf>
    <xf numFmtId="0" fontId="93" fillId="0" borderId="0" xfId="0" applyFont="1" applyProtection="1">
      <protection locked="0"/>
    </xf>
    <xf numFmtId="14" fontId="93" fillId="0" borderId="1" xfId="0" applyNumberFormat="1" applyFont="1" applyBorder="1" applyProtection="1">
      <protection locked="0"/>
    </xf>
    <xf numFmtId="14" fontId="93" fillId="6" borderId="1" xfId="0" applyNumberFormat="1" applyFont="1" applyFill="1" applyBorder="1" applyAlignment="1">
      <alignment horizontal="right" vertical="center" wrapText="1"/>
    </xf>
    <xf numFmtId="14" fontId="93" fillId="0" borderId="1" xfId="0" applyNumberFormat="1" applyFont="1" applyBorder="1" applyAlignment="1" applyProtection="1">
      <alignment horizontal="right" vertical="center" wrapText="1"/>
      <protection hidden="1"/>
    </xf>
    <xf numFmtId="14" fontId="93" fillId="0" borderId="1" xfId="0" applyNumberFormat="1" applyFont="1" applyBorder="1" applyAlignment="1" applyProtection="1">
      <alignment horizontal="right"/>
      <protection locked="0"/>
    </xf>
    <xf numFmtId="0" fontId="93" fillId="0" borderId="25" xfId="0" applyFont="1" applyBorder="1" applyProtection="1">
      <protection locked="0"/>
    </xf>
    <xf numFmtId="0" fontId="65" fillId="0" borderId="74" xfId="63" applyFont="1" applyBorder="1" applyAlignment="1">
      <alignment horizontal="center" vertical="top" wrapText="1"/>
    </xf>
    <xf numFmtId="14" fontId="94" fillId="6" borderId="0" xfId="0" applyNumberFormat="1" applyFont="1" applyFill="1" applyAlignment="1" applyProtection="1">
      <alignment horizontal="left"/>
      <protection locked="0"/>
    </xf>
    <xf numFmtId="0" fontId="32" fillId="0" borderId="1" xfId="0" applyFont="1" applyBorder="1" applyAlignment="1">
      <alignment horizontal="center" vertical="center" wrapText="1"/>
    </xf>
    <xf numFmtId="0" fontId="80" fillId="0" borderId="1" xfId="0" applyFont="1" applyBorder="1" applyAlignment="1">
      <alignment horizontal="center" vertical="center" wrapText="1"/>
    </xf>
    <xf numFmtId="0" fontId="92" fillId="51" borderId="3" xfId="0" applyFont="1" applyFill="1" applyBorder="1" applyAlignment="1">
      <alignment horizontal="center" vertical="center" wrapText="1"/>
    </xf>
    <xf numFmtId="0" fontId="92" fillId="51" borderId="6" xfId="0" applyFont="1" applyFill="1" applyBorder="1" applyAlignment="1">
      <alignment horizontal="center" vertical="center" wrapText="1"/>
    </xf>
    <xf numFmtId="0" fontId="92" fillId="51" borderId="2" xfId="0" applyFont="1" applyFill="1" applyBorder="1" applyAlignment="1">
      <alignment horizontal="center" vertical="center" wrapText="1"/>
    </xf>
    <xf numFmtId="0" fontId="92" fillId="51" borderId="32" xfId="0" applyFont="1" applyFill="1" applyBorder="1" applyAlignment="1">
      <alignment horizontal="center" vertical="center" wrapText="1"/>
    </xf>
    <xf numFmtId="0" fontId="92" fillId="51" borderId="10" xfId="0" applyFont="1" applyFill="1" applyBorder="1" applyAlignment="1">
      <alignment horizontal="center" vertical="center" wrapText="1"/>
    </xf>
    <xf numFmtId="1" fontId="92" fillId="51" borderId="6" xfId="0" applyNumberFormat="1" applyFont="1" applyFill="1" applyBorder="1" applyAlignment="1">
      <alignment horizontal="center" vertical="center" wrapText="1"/>
    </xf>
    <xf numFmtId="1" fontId="92" fillId="51" borderId="2" xfId="0" applyNumberFormat="1" applyFont="1" applyFill="1" applyBorder="1" applyAlignment="1">
      <alignment horizontal="center" vertical="center" wrapText="1"/>
    </xf>
    <xf numFmtId="1" fontId="92" fillId="51" borderId="10" xfId="0" applyNumberFormat="1" applyFont="1" applyFill="1" applyBorder="1" applyAlignment="1">
      <alignment horizontal="center" vertical="center" wrapText="1"/>
    </xf>
    <xf numFmtId="0" fontId="92" fillId="6" borderId="0" xfId="0" applyFont="1" applyFill="1"/>
    <xf numFmtId="0" fontId="92" fillId="6" borderId="0" xfId="0" applyFont="1" applyFill="1" applyAlignment="1">
      <alignment horizontal="center" wrapText="1"/>
    </xf>
    <xf numFmtId="0" fontId="92" fillId="6" borderId="0" xfId="0" applyFont="1" applyFill="1" applyAlignment="1">
      <alignment horizontal="center" vertical="center" wrapText="1"/>
    </xf>
    <xf numFmtId="0" fontId="92" fillId="6" borderId="0" xfId="0" applyFont="1" applyFill="1" applyAlignment="1">
      <alignment horizontal="center"/>
    </xf>
    <xf numFmtId="0" fontId="92" fillId="43" borderId="0" xfId="0" applyFont="1" applyFill="1"/>
    <xf numFmtId="0" fontId="92" fillId="6" borderId="0" xfId="0" applyFont="1" applyFill="1" applyAlignment="1" applyProtection="1">
      <alignment horizontal="center"/>
      <protection hidden="1"/>
    </xf>
    <xf numFmtId="0" fontId="92" fillId="6" borderId="0" xfId="0" applyFont="1" applyFill="1" applyAlignment="1">
      <alignment wrapText="1"/>
    </xf>
    <xf numFmtId="0" fontId="92" fillId="6" borderId="0" xfId="0" applyFont="1" applyFill="1" applyAlignment="1">
      <alignment vertical="center" wrapText="1"/>
    </xf>
    <xf numFmtId="0" fontId="92" fillId="43" borderId="0" xfId="0" applyFont="1" applyFill="1" applyAlignment="1">
      <alignment wrapText="1"/>
    </xf>
    <xf numFmtId="0" fontId="107" fillId="6" borderId="0" xfId="0" applyFont="1" applyFill="1" applyAlignment="1">
      <alignment horizontal="center" wrapText="1"/>
    </xf>
    <xf numFmtId="0" fontId="92" fillId="43" borderId="3" xfId="0" applyFont="1" applyFill="1" applyBorder="1" applyAlignment="1">
      <alignment horizontal="center" vertical="center" wrapText="1"/>
    </xf>
    <xf numFmtId="176" fontId="92" fillId="0" borderId="37" xfId="3" applyNumberFormat="1" applyFont="1" applyFill="1" applyBorder="1" applyAlignment="1" applyProtection="1">
      <alignment horizontal="center" vertical="center" wrapText="1"/>
      <protection locked="0"/>
    </xf>
    <xf numFmtId="44" fontId="92" fillId="6" borderId="0" xfId="0" applyNumberFormat="1" applyFont="1" applyFill="1"/>
    <xf numFmtId="0" fontId="92" fillId="0" borderId="0" xfId="0" applyFont="1" applyAlignment="1">
      <alignment horizontal="center" wrapText="1"/>
    </xf>
    <xf numFmtId="0" fontId="92" fillId="0" borderId="0" xfId="0" applyFont="1" applyAlignment="1">
      <alignment horizontal="center" vertical="center" wrapText="1"/>
    </xf>
    <xf numFmtId="0" fontId="92" fillId="0" borderId="0" xfId="0" applyFont="1"/>
    <xf numFmtId="0" fontId="99" fillId="6" borderId="0" xfId="0" applyFont="1" applyFill="1" applyAlignment="1">
      <alignment horizontal="center" wrapText="1"/>
    </xf>
    <xf numFmtId="176" fontId="99" fillId="6" borderId="0" xfId="0" applyNumberFormat="1" applyFont="1" applyFill="1" applyAlignment="1">
      <alignment horizontal="center" vertical="center" wrapText="1"/>
    </xf>
    <xf numFmtId="0" fontId="99" fillId="6" borderId="0" xfId="0" applyFont="1" applyFill="1" applyAlignment="1">
      <alignment horizontal="center" vertical="center"/>
    </xf>
    <xf numFmtId="176" fontId="92" fillId="6" borderId="0" xfId="0" applyNumberFormat="1" applyFont="1" applyFill="1" applyAlignment="1">
      <alignment horizontal="center"/>
    </xf>
    <xf numFmtId="176" fontId="92" fillId="6" borderId="0" xfId="0" applyNumberFormat="1" applyFont="1" applyFill="1" applyAlignment="1">
      <alignment horizontal="center" vertical="center"/>
    </xf>
    <xf numFmtId="0" fontId="99" fillId="6" borderId="0" xfId="0" applyFont="1" applyFill="1"/>
    <xf numFmtId="0" fontId="99" fillId="6" borderId="0" xfId="0" applyFont="1" applyFill="1" applyAlignment="1">
      <alignment horizontal="center" vertical="center" wrapText="1"/>
    </xf>
    <xf numFmtId="0" fontId="99" fillId="6" borderId="0" xfId="0" applyFont="1" applyFill="1" applyAlignment="1">
      <alignment horizontal="center"/>
    </xf>
    <xf numFmtId="0" fontId="108" fillId="0" borderId="0" xfId="0" applyFont="1" applyAlignment="1">
      <alignment horizontal="center"/>
    </xf>
    <xf numFmtId="0" fontId="108" fillId="0" borderId="1" xfId="0" applyFont="1" applyBorder="1" applyAlignment="1">
      <alignment horizontal="center"/>
    </xf>
    <xf numFmtId="166" fontId="109" fillId="0" borderId="0" xfId="1" applyNumberFormat="1" applyFont="1" applyAlignment="1" applyProtection="1">
      <alignment horizontal="center" vertical="center"/>
      <protection hidden="1"/>
    </xf>
    <xf numFmtId="165" fontId="108" fillId="0" borderId="0" xfId="3" applyFont="1" applyAlignment="1">
      <alignment horizontal="center"/>
    </xf>
    <xf numFmtId="176" fontId="92" fillId="4" borderId="77" xfId="3" applyNumberFormat="1" applyFont="1" applyFill="1" applyBorder="1" applyAlignment="1">
      <alignment horizontal="center" vertical="center" wrapText="1"/>
    </xf>
    <xf numFmtId="1" fontId="92" fillId="51" borderId="3" xfId="0" applyNumberFormat="1" applyFont="1" applyFill="1" applyBorder="1" applyAlignment="1">
      <alignment horizontal="center" vertical="center" wrapText="1"/>
    </xf>
    <xf numFmtId="0" fontId="92" fillId="51" borderId="77" xfId="0" applyFont="1" applyFill="1" applyBorder="1" applyAlignment="1">
      <alignment horizontal="center" vertical="center" wrapText="1"/>
    </xf>
    <xf numFmtId="42" fontId="14" fillId="0" borderId="0" xfId="0" applyNumberFormat="1" applyFont="1" applyAlignment="1">
      <alignment horizontal="center" wrapText="1"/>
    </xf>
    <xf numFmtId="0" fontId="92" fillId="0" borderId="1" xfId="0" applyFont="1" applyBorder="1" applyAlignment="1" applyProtection="1">
      <alignment horizontal="center" vertical="center"/>
      <protection hidden="1"/>
    </xf>
    <xf numFmtId="0" fontId="111" fillId="0" borderId="1" xfId="0" applyFont="1" applyBorder="1" applyAlignment="1" applyProtection="1">
      <alignment horizontal="center" vertical="center" wrapText="1"/>
      <protection hidden="1"/>
    </xf>
    <xf numFmtId="0" fontId="112" fillId="0" borderId="0" xfId="0" applyFont="1" applyAlignment="1">
      <alignment horizontal="center"/>
    </xf>
    <xf numFmtId="0" fontId="92" fillId="0" borderId="1" xfId="1" applyFont="1" applyBorder="1" applyAlignment="1" applyProtection="1">
      <alignment horizontal="center" vertical="center" wrapText="1"/>
      <protection hidden="1"/>
    </xf>
    <xf numFmtId="0" fontId="92" fillId="0" borderId="78" xfId="0" applyFont="1" applyBorder="1" applyAlignment="1" applyProtection="1">
      <alignment horizontal="center" vertical="center" wrapText="1"/>
      <protection locked="0" hidden="1"/>
    </xf>
    <xf numFmtId="0" fontId="92" fillId="0" borderId="28" xfId="0" applyFont="1" applyBorder="1" applyAlignment="1" applyProtection="1">
      <alignment horizontal="center" vertical="center" wrapText="1"/>
      <protection locked="0" hidden="1"/>
    </xf>
    <xf numFmtId="0" fontId="93" fillId="0" borderId="25" xfId="0" applyFont="1" applyBorder="1" applyAlignment="1" applyProtection="1">
      <alignment horizontal="center"/>
      <protection locked="0"/>
    </xf>
    <xf numFmtId="0" fontId="93" fillId="0" borderId="25" xfId="0" applyFont="1" applyBorder="1" applyAlignment="1" applyProtection="1">
      <alignment horizontal="left"/>
      <protection locked="0"/>
    </xf>
    <xf numFmtId="0" fontId="93" fillId="0" borderId="26" xfId="0" applyFont="1" applyBorder="1" applyAlignment="1" applyProtection="1">
      <alignment horizontal="center"/>
      <protection locked="0"/>
    </xf>
    <xf numFmtId="0" fontId="92" fillId="46" borderId="6" xfId="0" applyFont="1" applyFill="1" applyBorder="1" applyAlignment="1">
      <alignment horizontal="center" vertical="center" wrapText="1"/>
    </xf>
    <xf numFmtId="10" fontId="92" fillId="46" borderId="32" xfId="0" applyNumberFormat="1" applyFont="1" applyFill="1" applyBorder="1" applyAlignment="1">
      <alignment horizontal="center" vertical="center" wrapText="1"/>
    </xf>
    <xf numFmtId="176" fontId="92" fillId="46" borderId="8" xfId="0" applyNumberFormat="1" applyFont="1" applyFill="1" applyBorder="1" applyAlignment="1">
      <alignment vertical="center"/>
    </xf>
    <xf numFmtId="0" fontId="92" fillId="46" borderId="8" xfId="0" applyFont="1" applyFill="1" applyBorder="1" applyAlignment="1">
      <alignment horizontal="center" vertical="center" wrapText="1"/>
    </xf>
    <xf numFmtId="9" fontId="92" fillId="46" borderId="32" xfId="0" applyNumberFormat="1" applyFont="1" applyFill="1" applyBorder="1" applyAlignment="1">
      <alignment horizontal="center" vertical="center" wrapText="1"/>
    </xf>
    <xf numFmtId="0" fontId="92" fillId="46" borderId="3" xfId="0" applyFont="1" applyFill="1" applyBorder="1" applyAlignment="1">
      <alignment horizontal="center" vertical="center" wrapText="1"/>
    </xf>
    <xf numFmtId="171" fontId="92" fillId="46" borderId="77" xfId="0" applyNumberFormat="1" applyFont="1" applyFill="1" applyBorder="1" applyAlignment="1">
      <alignment horizontal="center" vertical="center" wrapText="1"/>
    </xf>
    <xf numFmtId="176" fontId="92" fillId="46" borderId="5" xfId="0" applyNumberFormat="1" applyFont="1" applyFill="1" applyBorder="1" applyAlignment="1">
      <alignment vertical="center"/>
    </xf>
    <xf numFmtId="0" fontId="92" fillId="46" borderId="5" xfId="0" applyFont="1" applyFill="1" applyBorder="1" applyAlignment="1">
      <alignment horizontal="center" vertical="center" wrapText="1"/>
    </xf>
    <xf numFmtId="0" fontId="93" fillId="6" borderId="0" xfId="0" applyFont="1" applyFill="1" applyAlignment="1">
      <alignment horizontal="center" vertical="center"/>
    </xf>
    <xf numFmtId="14" fontId="93" fillId="0" borderId="9" xfId="0" applyNumberFormat="1" applyFont="1" applyBorder="1" applyAlignment="1" applyProtection="1">
      <alignment horizontal="center" vertical="center"/>
      <protection locked="0"/>
    </xf>
    <xf numFmtId="0" fontId="93" fillId="6" borderId="0" xfId="0" applyFont="1" applyFill="1" applyAlignment="1" applyProtection="1">
      <alignment horizontal="center" vertical="center"/>
      <protection locked="0"/>
    </xf>
    <xf numFmtId="0" fontId="93" fillId="0" borderId="8" xfId="0" applyFont="1" applyBorder="1" applyAlignment="1" applyProtection="1">
      <alignment horizontal="center" vertical="center" wrapText="1"/>
      <protection locked="0"/>
    </xf>
    <xf numFmtId="0" fontId="93" fillId="0" borderId="9" xfId="0" applyFont="1" applyBorder="1" applyAlignment="1" applyProtection="1">
      <alignment horizontal="center" vertical="center"/>
      <protection locked="0"/>
    </xf>
    <xf numFmtId="0" fontId="93" fillId="0" borderId="12" xfId="0" applyFont="1" applyBorder="1" applyAlignment="1" applyProtection="1">
      <alignment horizontal="center" vertical="center"/>
      <protection locked="0"/>
    </xf>
    <xf numFmtId="0" fontId="93" fillId="6" borderId="0" xfId="0" applyFont="1" applyFill="1" applyAlignment="1" applyProtection="1">
      <alignment horizontal="center" vertical="center" wrapText="1"/>
      <protection locked="0"/>
    </xf>
    <xf numFmtId="0" fontId="93" fillId="0" borderId="8" xfId="0" applyFont="1" applyBorder="1" applyAlignment="1" applyProtection="1">
      <alignment horizontal="center" vertical="center"/>
      <protection locked="0"/>
    </xf>
    <xf numFmtId="0" fontId="93" fillId="0" borderId="9" xfId="0" applyFont="1" applyBorder="1" applyAlignment="1" applyProtection="1">
      <alignment horizontal="center" vertical="center" wrapText="1"/>
      <protection locked="0"/>
    </xf>
    <xf numFmtId="166" fontId="96" fillId="0" borderId="8" xfId="1" applyNumberFormat="1" applyFont="1" applyBorder="1" applyAlignment="1" applyProtection="1">
      <alignment horizontal="center" vertical="center"/>
      <protection locked="0" hidden="1"/>
    </xf>
    <xf numFmtId="166" fontId="96" fillId="0" borderId="9" xfId="1" applyNumberFormat="1" applyFont="1" applyBorder="1" applyAlignment="1" applyProtection="1">
      <alignment horizontal="center" vertical="center"/>
      <protection locked="0" hidden="1"/>
    </xf>
    <xf numFmtId="176" fontId="93" fillId="6" borderId="0" xfId="3" applyNumberFormat="1" applyFont="1" applyFill="1" applyBorder="1" applyAlignment="1" applyProtection="1">
      <alignment horizontal="center" vertical="center"/>
      <protection locked="0"/>
    </xf>
    <xf numFmtId="0" fontId="92" fillId="51" borderId="32" xfId="0" applyFont="1" applyFill="1" applyBorder="1" applyAlignment="1" applyProtection="1">
      <alignment horizontal="center" vertical="center"/>
      <protection locked="0"/>
    </xf>
    <xf numFmtId="0" fontId="93" fillId="0" borderId="37" xfId="1" applyFont="1" applyBorder="1" applyAlignment="1" applyProtection="1">
      <alignment horizontal="center" vertical="center"/>
      <protection locked="0" hidden="1"/>
    </xf>
    <xf numFmtId="176" fontId="93" fillId="0" borderId="9" xfId="3" applyNumberFormat="1" applyFont="1" applyFill="1" applyBorder="1" applyAlignment="1" applyProtection="1">
      <alignment vertical="center"/>
      <protection locked="0"/>
    </xf>
    <xf numFmtId="1" fontId="93" fillId="0" borderId="9" xfId="0" applyNumberFormat="1" applyFont="1" applyBorder="1" applyAlignment="1" applyProtection="1">
      <alignment horizontal="center" vertical="center"/>
      <protection locked="0"/>
    </xf>
    <xf numFmtId="176" fontId="93" fillId="45" borderId="32" xfId="3" applyNumberFormat="1" applyFont="1" applyFill="1" applyBorder="1" applyAlignment="1" applyProtection="1">
      <alignment horizontal="center" vertical="center"/>
      <protection locked="0"/>
    </xf>
    <xf numFmtId="176" fontId="93" fillId="45" borderId="77" xfId="3" applyNumberFormat="1" applyFont="1" applyFill="1" applyBorder="1" applyAlignment="1" applyProtection="1">
      <alignment horizontal="center" vertical="center"/>
      <protection locked="0"/>
    </xf>
    <xf numFmtId="0" fontId="94" fillId="0" borderId="0" xfId="0" applyFont="1"/>
    <xf numFmtId="0" fontId="1" fillId="0" borderId="0" xfId="0" applyFont="1" applyAlignment="1">
      <alignment vertical="center" wrapText="1"/>
    </xf>
    <xf numFmtId="49" fontId="108" fillId="0" borderId="0" xfId="0" applyNumberFormat="1" applyFont="1" applyAlignment="1">
      <alignment horizontal="center"/>
    </xf>
    <xf numFmtId="0" fontId="107" fillId="6" borderId="0" xfId="0" applyFont="1" applyFill="1"/>
    <xf numFmtId="14" fontId="92" fillId="6" borderId="0" xfId="0" applyNumberFormat="1" applyFont="1" applyFill="1" applyAlignment="1">
      <alignment horizontal="center" wrapText="1"/>
    </xf>
    <xf numFmtId="0" fontId="120" fillId="0" borderId="9" xfId="0" applyFont="1" applyBorder="1" applyAlignment="1" applyProtection="1">
      <alignment horizontal="center" vertical="center"/>
      <protection locked="0"/>
    </xf>
    <xf numFmtId="42" fontId="94" fillId="6" borderId="0" xfId="54" applyFont="1" applyFill="1" applyBorder="1" applyAlignment="1" applyProtection="1">
      <alignment horizontal="center" vertical="center"/>
      <protection locked="0"/>
    </xf>
    <xf numFmtId="1" fontId="92" fillId="51" borderId="1" xfId="0" applyNumberFormat="1" applyFont="1" applyFill="1" applyBorder="1" applyAlignment="1">
      <alignment horizontal="center" vertical="center" wrapText="1"/>
    </xf>
    <xf numFmtId="1" fontId="93" fillId="0" borderId="1" xfId="0" applyNumberFormat="1" applyFont="1" applyBorder="1" applyAlignment="1" applyProtection="1">
      <alignment horizontal="center" vertical="center"/>
      <protection locked="0"/>
    </xf>
    <xf numFmtId="0" fontId="94" fillId="6" borderId="0" xfId="0" applyFont="1" applyFill="1" applyAlignment="1" applyProtection="1">
      <alignment horizontal="center" vertical="center"/>
      <protection locked="0"/>
    </xf>
    <xf numFmtId="1" fontId="94" fillId="0" borderId="1" xfId="0" applyNumberFormat="1" applyFont="1" applyBorder="1" applyAlignment="1" applyProtection="1">
      <alignment horizontal="center" vertical="center"/>
      <protection locked="0"/>
    </xf>
    <xf numFmtId="14" fontId="93" fillId="0" borderId="1" xfId="0" applyNumberFormat="1" applyFont="1" applyBorder="1" applyAlignment="1" applyProtection="1">
      <alignment horizontal="center" vertical="center"/>
      <protection locked="0"/>
    </xf>
    <xf numFmtId="0" fontId="95" fillId="6" borderId="0" xfId="0" applyFont="1" applyFill="1" applyAlignment="1">
      <alignment horizontal="center"/>
    </xf>
    <xf numFmtId="2" fontId="95" fillId="6" borderId="0" xfId="0" applyNumberFormat="1" applyFont="1" applyFill="1" applyAlignment="1">
      <alignment horizontal="center" vertical="center"/>
    </xf>
    <xf numFmtId="176" fontId="93" fillId="45" borderId="35" xfId="3" applyNumberFormat="1" applyFont="1" applyFill="1" applyBorder="1" applyAlignment="1" applyProtection="1">
      <alignment horizontal="center" vertical="center"/>
      <protection locked="0"/>
    </xf>
    <xf numFmtId="0" fontId="92" fillId="51" borderId="1" xfId="0" applyFont="1" applyFill="1" applyBorder="1" applyAlignment="1">
      <alignment horizontal="center" vertical="center" wrapText="1"/>
    </xf>
    <xf numFmtId="0" fontId="93" fillId="0" borderId="1" xfId="0" applyFont="1" applyBorder="1" applyAlignment="1" applyProtection="1">
      <alignment horizontal="center" vertical="center"/>
      <protection locked="0"/>
    </xf>
    <xf numFmtId="0" fontId="4" fillId="0" borderId="9" xfId="4" applyFill="1" applyBorder="1" applyAlignment="1" applyProtection="1">
      <alignment horizontal="center" vertical="center"/>
      <protection locked="0"/>
    </xf>
    <xf numFmtId="0" fontId="92" fillId="6" borderId="81" xfId="0" applyFont="1" applyFill="1" applyBorder="1" applyAlignment="1">
      <alignment horizontal="center" vertical="center" wrapText="1"/>
    </xf>
    <xf numFmtId="0" fontId="92" fillId="6" borderId="78" xfId="0" applyFont="1" applyFill="1" applyBorder="1" applyAlignment="1">
      <alignment horizontal="center" vertical="center" wrapText="1"/>
    </xf>
    <xf numFmtId="0" fontId="92" fillId="6" borderId="82" xfId="0" applyFont="1" applyFill="1" applyBorder="1" applyAlignment="1">
      <alignment horizontal="center" vertical="center" wrapText="1"/>
    </xf>
    <xf numFmtId="0" fontId="95" fillId="0" borderId="0" xfId="0" applyFont="1" applyAlignment="1">
      <alignment vertical="center"/>
    </xf>
    <xf numFmtId="182" fontId="93" fillId="0" borderId="1" xfId="1" applyNumberFormat="1" applyFont="1" applyBorder="1" applyAlignment="1" applyProtection="1">
      <alignment vertical="center"/>
      <protection hidden="1"/>
    </xf>
    <xf numFmtId="165" fontId="117" fillId="0" borderId="9" xfId="3" applyFont="1" applyFill="1" applyBorder="1" applyAlignment="1" applyProtection="1">
      <alignment horizontal="center" vertical="center"/>
      <protection locked="0"/>
    </xf>
    <xf numFmtId="0" fontId="122" fillId="6" borderId="0" xfId="0" applyFont="1" applyFill="1" applyAlignment="1">
      <alignment horizontal="center" vertical="center"/>
    </xf>
    <xf numFmtId="0" fontId="93" fillId="6" borderId="1" xfId="76" applyNumberFormat="1" applyFont="1" applyFill="1" applyBorder="1" applyAlignment="1">
      <alignment horizontal="center" vertical="center" wrapText="1"/>
    </xf>
    <xf numFmtId="0" fontId="93" fillId="6" borderId="1" xfId="0" applyFont="1" applyFill="1" applyBorder="1" applyAlignment="1">
      <alignment vertical="center" wrapText="1"/>
    </xf>
    <xf numFmtId="0" fontId="93" fillId="0" borderId="1" xfId="73" applyNumberFormat="1" applyFont="1" applyBorder="1" applyAlignment="1" applyProtection="1">
      <alignment horizontal="center" vertical="center" wrapText="1"/>
      <protection hidden="1"/>
    </xf>
    <xf numFmtId="0" fontId="93" fillId="0" borderId="1" xfId="0" applyFont="1" applyBorder="1" applyAlignment="1" applyProtection="1">
      <alignment vertical="center" wrapText="1"/>
      <protection hidden="1"/>
    </xf>
    <xf numFmtId="0" fontId="93" fillId="6" borderId="1" xfId="0" applyFont="1" applyFill="1" applyBorder="1" applyAlignment="1">
      <alignment horizontal="left" vertical="center" wrapText="1"/>
    </xf>
    <xf numFmtId="49" fontId="93" fillId="0" borderId="1" xfId="0" applyNumberFormat="1" applyFont="1" applyBorder="1" applyAlignment="1" applyProtection="1">
      <alignment horizontal="center"/>
      <protection locked="0"/>
    </xf>
    <xf numFmtId="165" fontId="93" fillId="0" borderId="12" xfId="3" applyFont="1" applyFill="1" applyBorder="1" applyAlignment="1" applyProtection="1">
      <alignment horizontal="center" vertical="center"/>
      <protection locked="0"/>
    </xf>
    <xf numFmtId="1" fontId="108" fillId="0" borderId="0" xfId="0" applyNumberFormat="1" applyFont="1" applyAlignment="1">
      <alignment horizontal="center"/>
    </xf>
    <xf numFmtId="1" fontId="93" fillId="0" borderId="1" xfId="1" applyNumberFormat="1" applyFont="1" applyBorder="1" applyAlignment="1" applyProtection="1">
      <alignment horizontal="center" vertical="center"/>
      <protection locked="0"/>
    </xf>
    <xf numFmtId="182" fontId="92" fillId="6" borderId="1" xfId="54" applyNumberFormat="1" applyFont="1" applyFill="1" applyBorder="1" applyAlignment="1" applyProtection="1">
      <alignment horizontal="center" vertical="center" wrapText="1"/>
      <protection locked="0"/>
    </xf>
    <xf numFmtId="182" fontId="123" fillId="0" borderId="1" xfId="54" applyNumberFormat="1" applyFont="1" applyBorder="1" applyAlignment="1" applyProtection="1">
      <alignment vertical="center" wrapText="1"/>
      <protection hidden="1"/>
    </xf>
    <xf numFmtId="183" fontId="96" fillId="0" borderId="9" xfId="1" applyNumberFormat="1" applyFont="1" applyBorder="1" applyAlignment="1" applyProtection="1">
      <alignment horizontal="center" vertical="center"/>
      <protection locked="0"/>
    </xf>
    <xf numFmtId="183" fontId="96" fillId="0" borderId="9" xfId="1" applyNumberFormat="1" applyFont="1" applyBorder="1" applyAlignment="1" applyProtection="1">
      <alignment horizontal="center" vertical="center"/>
      <protection locked="0" hidden="1"/>
    </xf>
    <xf numFmtId="49" fontId="93" fillId="0" borderId="9" xfId="0" applyNumberFormat="1" applyFont="1" applyBorder="1" applyAlignment="1" applyProtection="1">
      <alignment horizontal="center" vertical="center"/>
      <protection locked="0"/>
    </xf>
    <xf numFmtId="0" fontId="14" fillId="53" borderId="48" xfId="0" applyFont="1" applyFill="1" applyBorder="1"/>
    <xf numFmtId="1" fontId="14" fillId="53" borderId="48" xfId="0" applyNumberFormat="1" applyFont="1" applyFill="1" applyBorder="1"/>
    <xf numFmtId="49" fontId="124" fillId="6" borderId="48" xfId="0" applyNumberFormat="1" applyFont="1" applyFill="1" applyBorder="1" applyAlignment="1" applyProtection="1">
      <alignment horizontal="center" vertical="center"/>
      <protection locked="0"/>
    </xf>
    <xf numFmtId="0" fontId="93" fillId="0" borderId="9" xfId="0" applyFont="1" applyBorder="1" applyAlignment="1" applyProtection="1">
      <alignment horizontal="center" vertical="center"/>
      <protection locked="0" hidden="1"/>
    </xf>
    <xf numFmtId="0" fontId="94" fillId="0" borderId="83" xfId="0" applyFont="1" applyBorder="1"/>
    <xf numFmtId="0" fontId="94" fillId="0" borderId="84" xfId="0" applyFont="1" applyBorder="1"/>
    <xf numFmtId="0" fontId="94" fillId="0" borderId="86" xfId="0" applyFont="1" applyBorder="1"/>
    <xf numFmtId="0" fontId="121" fillId="0" borderId="0" xfId="0" applyFont="1" applyAlignment="1">
      <alignment horizontal="center"/>
    </xf>
    <xf numFmtId="0" fontId="94" fillId="0" borderId="0" xfId="0" applyFont="1" applyAlignment="1">
      <alignment horizontal="center" vertical="center"/>
    </xf>
    <xf numFmtId="0" fontId="94" fillId="0" borderId="0" xfId="0" applyFont="1" applyAlignment="1" applyProtection="1">
      <alignment horizontal="center" vertical="center"/>
      <protection locked="0"/>
    </xf>
    <xf numFmtId="1" fontId="94" fillId="0" borderId="77" xfId="0" applyNumberFormat="1" applyFont="1" applyBorder="1" applyAlignment="1" applyProtection="1">
      <alignment horizontal="center" vertical="center"/>
      <protection locked="0"/>
    </xf>
    <xf numFmtId="0" fontId="95" fillId="0" borderId="0" xfId="0" applyFont="1" applyAlignment="1">
      <alignment horizontal="justify" wrapText="1"/>
    </xf>
    <xf numFmtId="0" fontId="94" fillId="0" borderId="0" xfId="0" applyFont="1" applyAlignment="1">
      <alignment vertical="center"/>
    </xf>
    <xf numFmtId="0" fontId="94" fillId="0" borderId="77" xfId="0" applyFont="1" applyBorder="1" applyAlignment="1" applyProtection="1">
      <alignment horizontal="center" vertical="center"/>
      <protection locked="0"/>
    </xf>
    <xf numFmtId="0" fontId="94" fillId="0" borderId="2" xfId="0" applyFont="1" applyBorder="1" applyProtection="1">
      <protection locked="0"/>
    </xf>
    <xf numFmtId="0" fontId="94" fillId="0" borderId="0" xfId="0" applyFont="1" applyProtection="1">
      <protection locked="0"/>
    </xf>
    <xf numFmtId="0" fontId="94" fillId="0" borderId="0" xfId="0" applyFont="1" applyAlignment="1">
      <alignment horizontal="center" vertical="center" wrapText="1"/>
    </xf>
    <xf numFmtId="0" fontId="125" fillId="0" borderId="0" xfId="0" applyFont="1"/>
    <xf numFmtId="0" fontId="95" fillId="0" borderId="0" xfId="0" applyFont="1"/>
    <xf numFmtId="0" fontId="104" fillId="0" borderId="0" xfId="0" applyFont="1"/>
    <xf numFmtId="0" fontId="91" fillId="0" borderId="0" xfId="0" applyFont="1" applyAlignment="1">
      <alignment vertical="center"/>
    </xf>
    <xf numFmtId="0" fontId="125" fillId="0" borderId="0" xfId="0" applyFont="1" applyAlignment="1">
      <alignment horizontal="center" vertical="center"/>
    </xf>
    <xf numFmtId="0" fontId="94" fillId="0" borderId="0" xfId="0" applyFont="1" applyAlignment="1">
      <alignment horizontal="right" vertical="center"/>
    </xf>
    <xf numFmtId="0" fontId="125" fillId="0" borderId="77" xfId="0" applyFont="1" applyBorder="1" applyAlignment="1" applyProtection="1">
      <alignment horizontal="center" vertical="center"/>
      <protection locked="0"/>
    </xf>
    <xf numFmtId="0" fontId="94" fillId="0" borderId="0" xfId="0" applyFont="1" applyAlignment="1">
      <alignment horizontal="center"/>
    </xf>
    <xf numFmtId="0" fontId="94" fillId="0" borderId="14" xfId="0" applyFont="1" applyBorder="1"/>
    <xf numFmtId="0" fontId="94" fillId="0" borderId="0" xfId="0" applyFont="1" applyAlignment="1">
      <alignment vertical="center" wrapText="1"/>
    </xf>
    <xf numFmtId="0" fontId="94" fillId="0" borderId="0" xfId="0" applyFont="1" applyAlignment="1">
      <alignment horizontal="justify" vertical="center"/>
    </xf>
    <xf numFmtId="0" fontId="94" fillId="0" borderId="0" xfId="0" applyFont="1" applyAlignment="1" applyProtection="1">
      <alignment vertical="center"/>
      <protection locked="0"/>
    </xf>
    <xf numFmtId="0" fontId="95" fillId="0" borderId="0" xfId="0" applyFont="1" applyAlignment="1">
      <alignment horizontal="right"/>
    </xf>
    <xf numFmtId="0" fontId="94" fillId="0" borderId="77" xfId="0" applyFont="1" applyBorder="1" applyAlignment="1">
      <alignment horizontal="right" vertical="center"/>
    </xf>
    <xf numFmtId="0" fontId="94" fillId="0" borderId="77" xfId="0" applyFont="1" applyBorder="1" applyAlignment="1">
      <alignment horizontal="center"/>
    </xf>
    <xf numFmtId="0" fontId="125" fillId="0" borderId="0" xfId="0" applyFont="1" applyAlignment="1" applyProtection="1">
      <alignment horizontal="center" vertical="center"/>
      <protection locked="0"/>
    </xf>
    <xf numFmtId="0" fontId="125" fillId="0" borderId="0" xfId="0" applyFont="1" applyAlignment="1">
      <alignment horizontal="center"/>
    </xf>
    <xf numFmtId="0" fontId="126" fillId="0" borderId="0" xfId="0" applyFont="1" applyAlignment="1">
      <alignment horizontal="left"/>
    </xf>
    <xf numFmtId="0" fontId="95" fillId="0" borderId="0" xfId="0" applyFont="1" applyProtection="1">
      <protection locked="0"/>
    </xf>
    <xf numFmtId="42" fontId="94" fillId="6" borderId="1" xfId="54" applyFont="1" applyFill="1" applyBorder="1" applyAlignment="1" applyProtection="1">
      <alignment horizontal="center" vertical="center"/>
      <protection locked="0"/>
    </xf>
    <xf numFmtId="0" fontId="95" fillId="0" borderId="84" xfId="0" applyFont="1" applyBorder="1" applyAlignment="1">
      <alignment vertical="center"/>
    </xf>
    <xf numFmtId="0" fontId="94" fillId="0" borderId="0" xfId="0" applyFont="1" applyAlignment="1">
      <alignment horizontal="left" vertical="center" wrapText="1"/>
    </xf>
    <xf numFmtId="0" fontId="94" fillId="0" borderId="0" xfId="0" applyFont="1" applyAlignment="1">
      <alignment wrapText="1"/>
    </xf>
    <xf numFmtId="0" fontId="92" fillId="0" borderId="1" xfId="0" applyFont="1" applyBorder="1" applyAlignment="1">
      <alignment horizontal="center" wrapText="1"/>
    </xf>
    <xf numFmtId="0" fontId="95" fillId="0" borderId="0" xfId="0" applyFont="1" applyAlignment="1">
      <alignment horizontal="center" wrapText="1"/>
    </xf>
    <xf numFmtId="0" fontId="95" fillId="0" borderId="0" xfId="0" applyFont="1" applyAlignment="1">
      <alignment vertical="center" wrapText="1"/>
    </xf>
    <xf numFmtId="0" fontId="0" fillId="0" borderId="1" xfId="0" applyBorder="1" applyAlignment="1">
      <alignment horizontal="center" vertical="center" wrapText="1"/>
    </xf>
    <xf numFmtId="0" fontId="11" fillId="0" borderId="1" xfId="0" applyFont="1" applyBorder="1" applyAlignment="1">
      <alignment horizontal="center" wrapText="1"/>
    </xf>
    <xf numFmtId="0" fontId="0" fillId="0" borderId="1" xfId="0" applyBorder="1" applyAlignment="1">
      <alignment wrapText="1"/>
    </xf>
    <xf numFmtId="0" fontId="92" fillId="51" borderId="5" xfId="0" applyFont="1" applyFill="1" applyBorder="1" applyAlignment="1">
      <alignment horizontal="center" vertical="center" wrapText="1"/>
    </xf>
    <xf numFmtId="0" fontId="92" fillId="6" borderId="36" xfId="0" applyFont="1" applyFill="1" applyBorder="1" applyAlignment="1">
      <alignment vertical="top"/>
    </xf>
    <xf numFmtId="0" fontId="92" fillId="6" borderId="34" xfId="0" applyFont="1" applyFill="1" applyBorder="1" applyAlignment="1">
      <alignment vertical="top"/>
    </xf>
    <xf numFmtId="0" fontId="92" fillId="6" borderId="39" xfId="0" applyFont="1" applyFill="1" applyBorder="1" applyAlignment="1">
      <alignment vertical="top"/>
    </xf>
    <xf numFmtId="0" fontId="92" fillId="6" borderId="0" xfId="0" applyFont="1" applyFill="1" applyAlignment="1">
      <alignment vertical="top"/>
    </xf>
    <xf numFmtId="0" fontId="0" fillId="5" borderId="0" xfId="0" applyFill="1"/>
    <xf numFmtId="0" fontId="14" fillId="0" borderId="1" xfId="0" applyFont="1" applyBorder="1"/>
    <xf numFmtId="1" fontId="14" fillId="0" borderId="1" xfId="0" applyNumberFormat="1" applyFont="1" applyBorder="1"/>
    <xf numFmtId="49" fontId="14" fillId="0" borderId="1" xfId="0" applyNumberFormat="1" applyFont="1" applyBorder="1"/>
    <xf numFmtId="49" fontId="14" fillId="0" borderId="1" xfId="0" applyNumberFormat="1" applyFont="1" applyBorder="1" applyAlignment="1">
      <alignment horizontal="center"/>
    </xf>
    <xf numFmtId="49" fontId="14" fillId="0" borderId="1" xfId="0" applyNumberFormat="1" applyFont="1" applyBorder="1" applyAlignment="1">
      <alignment horizontal="left"/>
    </xf>
    <xf numFmtId="1" fontId="14" fillId="5" borderId="1" xfId="0" applyNumberFormat="1" applyFont="1" applyFill="1" applyBorder="1"/>
    <xf numFmtId="49" fontId="14" fillId="5" borderId="1" xfId="0" applyNumberFormat="1" applyFont="1" applyFill="1" applyBorder="1"/>
    <xf numFmtId="49" fontId="14" fillId="5" borderId="1" xfId="0" applyNumberFormat="1" applyFont="1" applyFill="1" applyBorder="1" applyAlignment="1">
      <alignment horizontal="center"/>
    </xf>
    <xf numFmtId="49" fontId="14" fillId="5" borderId="1" xfId="0" applyNumberFormat="1" applyFont="1" applyFill="1" applyBorder="1" applyAlignment="1">
      <alignment horizontal="left"/>
    </xf>
    <xf numFmtId="0" fontId="0" fillId="0" borderId="1" xfId="0" applyBorder="1"/>
    <xf numFmtId="0" fontId="129" fillId="0" borderId="0" xfId="0" applyFont="1" applyAlignment="1">
      <alignment vertical="top"/>
    </xf>
    <xf numFmtId="0" fontId="94" fillId="0" borderId="0" xfId="0" applyFont="1" applyAlignment="1">
      <alignment vertical="top"/>
    </xf>
    <xf numFmtId="0" fontId="94" fillId="0" borderId="1" xfId="0" applyFont="1" applyBorder="1" applyAlignment="1">
      <alignment horizontal="center" wrapText="1"/>
    </xf>
    <xf numFmtId="0" fontId="92" fillId="0" borderId="1" xfId="0" applyFont="1" applyBorder="1" applyAlignment="1">
      <alignment horizontal="center" vertical="center" wrapText="1"/>
    </xf>
    <xf numFmtId="0" fontId="92" fillId="0" borderId="1" xfId="0" applyFont="1" applyBorder="1" applyAlignment="1">
      <alignment horizontal="left" vertical="center" wrapText="1"/>
    </xf>
    <xf numFmtId="0" fontId="92" fillId="0" borderId="39" xfId="0" applyFont="1" applyBorder="1" applyAlignment="1">
      <alignment vertical="center" wrapText="1"/>
    </xf>
    <xf numFmtId="0" fontId="92" fillId="51" borderId="3" xfId="0" applyFont="1" applyFill="1" applyBorder="1" applyAlignment="1">
      <alignment horizontal="center" vertical="center"/>
    </xf>
    <xf numFmtId="0" fontId="92" fillId="51" borderId="5" xfId="0" applyFont="1" applyFill="1" applyBorder="1" applyAlignment="1">
      <alignment horizontal="center" vertical="center"/>
    </xf>
    <xf numFmtId="0" fontId="98" fillId="6" borderId="2" xfId="0" applyFont="1" applyFill="1" applyBorder="1" applyAlignment="1">
      <alignment horizontal="center" vertical="center" wrapText="1"/>
    </xf>
    <xf numFmtId="0" fontId="98" fillId="6" borderId="0" xfId="0" applyFont="1" applyFill="1" applyAlignment="1">
      <alignment horizontal="center" vertical="center" wrapText="1"/>
    </xf>
    <xf numFmtId="0" fontId="92" fillId="6" borderId="0" xfId="0" applyFont="1" applyFill="1" applyAlignment="1">
      <alignment horizontal="center" vertical="center" wrapText="1"/>
    </xf>
    <xf numFmtId="0" fontId="92" fillId="6" borderId="6" xfId="0" applyFont="1" applyFill="1" applyBorder="1" applyAlignment="1">
      <alignment horizontal="center" vertical="center" wrapText="1"/>
    </xf>
    <xf numFmtId="0" fontId="92" fillId="6" borderId="7" xfId="0" applyFont="1" applyFill="1" applyBorder="1" applyAlignment="1">
      <alignment horizontal="center" vertical="center" wrapText="1"/>
    </xf>
    <xf numFmtId="0" fontId="92" fillId="6" borderId="8" xfId="0" applyFont="1" applyFill="1" applyBorder="1" applyAlignment="1">
      <alignment horizontal="center" vertical="center" wrapText="1"/>
    </xf>
    <xf numFmtId="0" fontId="92" fillId="6" borderId="10" xfId="0" applyFont="1" applyFill="1" applyBorder="1" applyAlignment="1">
      <alignment horizontal="center" vertical="center" wrapText="1"/>
    </xf>
    <xf numFmtId="0" fontId="92" fillId="6" borderId="11" xfId="0" applyFont="1" applyFill="1" applyBorder="1" applyAlignment="1">
      <alignment horizontal="center" vertical="center" wrapText="1"/>
    </xf>
    <xf numFmtId="0" fontId="92" fillId="6" borderId="12" xfId="0" applyFont="1" applyFill="1" applyBorder="1" applyAlignment="1">
      <alignment horizontal="center" vertical="center" wrapText="1"/>
    </xf>
    <xf numFmtId="0" fontId="92" fillId="6" borderId="2" xfId="0" applyFont="1" applyFill="1" applyBorder="1" applyAlignment="1">
      <alignment horizontal="center" vertical="center" wrapText="1"/>
    </xf>
    <xf numFmtId="0" fontId="92" fillId="6" borderId="9" xfId="0" applyFont="1" applyFill="1" applyBorder="1" applyAlignment="1">
      <alignment horizontal="center" vertical="center" wrapText="1"/>
    </xf>
    <xf numFmtId="0" fontId="128" fillId="46" borderId="3" xfId="0" applyFont="1" applyFill="1" applyBorder="1" applyAlignment="1">
      <alignment horizontal="center" vertical="center" wrapText="1"/>
    </xf>
    <xf numFmtId="0" fontId="128" fillId="46" borderId="4" xfId="0" applyFont="1" applyFill="1" applyBorder="1" applyAlignment="1">
      <alignment horizontal="center" vertical="center" wrapText="1"/>
    </xf>
    <xf numFmtId="0" fontId="128" fillId="46" borderId="5" xfId="0" applyFont="1" applyFill="1" applyBorder="1" applyAlignment="1">
      <alignment horizontal="center" vertical="center" wrapText="1"/>
    </xf>
    <xf numFmtId="176" fontId="128" fillId="46" borderId="3" xfId="0" applyNumberFormat="1" applyFont="1" applyFill="1" applyBorder="1" applyAlignment="1">
      <alignment horizontal="center" vertical="center" wrapText="1"/>
    </xf>
    <xf numFmtId="176" fontId="128" fillId="46" borderId="4" xfId="0" applyNumberFormat="1" applyFont="1" applyFill="1" applyBorder="1" applyAlignment="1">
      <alignment horizontal="center" vertical="center" wrapText="1"/>
    </xf>
    <xf numFmtId="176" fontId="128" fillId="46" borderId="5" xfId="0" applyNumberFormat="1" applyFont="1" applyFill="1" applyBorder="1" applyAlignment="1">
      <alignment horizontal="center" vertical="center" wrapText="1"/>
    </xf>
    <xf numFmtId="1" fontId="128" fillId="51" borderId="6" xfId="0" applyNumberFormat="1" applyFont="1" applyFill="1" applyBorder="1" applyAlignment="1">
      <alignment horizontal="center" vertical="center"/>
    </xf>
    <xf numFmtId="1" fontId="128" fillId="51" borderId="7" xfId="0" applyNumberFormat="1" applyFont="1" applyFill="1" applyBorder="1" applyAlignment="1">
      <alignment horizontal="center" vertical="center"/>
    </xf>
    <xf numFmtId="1" fontId="128" fillId="51" borderId="8" xfId="0" applyNumberFormat="1" applyFont="1" applyFill="1" applyBorder="1" applyAlignment="1">
      <alignment horizontal="center" vertical="center"/>
    </xf>
    <xf numFmtId="1" fontId="128" fillId="51" borderId="2" xfId="0" applyNumberFormat="1" applyFont="1" applyFill="1" applyBorder="1" applyAlignment="1">
      <alignment horizontal="center" vertical="center"/>
    </xf>
    <xf numFmtId="1" fontId="128" fillId="51" borderId="0" xfId="0" applyNumberFormat="1" applyFont="1" applyFill="1" applyAlignment="1">
      <alignment horizontal="center" vertical="center"/>
    </xf>
    <xf numFmtId="1" fontId="128" fillId="51" borderId="9" xfId="0" applyNumberFormat="1" applyFont="1" applyFill="1" applyBorder="1" applyAlignment="1">
      <alignment horizontal="center" vertical="center"/>
    </xf>
    <xf numFmtId="1" fontId="128" fillId="51" borderId="10" xfId="0" applyNumberFormat="1" applyFont="1" applyFill="1" applyBorder="1" applyAlignment="1">
      <alignment horizontal="center" vertical="center"/>
    </xf>
    <xf numFmtId="1" fontId="128" fillId="51" borderId="11" xfId="0" applyNumberFormat="1" applyFont="1" applyFill="1" applyBorder="1" applyAlignment="1">
      <alignment horizontal="center" vertical="center"/>
    </xf>
    <xf numFmtId="1" fontId="128" fillId="51" borderId="12" xfId="0" applyNumberFormat="1" applyFont="1" applyFill="1" applyBorder="1" applyAlignment="1">
      <alignment horizontal="center" vertical="center"/>
    </xf>
    <xf numFmtId="0" fontId="92" fillId="51" borderId="3" xfId="0" applyFont="1" applyFill="1" applyBorder="1" applyAlignment="1">
      <alignment horizontal="center" vertical="center" wrapText="1"/>
    </xf>
    <xf numFmtId="0" fontId="92" fillId="51" borderId="4" xfId="0" applyFont="1" applyFill="1" applyBorder="1" applyAlignment="1">
      <alignment horizontal="center" vertical="center" wrapText="1"/>
    </xf>
    <xf numFmtId="0" fontId="92" fillId="51" borderId="5" xfId="0" applyFont="1" applyFill="1" applyBorder="1" applyAlignment="1">
      <alignment horizontal="center" vertical="center" wrapText="1"/>
    </xf>
    <xf numFmtId="0" fontId="92" fillId="44" borderId="3" xfId="0" applyFont="1" applyFill="1" applyBorder="1" applyAlignment="1" applyProtection="1">
      <alignment horizontal="center" vertical="center" wrapText="1"/>
      <protection locked="0"/>
    </xf>
    <xf numFmtId="0" fontId="92" fillId="44" borderId="5" xfId="0" applyFont="1" applyFill="1" applyBorder="1" applyAlignment="1" applyProtection="1">
      <alignment horizontal="center" vertical="center" wrapText="1"/>
      <protection locked="0"/>
    </xf>
    <xf numFmtId="0" fontId="92" fillId="44" borderId="6" xfId="0" applyFont="1" applyFill="1" applyBorder="1" applyAlignment="1" applyProtection="1">
      <alignment horizontal="center" vertical="center" wrapText="1"/>
      <protection locked="0"/>
    </xf>
    <xf numFmtId="0" fontId="92" fillId="44" borderId="8" xfId="0" applyFont="1" applyFill="1" applyBorder="1" applyAlignment="1" applyProtection="1">
      <alignment horizontal="center" vertical="center" wrapText="1"/>
      <protection locked="0"/>
    </xf>
    <xf numFmtId="0" fontId="119" fillId="6" borderId="3" xfId="0" applyFont="1" applyFill="1" applyBorder="1" applyAlignment="1">
      <alignment horizontal="center" vertical="center" wrapText="1"/>
    </xf>
    <xf numFmtId="0" fontId="119" fillId="6" borderId="4" xfId="0" applyFont="1" applyFill="1" applyBorder="1" applyAlignment="1">
      <alignment horizontal="center" vertical="center" wrapText="1"/>
    </xf>
    <xf numFmtId="0" fontId="119" fillId="6" borderId="5" xfId="0" applyFont="1" applyFill="1" applyBorder="1" applyAlignment="1">
      <alignment horizontal="center" vertical="center" wrapText="1"/>
    </xf>
    <xf numFmtId="0" fontId="4" fillId="6" borderId="7" xfId="4" applyFill="1" applyBorder="1" applyAlignment="1" applyProtection="1">
      <alignment horizontal="center" vertical="center" wrapText="1"/>
    </xf>
    <xf numFmtId="0" fontId="4" fillId="6" borderId="0" xfId="4" applyFill="1" applyBorder="1" applyAlignment="1" applyProtection="1">
      <alignment horizontal="center" vertical="center" wrapText="1"/>
    </xf>
    <xf numFmtId="0" fontId="92" fillId="6" borderId="4" xfId="0" applyFont="1" applyFill="1" applyBorder="1" applyAlignment="1">
      <alignment horizontal="center" vertical="center" wrapText="1"/>
    </xf>
    <xf numFmtId="176" fontId="99" fillId="52" borderId="3" xfId="0" applyNumberFormat="1" applyFont="1" applyFill="1" applyBorder="1" applyAlignment="1">
      <alignment horizontal="center" vertical="center" wrapText="1"/>
    </xf>
    <xf numFmtId="176" fontId="99" fillId="52" borderId="5" xfId="0" applyNumberFormat="1" applyFont="1" applyFill="1" applyBorder="1" applyAlignment="1">
      <alignment horizontal="center" vertical="center" wrapText="1"/>
    </xf>
    <xf numFmtId="0" fontId="118" fillId="5" borderId="3" xfId="0" applyFont="1" applyFill="1" applyBorder="1" applyAlignment="1">
      <alignment horizontal="center" vertical="center" wrapText="1"/>
    </xf>
    <xf numFmtId="0" fontId="118" fillId="5" borderId="4" xfId="0" applyFont="1" applyFill="1" applyBorder="1" applyAlignment="1">
      <alignment horizontal="center" vertical="center" wrapText="1"/>
    </xf>
    <xf numFmtId="0" fontId="118" fillId="5" borderId="5" xfId="0" applyFont="1" applyFill="1" applyBorder="1" applyAlignment="1">
      <alignment horizontal="center" vertical="center" wrapText="1"/>
    </xf>
    <xf numFmtId="0" fontId="121" fillId="6" borderId="36" xfId="0" applyFont="1" applyFill="1" applyBorder="1" applyAlignment="1">
      <alignment horizontal="center" vertical="center" wrapText="1"/>
    </xf>
    <xf numFmtId="0" fontId="121" fillId="6" borderId="34" xfId="0" applyFont="1" applyFill="1" applyBorder="1" applyAlignment="1">
      <alignment horizontal="center" vertical="center" wrapText="1"/>
    </xf>
    <xf numFmtId="0" fontId="121" fillId="6" borderId="39" xfId="0" applyFont="1" applyFill="1" applyBorder="1" applyAlignment="1">
      <alignment horizontal="center" vertical="center" wrapText="1"/>
    </xf>
    <xf numFmtId="0" fontId="95" fillId="6" borderId="36" xfId="0" applyFont="1" applyFill="1" applyBorder="1" applyAlignment="1">
      <alignment horizontal="center" vertical="center"/>
    </xf>
    <xf numFmtId="0" fontId="95" fillId="6" borderId="34" xfId="0" applyFont="1" applyFill="1" applyBorder="1" applyAlignment="1">
      <alignment horizontal="center" vertical="center"/>
    </xf>
    <xf numFmtId="0" fontId="95" fillId="6" borderId="39" xfId="0" applyFont="1" applyFill="1" applyBorder="1" applyAlignment="1">
      <alignment horizontal="center" vertical="center"/>
    </xf>
    <xf numFmtId="0" fontId="42" fillId="0" borderId="36" xfId="0" applyFont="1" applyBorder="1" applyAlignment="1" applyProtection="1">
      <alignment horizontal="center" vertical="center" wrapText="1"/>
      <protection locked="0"/>
    </xf>
    <xf numFmtId="0" fontId="42" fillId="0" borderId="34" xfId="0" applyFont="1" applyBorder="1" applyAlignment="1" applyProtection="1">
      <alignment horizontal="center" vertical="center" wrapText="1"/>
      <protection locked="0"/>
    </xf>
    <xf numFmtId="0" fontId="42" fillId="0" borderId="39" xfId="0" applyFont="1" applyBorder="1" applyAlignment="1" applyProtection="1">
      <alignment horizontal="center" vertical="center" wrapText="1"/>
      <protection locked="0"/>
    </xf>
    <xf numFmtId="0" fontId="42" fillId="0" borderId="36" xfId="0" applyFont="1" applyBorder="1" applyAlignment="1">
      <alignment horizontal="left" vertical="center" wrapText="1"/>
    </xf>
    <xf numFmtId="0" fontId="42" fillId="0" borderId="34" xfId="0" applyFont="1" applyBorder="1" applyAlignment="1">
      <alignment horizontal="left" vertical="center" wrapText="1"/>
    </xf>
    <xf numFmtId="0" fontId="42" fillId="0" borderId="39" xfId="0" applyFont="1" applyBorder="1" applyAlignment="1">
      <alignment horizontal="left" vertical="center" wrapText="1"/>
    </xf>
    <xf numFmtId="14" fontId="37" fillId="0" borderId="36" xfId="0" applyNumberFormat="1" applyFont="1" applyBorder="1" applyAlignment="1" applyProtection="1">
      <alignment horizontal="left" vertical="center"/>
      <protection hidden="1"/>
    </xf>
    <xf numFmtId="14" fontId="37" fillId="0" borderId="34" xfId="0" applyNumberFormat="1" applyFont="1" applyBorder="1" applyAlignment="1" applyProtection="1">
      <alignment horizontal="left" vertical="center"/>
      <protection hidden="1"/>
    </xf>
    <xf numFmtId="14" fontId="37" fillId="0" borderId="39" xfId="0" applyNumberFormat="1" applyFont="1" applyBorder="1" applyAlignment="1" applyProtection="1">
      <alignment horizontal="left" vertical="center"/>
      <protection hidden="1"/>
    </xf>
    <xf numFmtId="0" fontId="39" fillId="0" borderId="57" xfId="0" applyFont="1" applyBorder="1" applyAlignment="1" applyProtection="1">
      <alignment horizontal="center" vertical="center" wrapText="1"/>
      <protection hidden="1"/>
    </xf>
    <xf numFmtId="0" fontId="39" fillId="0" borderId="22" xfId="0" applyFont="1" applyBorder="1" applyAlignment="1" applyProtection="1">
      <alignment horizontal="center" vertical="center" wrapText="1"/>
      <protection hidden="1"/>
    </xf>
    <xf numFmtId="1" fontId="38" fillId="6" borderId="36" xfId="0" applyNumberFormat="1" applyFont="1" applyFill="1" applyBorder="1" applyAlignment="1" applyProtection="1">
      <alignment horizontal="center" vertical="center"/>
      <protection locked="0"/>
    </xf>
    <xf numFmtId="1" fontId="38" fillId="6" borderId="34" xfId="0" applyNumberFormat="1" applyFont="1" applyFill="1" applyBorder="1" applyAlignment="1" applyProtection="1">
      <alignment horizontal="center" vertical="center"/>
      <protection locked="0"/>
    </xf>
    <xf numFmtId="1" fontId="38" fillId="6" borderId="39" xfId="0" applyNumberFormat="1" applyFont="1" applyFill="1" applyBorder="1" applyAlignment="1" applyProtection="1">
      <alignment horizontal="center" vertical="center"/>
      <protection locked="0"/>
    </xf>
    <xf numFmtId="1" fontId="38" fillId="6" borderId="17" xfId="0" applyNumberFormat="1" applyFont="1" applyFill="1" applyBorder="1" applyAlignment="1" applyProtection="1">
      <alignment horizontal="center" vertical="center"/>
      <protection locked="0"/>
    </xf>
    <xf numFmtId="1" fontId="38" fillId="6" borderId="0" xfId="0" applyNumberFormat="1" applyFont="1" applyFill="1" applyAlignment="1" applyProtection="1">
      <alignment horizontal="center" vertical="center"/>
      <protection locked="0"/>
    </xf>
    <xf numFmtId="1" fontId="38" fillId="6" borderId="36" xfId="0" applyNumberFormat="1" applyFont="1" applyFill="1" applyBorder="1" applyAlignment="1" applyProtection="1">
      <alignment horizontal="center" vertical="center"/>
      <protection hidden="1"/>
    </xf>
    <xf numFmtId="1" fontId="38" fillId="6" borderId="34" xfId="0" applyNumberFormat="1" applyFont="1" applyFill="1" applyBorder="1" applyAlignment="1" applyProtection="1">
      <alignment horizontal="center" vertical="center"/>
      <protection hidden="1"/>
    </xf>
    <xf numFmtId="1" fontId="38" fillId="6" borderId="39" xfId="0" applyNumberFormat="1" applyFont="1" applyFill="1" applyBorder="1" applyAlignment="1" applyProtection="1">
      <alignment horizontal="center" vertical="center"/>
      <protection hidden="1"/>
    </xf>
    <xf numFmtId="0" fontId="47" fillId="0" borderId="15" xfId="0"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7" fillId="0" borderId="16" xfId="0"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7" fillId="0" borderId="14" xfId="0" applyFont="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0" fontId="42" fillId="0" borderId="36" xfId="0" applyFont="1" applyBorder="1" applyAlignment="1" applyProtection="1">
      <alignment horizontal="justify" vertical="center" wrapText="1"/>
      <protection locked="0"/>
    </xf>
    <xf numFmtId="0" fontId="42" fillId="0" borderId="34" xfId="0" applyFont="1" applyBorder="1" applyAlignment="1" applyProtection="1">
      <alignment horizontal="justify" vertical="center" wrapText="1"/>
      <protection locked="0"/>
    </xf>
    <xf numFmtId="0" fontId="42" fillId="0" borderId="39" xfId="0" applyFont="1" applyBorder="1" applyAlignment="1" applyProtection="1">
      <alignment horizontal="justify" vertical="center" wrapText="1"/>
      <protection locked="0"/>
    </xf>
    <xf numFmtId="0" fontId="37" fillId="0" borderId="1" xfId="0" applyFont="1" applyBorder="1" applyAlignment="1" applyProtection="1">
      <alignment horizontal="center" vertical="center"/>
      <protection hidden="1"/>
    </xf>
    <xf numFmtId="49" fontId="28" fillId="0" borderId="13" xfId="7" applyNumberFormat="1" applyFont="1" applyBorder="1" applyAlignment="1">
      <alignment horizontal="center" vertical="center" wrapText="1"/>
    </xf>
    <xf numFmtId="49" fontId="28" fillId="0" borderId="1" xfId="7"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0" fontId="29" fillId="0" borderId="38" xfId="0" applyFont="1" applyBorder="1" applyAlignment="1">
      <alignment horizontal="center"/>
    </xf>
    <xf numFmtId="0" fontId="29" fillId="0" borderId="14" xfId="0" applyFont="1" applyBorder="1" applyAlignment="1">
      <alignment horizontal="center"/>
    </xf>
    <xf numFmtId="0" fontId="29" fillId="0" borderId="20" xfId="0" applyFont="1" applyBorder="1" applyAlignment="1">
      <alignment horizontal="center"/>
    </xf>
    <xf numFmtId="0" fontId="28" fillId="0" borderId="15"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0" xfId="0" applyFont="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3" xfId="0" applyFont="1" applyBorder="1" applyAlignment="1">
      <alignment horizontal="center" vertical="center" wrapText="1"/>
    </xf>
    <xf numFmtId="0" fontId="27" fillId="6" borderId="36" xfId="0" applyFont="1" applyFill="1" applyBorder="1" applyAlignment="1">
      <alignment horizontal="left" vertical="center"/>
    </xf>
    <xf numFmtId="0" fontId="27" fillId="6" borderId="34" xfId="0" applyFont="1" applyFill="1" applyBorder="1" applyAlignment="1">
      <alignment horizontal="left" vertical="center"/>
    </xf>
    <xf numFmtId="0" fontId="27" fillId="6" borderId="39" xfId="0" applyFont="1" applyFill="1" applyBorder="1" applyAlignment="1">
      <alignment horizontal="left" vertical="center"/>
    </xf>
    <xf numFmtId="0" fontId="42" fillId="0" borderId="36" xfId="0" applyFont="1" applyBorder="1" applyAlignment="1">
      <alignment horizontal="left" vertical="center"/>
    </xf>
    <xf numFmtId="0" fontId="42" fillId="0" borderId="34" xfId="0" applyFont="1" applyBorder="1" applyAlignment="1">
      <alignment horizontal="left" vertical="center"/>
    </xf>
    <xf numFmtId="0" fontId="42" fillId="0" borderId="39" xfId="0" applyFont="1" applyBorder="1" applyAlignment="1">
      <alignment horizontal="left" vertical="center"/>
    </xf>
    <xf numFmtId="0" fontId="50" fillId="0" borderId="1" xfId="0" applyFont="1" applyBorder="1" applyAlignment="1" applyProtection="1">
      <alignment horizontal="center" vertical="center"/>
      <protection hidden="1"/>
    </xf>
    <xf numFmtId="0" fontId="37" fillId="0" borderId="15" xfId="0" applyFont="1" applyBorder="1" applyAlignment="1" applyProtection="1">
      <alignment horizontal="center" vertical="center"/>
      <protection hidden="1"/>
    </xf>
    <xf numFmtId="0" fontId="37" fillId="0" borderId="21" xfId="0" applyFont="1" applyBorder="1" applyAlignment="1" applyProtection="1">
      <alignment horizontal="center" vertical="center"/>
      <protection hidden="1"/>
    </xf>
    <xf numFmtId="0" fontId="37" fillId="0" borderId="16" xfId="0" applyFont="1" applyBorder="1" applyAlignment="1" applyProtection="1">
      <alignment horizontal="center" vertical="center"/>
      <protection hidden="1"/>
    </xf>
    <xf numFmtId="0" fontId="37" fillId="0" borderId="19" xfId="0" applyFont="1" applyBorder="1" applyAlignment="1" applyProtection="1">
      <alignment horizontal="center" vertical="center"/>
      <protection hidden="1"/>
    </xf>
    <xf numFmtId="0" fontId="37" fillId="0" borderId="14" xfId="0" applyFont="1" applyBorder="1" applyAlignment="1" applyProtection="1">
      <alignment horizontal="center" vertical="center"/>
      <protection hidden="1"/>
    </xf>
    <xf numFmtId="0" fontId="37" fillId="0" borderId="20" xfId="0" applyFont="1" applyBorder="1" applyAlignment="1" applyProtection="1">
      <alignment horizontal="center" vertical="center"/>
      <protection hidden="1"/>
    </xf>
    <xf numFmtId="0" fontId="47" fillId="0" borderId="1" xfId="0" applyFont="1" applyBorder="1" applyAlignment="1" applyProtection="1">
      <alignment horizontal="center" vertical="center"/>
      <protection locked="0"/>
    </xf>
    <xf numFmtId="0" fontId="46" fillId="0" borderId="0" xfId="0" applyFont="1" applyAlignment="1">
      <alignment horizontal="center" vertical="center"/>
    </xf>
    <xf numFmtId="0" fontId="49" fillId="0" borderId="1" xfId="0" applyFont="1" applyBorder="1" applyAlignment="1" applyProtection="1">
      <alignment horizontal="center"/>
      <protection hidden="1"/>
    </xf>
    <xf numFmtId="1" fontId="68" fillId="0" borderId="1" xfId="0" applyNumberFormat="1" applyFont="1" applyBorder="1" applyAlignment="1" applyProtection="1">
      <alignment horizontal="center" vertical="center"/>
      <protection hidden="1"/>
    </xf>
    <xf numFmtId="0" fontId="68" fillId="0" borderId="1" xfId="0" applyFont="1" applyBorder="1" applyAlignment="1" applyProtection="1">
      <alignment horizontal="center" vertical="center"/>
      <protection hidden="1"/>
    </xf>
    <xf numFmtId="0" fontId="39" fillId="0" borderId="1" xfId="0" applyFont="1" applyBorder="1" applyAlignment="1" applyProtection="1">
      <alignment horizontal="left"/>
      <protection hidden="1"/>
    </xf>
    <xf numFmtId="0" fontId="28" fillId="0" borderId="15" xfId="0" applyFont="1" applyBorder="1" applyAlignment="1">
      <alignment horizontal="center"/>
    </xf>
    <xf numFmtId="0" fontId="28" fillId="0" borderId="21" xfId="0" applyFont="1" applyBorder="1" applyAlignment="1">
      <alignment horizontal="center"/>
    </xf>
    <xf numFmtId="0" fontId="28" fillId="0" borderId="16" xfId="0" applyFont="1" applyBorder="1" applyAlignment="1">
      <alignment horizontal="center"/>
    </xf>
    <xf numFmtId="0" fontId="28" fillId="0" borderId="17" xfId="0" applyFont="1" applyBorder="1" applyAlignment="1">
      <alignment horizontal="center"/>
    </xf>
    <xf numFmtId="0" fontId="28" fillId="0" borderId="0" xfId="0" applyFont="1" applyAlignment="1">
      <alignment horizontal="center"/>
    </xf>
    <xf numFmtId="0" fontId="28" fillId="0" borderId="18" xfId="0" applyFont="1" applyBorder="1" applyAlignment="1">
      <alignment horizontal="center"/>
    </xf>
    <xf numFmtId="0" fontId="28" fillId="0" borderId="19" xfId="0" applyFont="1" applyBorder="1" applyAlignment="1">
      <alignment horizontal="center"/>
    </xf>
    <xf numFmtId="0" fontId="28" fillId="0" borderId="14" xfId="0" applyFont="1" applyBorder="1" applyAlignment="1">
      <alignment horizontal="center"/>
    </xf>
    <xf numFmtId="0" fontId="28" fillId="0" borderId="20" xfId="0" applyFont="1" applyBorder="1" applyAlignment="1">
      <alignment horizontal="center"/>
    </xf>
    <xf numFmtId="0" fontId="34" fillId="0" borderId="1" xfId="0" applyFont="1" applyBorder="1" applyAlignment="1">
      <alignment horizontal="center" vertical="center" wrapText="1"/>
    </xf>
    <xf numFmtId="0" fontId="28" fillId="0" borderId="1" xfId="0" applyFont="1" applyBorder="1" applyAlignment="1">
      <alignment horizontal="center"/>
    </xf>
    <xf numFmtId="170" fontId="37" fillId="0" borderId="36" xfId="0" applyNumberFormat="1" applyFont="1" applyBorder="1" applyAlignment="1" applyProtection="1">
      <alignment horizontal="left" vertical="center"/>
      <protection hidden="1"/>
    </xf>
    <xf numFmtId="170" fontId="37" fillId="0" borderId="34" xfId="0" applyNumberFormat="1" applyFont="1" applyBorder="1" applyAlignment="1" applyProtection="1">
      <alignment horizontal="left" vertical="center"/>
      <protection hidden="1"/>
    </xf>
    <xf numFmtId="170" fontId="37" fillId="0" borderId="39" xfId="0" applyNumberFormat="1" applyFont="1" applyBorder="1" applyAlignment="1" applyProtection="1">
      <alignment horizontal="left" vertical="center"/>
      <protection hidden="1"/>
    </xf>
    <xf numFmtId="0" fontId="27" fillId="50" borderId="1" xfId="0" applyFont="1" applyFill="1" applyBorder="1" applyAlignment="1">
      <alignment horizontal="center" vertical="center"/>
    </xf>
    <xf numFmtId="0" fontId="39" fillId="0" borderId="15" xfId="0" applyFont="1" applyBorder="1" applyAlignment="1" applyProtection="1">
      <alignment horizontal="center" vertical="center"/>
      <protection hidden="1"/>
    </xf>
    <xf numFmtId="0" fontId="39" fillId="0" borderId="16" xfId="0" applyFont="1" applyBorder="1" applyAlignment="1" applyProtection="1">
      <alignment horizontal="center" vertical="center"/>
      <protection hidden="1"/>
    </xf>
    <xf numFmtId="0" fontId="39" fillId="0" borderId="17" xfId="0" applyFont="1" applyBorder="1" applyAlignment="1" applyProtection="1">
      <alignment horizontal="center" vertical="center"/>
      <protection hidden="1"/>
    </xf>
    <xf numFmtId="0" fontId="39" fillId="0" borderId="18" xfId="0" applyFont="1" applyBorder="1" applyAlignment="1" applyProtection="1">
      <alignment horizontal="center" vertical="center"/>
      <protection hidden="1"/>
    </xf>
    <xf numFmtId="0" fontId="39" fillId="0" borderId="19" xfId="0" applyFont="1" applyBorder="1" applyAlignment="1" applyProtection="1">
      <alignment horizontal="center" vertical="center"/>
      <protection hidden="1"/>
    </xf>
    <xf numFmtId="0" fontId="39" fillId="0" borderId="20" xfId="0" applyFont="1" applyBorder="1" applyAlignment="1" applyProtection="1">
      <alignment horizontal="center" vertical="center"/>
      <protection hidden="1"/>
    </xf>
    <xf numFmtId="0" fontId="38" fillId="0" borderId="36" xfId="0" applyFont="1" applyBorder="1" applyAlignment="1" applyProtection="1">
      <alignment horizontal="center"/>
      <protection locked="0"/>
    </xf>
    <xf numFmtId="0" fontId="38" fillId="0" borderId="39" xfId="0" applyFont="1" applyBorder="1" applyAlignment="1" applyProtection="1">
      <alignment horizontal="center"/>
      <protection locked="0"/>
    </xf>
    <xf numFmtId="0" fontId="38" fillId="0" borderId="17" xfId="0" applyFont="1" applyBorder="1" applyAlignment="1">
      <alignment horizontal="center"/>
    </xf>
    <xf numFmtId="0" fontId="38" fillId="0" borderId="0" xfId="0" applyFont="1" applyAlignment="1">
      <alignment horizontal="center"/>
    </xf>
    <xf numFmtId="0" fontId="38" fillId="0" borderId="34" xfId="0" applyFont="1" applyBorder="1" applyAlignment="1" applyProtection="1">
      <alignment horizontal="center"/>
      <protection locked="0"/>
    </xf>
    <xf numFmtId="0" fontId="42" fillId="6" borderId="1" xfId="0" applyFont="1" applyFill="1" applyBorder="1" applyAlignment="1" applyProtection="1">
      <alignment horizontal="center" vertical="center"/>
      <protection hidden="1"/>
    </xf>
    <xf numFmtId="0" fontId="42" fillId="6" borderId="36" xfId="0" applyFont="1" applyFill="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0" fontId="39" fillId="0" borderId="36" xfId="0" applyFont="1" applyBorder="1" applyAlignment="1" applyProtection="1">
      <alignment horizontal="center" vertical="center" wrapText="1"/>
      <protection hidden="1"/>
    </xf>
    <xf numFmtId="3" fontId="42" fillId="6" borderId="19" xfId="0" applyNumberFormat="1" applyFont="1" applyFill="1" applyBorder="1" applyAlignment="1" applyProtection="1">
      <alignment horizontal="center" vertical="center"/>
      <protection hidden="1"/>
    </xf>
    <xf numFmtId="3" fontId="42" fillId="6" borderId="20" xfId="0" applyNumberFormat="1" applyFont="1" applyFill="1" applyBorder="1" applyAlignment="1" applyProtection="1">
      <alignment horizontal="center" vertical="center"/>
      <protection hidden="1"/>
    </xf>
    <xf numFmtId="0" fontId="39" fillId="0" borderId="15" xfId="0" applyFont="1" applyBorder="1" applyAlignment="1" applyProtection="1">
      <alignment horizontal="center" vertical="center" wrapText="1"/>
      <protection hidden="1"/>
    </xf>
    <xf numFmtId="0" fontId="39" fillId="0" borderId="16" xfId="0" applyFont="1" applyBorder="1" applyAlignment="1" applyProtection="1">
      <alignment horizontal="center" vertical="center" wrapText="1"/>
      <protection hidden="1"/>
    </xf>
    <xf numFmtId="0" fontId="39" fillId="0" borderId="19" xfId="0" applyFont="1" applyBorder="1" applyAlignment="1" applyProtection="1">
      <alignment horizontal="center" vertical="center" wrapText="1"/>
      <protection hidden="1"/>
    </xf>
    <xf numFmtId="0" fontId="39" fillId="0" borderId="20" xfId="0" applyFont="1" applyBorder="1" applyAlignment="1" applyProtection="1">
      <alignment horizontal="center" vertical="center" wrapText="1"/>
      <protection hidden="1"/>
    </xf>
    <xf numFmtId="0" fontId="93" fillId="0" borderId="1" xfId="1" applyFont="1" applyBorder="1" applyAlignment="1" applyProtection="1">
      <alignment horizontal="center" vertical="center" wrapText="1"/>
      <protection hidden="1"/>
    </xf>
    <xf numFmtId="0" fontId="92" fillId="0" borderId="17" xfId="1" applyFont="1" applyBorder="1" applyAlignment="1" applyProtection="1">
      <alignment horizontal="center" vertical="center" wrapText="1"/>
      <protection hidden="1"/>
    </xf>
    <xf numFmtId="0" fontId="92" fillId="0" borderId="0" xfId="1" applyFont="1" applyAlignment="1" applyProtection="1">
      <alignment horizontal="center" vertical="center" wrapText="1"/>
      <protection hidden="1"/>
    </xf>
    <xf numFmtId="0" fontId="93" fillId="0" borderId="36" xfId="1" applyFont="1" applyBorder="1" applyAlignment="1" applyProtection="1">
      <alignment horizontal="center" vertical="center"/>
      <protection hidden="1"/>
    </xf>
    <xf numFmtId="0" fontId="93" fillId="0" borderId="39" xfId="1" applyFont="1" applyBorder="1" applyAlignment="1" applyProtection="1">
      <alignment horizontal="center" vertical="center"/>
      <protection hidden="1"/>
    </xf>
    <xf numFmtId="0" fontId="92" fillId="0" borderId="21" xfId="1" applyFont="1" applyBorder="1" applyAlignment="1" applyProtection="1">
      <alignment horizontal="center" vertical="center"/>
      <protection hidden="1"/>
    </xf>
    <xf numFmtId="0" fontId="92" fillId="0" borderId="16" xfId="1" applyFont="1" applyBorder="1" applyAlignment="1" applyProtection="1">
      <alignment horizontal="center" vertical="center"/>
      <protection hidden="1"/>
    </xf>
    <xf numFmtId="0" fontId="93" fillId="0" borderId="11" xfId="1" applyFont="1" applyBorder="1" applyAlignment="1" applyProtection="1">
      <alignment horizontal="center" vertical="center"/>
      <protection hidden="1"/>
    </xf>
    <xf numFmtId="0" fontId="93" fillId="0" borderId="43" xfId="1" applyFont="1" applyBorder="1" applyAlignment="1" applyProtection="1">
      <alignment horizontal="center" vertical="center"/>
      <protection hidden="1"/>
    </xf>
    <xf numFmtId="0" fontId="103" fillId="0" borderId="14" xfId="1" applyFont="1" applyBorder="1" applyAlignment="1" applyProtection="1">
      <alignment horizontal="center" vertical="center"/>
      <protection locked="0"/>
    </xf>
    <xf numFmtId="0" fontId="103" fillId="0" borderId="20" xfId="1" applyFont="1" applyBorder="1" applyAlignment="1" applyProtection="1">
      <alignment horizontal="center" vertical="center"/>
      <protection locked="0"/>
    </xf>
    <xf numFmtId="0" fontId="92" fillId="0" borderId="6" xfId="0" applyFont="1" applyBorder="1" applyAlignment="1" applyProtection="1">
      <alignment horizontal="center" vertical="center"/>
      <protection locked="0" hidden="1"/>
    </xf>
    <xf numFmtId="0" fontId="92" fillId="0" borderId="44" xfId="0" applyFont="1" applyBorder="1" applyAlignment="1" applyProtection="1">
      <alignment horizontal="center" vertical="center"/>
      <protection locked="0" hidden="1"/>
    </xf>
    <xf numFmtId="0" fontId="92" fillId="0" borderId="10" xfId="0" applyFont="1" applyBorder="1" applyAlignment="1" applyProtection="1">
      <alignment horizontal="center" vertical="center"/>
      <protection locked="0" hidden="1"/>
    </xf>
    <xf numFmtId="0" fontId="92" fillId="0" borderId="43" xfId="0" applyFont="1" applyBorder="1" applyAlignment="1" applyProtection="1">
      <alignment horizontal="center" vertical="center"/>
      <protection locked="0" hidden="1"/>
    </xf>
    <xf numFmtId="0" fontId="92" fillId="0" borderId="45" xfId="0" applyFont="1" applyBorder="1" applyAlignment="1" applyProtection="1">
      <alignment horizontal="center" vertical="center" wrapText="1"/>
      <protection locked="0" hidden="1"/>
    </xf>
    <xf numFmtId="0" fontId="92" fillId="0" borderId="44" xfId="0" applyFont="1" applyBorder="1" applyAlignment="1" applyProtection="1">
      <alignment horizontal="center" vertical="center" wrapText="1"/>
      <protection locked="0" hidden="1"/>
    </xf>
    <xf numFmtId="0" fontId="93" fillId="0" borderId="79" xfId="0" applyFont="1" applyBorder="1" applyAlignment="1" applyProtection="1">
      <alignment horizontal="center"/>
      <protection locked="0"/>
    </xf>
    <xf numFmtId="0" fontId="93" fillId="0" borderId="80" xfId="0" applyFont="1" applyBorder="1" applyAlignment="1" applyProtection="1">
      <alignment horizontal="center"/>
      <protection locked="0"/>
    </xf>
    <xf numFmtId="0" fontId="99" fillId="2" borderId="1" xfId="1" applyFont="1" applyFill="1" applyBorder="1" applyAlignment="1" applyProtection="1">
      <alignment horizontal="center" vertical="center"/>
      <protection hidden="1"/>
    </xf>
    <xf numFmtId="0" fontId="99" fillId="2" borderId="64" xfId="1" applyFont="1" applyFill="1" applyBorder="1" applyAlignment="1" applyProtection="1">
      <alignment horizontal="center" vertical="center"/>
      <protection hidden="1"/>
    </xf>
    <xf numFmtId="0" fontId="99" fillId="38" borderId="65" xfId="1" applyFont="1" applyFill="1" applyBorder="1" applyAlignment="1" applyProtection="1">
      <alignment horizontal="center" vertical="center"/>
      <protection hidden="1"/>
    </xf>
    <xf numFmtId="0" fontId="99" fillId="38" borderId="64" xfId="1" applyFont="1" applyFill="1" applyBorder="1" applyAlignment="1" applyProtection="1">
      <alignment horizontal="center" vertical="center"/>
      <protection hidden="1"/>
    </xf>
    <xf numFmtId="0" fontId="93" fillId="0" borderId="1" xfId="1" applyFont="1" applyBorder="1" applyAlignment="1" applyProtection="1">
      <alignment horizontal="left" vertical="center" wrapText="1"/>
      <protection hidden="1"/>
    </xf>
    <xf numFmtId="0" fontId="99" fillId="2" borderId="62" xfId="1" applyFont="1" applyFill="1" applyBorder="1" applyAlignment="1" applyProtection="1">
      <alignment horizontal="center" vertical="center"/>
      <protection hidden="1"/>
    </xf>
    <xf numFmtId="0" fontId="99" fillId="2" borderId="4" xfId="1" applyFont="1" applyFill="1" applyBorder="1" applyAlignment="1" applyProtection="1">
      <alignment horizontal="center" vertical="center"/>
      <protection hidden="1"/>
    </xf>
    <xf numFmtId="0" fontId="99" fillId="2" borderId="63" xfId="1" applyFont="1" applyFill="1" applyBorder="1" applyAlignment="1" applyProtection="1">
      <alignment horizontal="center" vertical="center"/>
      <protection hidden="1"/>
    </xf>
    <xf numFmtId="14" fontId="93" fillId="0" borderId="1" xfId="1" applyNumberFormat="1" applyFont="1" applyBorder="1" applyAlignment="1" applyProtection="1">
      <alignment horizontal="left" vertical="center" wrapText="1"/>
      <protection hidden="1"/>
    </xf>
    <xf numFmtId="0" fontId="93" fillId="0" borderId="15" xfId="0" applyFont="1" applyBorder="1" applyAlignment="1" applyProtection="1">
      <alignment horizontal="center" vertical="center"/>
      <protection hidden="1"/>
    </xf>
    <xf numFmtId="0" fontId="93" fillId="0" borderId="16" xfId="0" applyFont="1" applyBorder="1" applyAlignment="1" applyProtection="1">
      <alignment horizontal="center" vertical="center"/>
      <protection hidden="1"/>
    </xf>
    <xf numFmtId="0" fontId="93" fillId="0" borderId="17" xfId="0" applyFont="1" applyBorder="1" applyAlignment="1" applyProtection="1">
      <alignment horizontal="center" vertical="center"/>
      <protection hidden="1"/>
    </xf>
    <xf numFmtId="0" fontId="93" fillId="0" borderId="18" xfId="0" applyFont="1" applyBorder="1" applyAlignment="1" applyProtection="1">
      <alignment horizontal="center" vertical="center"/>
      <protection hidden="1"/>
    </xf>
    <xf numFmtId="0" fontId="93" fillId="0" borderId="19" xfId="0" applyFont="1" applyBorder="1" applyAlignment="1" applyProtection="1">
      <alignment horizontal="center" vertical="center"/>
      <protection hidden="1"/>
    </xf>
    <xf numFmtId="0" fontId="93" fillId="0" borderId="20" xfId="0" applyFont="1" applyBorder="1" applyAlignment="1" applyProtection="1">
      <alignment horizontal="center" vertical="center"/>
      <protection hidden="1"/>
    </xf>
    <xf numFmtId="0" fontId="92" fillId="6" borderId="1" xfId="0" applyFont="1" applyFill="1" applyBorder="1" applyAlignment="1">
      <alignment horizontal="left" vertical="center"/>
    </xf>
    <xf numFmtId="0" fontId="92" fillId="6" borderId="39" xfId="0" applyFont="1" applyFill="1" applyBorder="1" applyAlignment="1">
      <alignment vertical="center"/>
    </xf>
    <xf numFmtId="0" fontId="93" fillId="0" borderId="57" xfId="0" applyFont="1" applyBorder="1" applyAlignment="1" applyProtection="1">
      <alignment horizontal="center" vertical="center"/>
      <protection hidden="1"/>
    </xf>
    <xf numFmtId="0" fontId="93" fillId="0" borderId="0" xfId="1" applyFont="1" applyAlignment="1" applyProtection="1">
      <alignment horizontal="center" vertical="center"/>
      <protection hidden="1"/>
    </xf>
    <xf numFmtId="0" fontId="102" fillId="0" borderId="3" xfId="1" applyFont="1" applyBorder="1" applyAlignment="1" applyProtection="1">
      <alignment horizontal="center" vertical="center" wrapText="1"/>
      <protection hidden="1"/>
    </xf>
    <xf numFmtId="0" fontId="102" fillId="0" borderId="4" xfId="1" applyFont="1" applyBorder="1" applyAlignment="1" applyProtection="1">
      <alignment horizontal="center" vertical="center" wrapText="1"/>
      <protection hidden="1"/>
    </xf>
    <xf numFmtId="0" fontId="102" fillId="0" borderId="5" xfId="1" applyFont="1" applyBorder="1" applyAlignment="1" applyProtection="1">
      <alignment horizontal="center" vertical="center" wrapText="1"/>
      <protection hidden="1"/>
    </xf>
    <xf numFmtId="0" fontId="92" fillId="0" borderId="19" xfId="0" applyFont="1" applyBorder="1" applyAlignment="1" applyProtection="1">
      <alignment horizontal="center" vertical="center"/>
      <protection hidden="1"/>
    </xf>
    <xf numFmtId="0" fontId="92" fillId="0" borderId="14" xfId="0" applyFont="1" applyBorder="1" applyAlignment="1" applyProtection="1">
      <alignment horizontal="center" vertical="center"/>
      <protection hidden="1"/>
    </xf>
    <xf numFmtId="0" fontId="92" fillId="0" borderId="20" xfId="0" applyFont="1" applyBorder="1" applyAlignment="1" applyProtection="1">
      <alignment horizontal="center" vertical="center"/>
      <protection hidden="1"/>
    </xf>
    <xf numFmtId="0" fontId="92" fillId="0" borderId="15" xfId="0" applyFont="1" applyBorder="1" applyAlignment="1" applyProtection="1">
      <alignment horizontal="center" vertical="center" wrapText="1"/>
      <protection hidden="1"/>
    </xf>
    <xf numFmtId="0" fontId="92" fillId="0" borderId="21" xfId="0" applyFont="1" applyBorder="1" applyAlignment="1" applyProtection="1">
      <alignment horizontal="center" vertical="center" wrapText="1"/>
      <protection hidden="1"/>
    </xf>
    <xf numFmtId="0" fontId="92" fillId="0" borderId="16" xfId="0" applyFont="1" applyBorder="1" applyAlignment="1" applyProtection="1">
      <alignment horizontal="center" vertical="center" wrapText="1"/>
      <protection hidden="1"/>
    </xf>
    <xf numFmtId="0" fontId="92" fillId="0" borderId="19" xfId="0" applyFont="1" applyBorder="1" applyAlignment="1" applyProtection="1">
      <alignment horizontal="center" vertical="center" wrapText="1"/>
      <protection hidden="1"/>
    </xf>
    <xf numFmtId="0" fontId="92" fillId="0" borderId="14" xfId="0" applyFont="1" applyBorder="1" applyAlignment="1" applyProtection="1">
      <alignment horizontal="center" vertical="center" wrapText="1"/>
      <protection hidden="1"/>
    </xf>
    <xf numFmtId="0" fontId="92" fillId="0" borderId="20" xfId="0" applyFont="1" applyBorder="1" applyAlignment="1" applyProtection="1">
      <alignment horizontal="center" vertical="center" wrapText="1"/>
      <protection hidden="1"/>
    </xf>
    <xf numFmtId="0" fontId="96" fillId="0" borderId="21" xfId="1" applyFont="1" applyBorder="1" applyAlignment="1" applyProtection="1">
      <alignment horizontal="center" vertical="center"/>
      <protection hidden="1"/>
    </xf>
    <xf numFmtId="0" fontId="95" fillId="4" borderId="3" xfId="0" applyFont="1" applyFill="1" applyBorder="1" applyAlignment="1" applyProtection="1">
      <alignment horizontal="center" vertical="center"/>
      <protection hidden="1"/>
    </xf>
    <xf numFmtId="0" fontId="95" fillId="4" borderId="4" xfId="0" applyFont="1" applyFill="1" applyBorder="1" applyAlignment="1" applyProtection="1">
      <alignment horizontal="center" vertical="center"/>
      <protection hidden="1"/>
    </xf>
    <xf numFmtId="0" fontId="95" fillId="4" borderId="5" xfId="0" applyFont="1" applyFill="1" applyBorder="1" applyAlignment="1" applyProtection="1">
      <alignment horizontal="center" vertical="center"/>
      <protection hidden="1"/>
    </xf>
    <xf numFmtId="0" fontId="95" fillId="6" borderId="6" xfId="0" applyFont="1" applyFill="1" applyBorder="1" applyAlignment="1" applyProtection="1">
      <alignment horizontal="center" vertical="center"/>
      <protection hidden="1"/>
    </xf>
    <xf numFmtId="0" fontId="95" fillId="6" borderId="7" xfId="0" applyFont="1" applyFill="1" applyBorder="1" applyAlignment="1" applyProtection="1">
      <alignment horizontal="center" vertical="center"/>
      <protection hidden="1"/>
    </xf>
    <xf numFmtId="0" fontId="95" fillId="6" borderId="8" xfId="0" applyFont="1" applyFill="1" applyBorder="1" applyAlignment="1" applyProtection="1">
      <alignment horizontal="center" vertical="center"/>
      <protection hidden="1"/>
    </xf>
    <xf numFmtId="0" fontId="95" fillId="6" borderId="10" xfId="0" applyFont="1" applyFill="1" applyBorder="1" applyAlignment="1" applyProtection="1">
      <alignment horizontal="center" vertical="center"/>
      <protection hidden="1"/>
    </xf>
    <xf numFmtId="0" fontId="95" fillId="6" borderId="11" xfId="0" applyFont="1" applyFill="1" applyBorder="1" applyAlignment="1" applyProtection="1">
      <alignment horizontal="center" vertical="center"/>
      <protection hidden="1"/>
    </xf>
    <xf numFmtId="0" fontId="95" fillId="6" borderId="12" xfId="0" applyFont="1" applyFill="1" applyBorder="1" applyAlignment="1" applyProtection="1">
      <alignment horizontal="center" vertical="center"/>
      <protection hidden="1"/>
    </xf>
    <xf numFmtId="0" fontId="95" fillId="4" borderId="29" xfId="0" applyFont="1" applyFill="1" applyBorder="1" applyAlignment="1" applyProtection="1">
      <alignment horizontal="center" vertical="center" wrapText="1"/>
      <protection hidden="1"/>
    </xf>
    <xf numFmtId="0" fontId="95" fillId="4" borderId="21" xfId="0" applyFont="1" applyFill="1" applyBorder="1" applyAlignment="1" applyProtection="1">
      <alignment horizontal="center" vertical="center" wrapText="1"/>
      <protection hidden="1"/>
    </xf>
    <xf numFmtId="0" fontId="95" fillId="4" borderId="30" xfId="0" applyFont="1" applyFill="1" applyBorder="1" applyAlignment="1" applyProtection="1">
      <alignment horizontal="center" vertical="center" wrapText="1"/>
      <protection hidden="1"/>
    </xf>
    <xf numFmtId="0" fontId="95" fillId="4" borderId="38" xfId="0" applyFont="1" applyFill="1" applyBorder="1" applyAlignment="1" applyProtection="1">
      <alignment horizontal="center" vertical="center" wrapText="1"/>
      <protection hidden="1"/>
    </xf>
    <xf numFmtId="0" fontId="95" fillId="4" borderId="14" xfId="0" applyFont="1" applyFill="1" applyBorder="1" applyAlignment="1" applyProtection="1">
      <alignment horizontal="center" vertical="center" wrapText="1"/>
      <protection hidden="1"/>
    </xf>
    <xf numFmtId="0" fontId="95" fillId="4" borderId="31" xfId="0" applyFont="1" applyFill="1" applyBorder="1" applyAlignment="1" applyProtection="1">
      <alignment horizontal="center" vertical="center" wrapText="1"/>
      <protection hidden="1"/>
    </xf>
    <xf numFmtId="0" fontId="95" fillId="0" borderId="2" xfId="0" applyFont="1" applyBorder="1" applyAlignment="1" applyProtection="1">
      <alignment horizontal="center" vertical="center" wrapText="1"/>
      <protection hidden="1"/>
    </xf>
    <xf numFmtId="0" fontId="95" fillId="0" borderId="0" xfId="0" applyFont="1" applyAlignment="1" applyProtection="1">
      <alignment horizontal="center" vertical="center" wrapText="1"/>
      <protection hidden="1"/>
    </xf>
    <xf numFmtId="0" fontId="95" fillId="0" borderId="9" xfId="0" applyFont="1" applyBorder="1" applyAlignment="1" applyProtection="1">
      <alignment horizontal="center" vertical="center" wrapText="1"/>
      <protection hidden="1"/>
    </xf>
    <xf numFmtId="0" fontId="95" fillId="0" borderId="2" xfId="0" applyFont="1" applyBorder="1" applyAlignment="1" applyProtection="1">
      <alignment horizontal="center" vertical="center"/>
      <protection hidden="1"/>
    </xf>
    <xf numFmtId="0" fontId="95" fillId="0" borderId="0" xfId="0" applyFont="1" applyAlignment="1" applyProtection="1">
      <alignment horizontal="center" vertical="center"/>
      <protection hidden="1"/>
    </xf>
    <xf numFmtId="0" fontId="95" fillId="0" borderId="9" xfId="0" applyFont="1" applyBorder="1" applyAlignment="1" applyProtection="1">
      <alignment horizontal="center" vertical="center"/>
      <protection hidden="1"/>
    </xf>
    <xf numFmtId="0" fontId="104" fillId="0" borderId="2" xfId="4" applyFont="1" applyFill="1" applyBorder="1" applyAlignment="1" applyProtection="1">
      <alignment horizontal="center" vertical="center"/>
      <protection hidden="1"/>
    </xf>
    <xf numFmtId="0" fontId="104" fillId="0" borderId="0" xfId="4" applyFont="1" applyFill="1" applyBorder="1" applyAlignment="1" applyProtection="1">
      <alignment horizontal="center" vertical="center"/>
      <protection hidden="1"/>
    </xf>
    <xf numFmtId="0" fontId="104" fillId="0" borderId="9" xfId="4" applyFont="1" applyFill="1" applyBorder="1" applyAlignment="1" applyProtection="1">
      <alignment horizontal="center" vertical="center"/>
      <protection hidden="1"/>
    </xf>
    <xf numFmtId="0" fontId="95" fillId="0" borderId="29" xfId="0" applyFont="1" applyBorder="1" applyAlignment="1" applyProtection="1">
      <alignment horizontal="center" vertical="center" wrapText="1"/>
      <protection hidden="1"/>
    </xf>
    <xf numFmtId="0" fontId="95" fillId="0" borderId="30" xfId="0" applyFont="1" applyBorder="1" applyAlignment="1" applyProtection="1">
      <alignment horizontal="center" vertical="center" wrapText="1"/>
      <protection hidden="1"/>
    </xf>
    <xf numFmtId="0" fontId="94" fillId="6" borderId="36" xfId="0" applyFont="1" applyFill="1" applyBorder="1" applyAlignment="1" applyProtection="1">
      <alignment horizontal="center" vertical="center"/>
      <protection hidden="1"/>
    </xf>
    <xf numFmtId="0" fontId="94" fillId="6" borderId="34" xfId="0" applyFont="1" applyFill="1" applyBorder="1" applyAlignment="1" applyProtection="1">
      <alignment horizontal="center" vertical="center"/>
      <protection hidden="1"/>
    </xf>
    <xf numFmtId="0" fontId="95" fillId="6" borderId="36" xfId="0" applyFont="1" applyFill="1" applyBorder="1" applyAlignment="1" applyProtection="1">
      <alignment horizontal="center" vertical="center"/>
      <protection hidden="1"/>
    </xf>
    <xf numFmtId="0" fontId="95" fillId="6" borderId="34" xfId="0" applyFont="1" applyFill="1" applyBorder="1" applyAlignment="1" applyProtection="1">
      <alignment horizontal="center" vertical="center"/>
      <protection hidden="1"/>
    </xf>
    <xf numFmtId="0" fontId="95" fillId="3" borderId="59" xfId="0" applyFont="1" applyFill="1" applyBorder="1" applyAlignment="1" applyProtection="1">
      <alignment horizontal="left" vertical="center" wrapText="1"/>
      <protection hidden="1"/>
    </xf>
    <xf numFmtId="0" fontId="95" fillId="3" borderId="40" xfId="0" applyFont="1" applyFill="1" applyBorder="1" applyAlignment="1" applyProtection="1">
      <alignment horizontal="left" vertical="center" wrapText="1"/>
      <protection hidden="1"/>
    </xf>
    <xf numFmtId="1" fontId="95" fillId="3" borderId="41" xfId="0" applyNumberFormat="1" applyFont="1" applyFill="1" applyBorder="1" applyAlignment="1" applyProtection="1">
      <alignment horizontal="center" vertical="center"/>
      <protection hidden="1"/>
    </xf>
    <xf numFmtId="0" fontId="95" fillId="3" borderId="60" xfId="0" applyFont="1" applyFill="1" applyBorder="1" applyAlignment="1" applyProtection="1">
      <alignment horizontal="center" vertical="center"/>
      <protection hidden="1"/>
    </xf>
    <xf numFmtId="0" fontId="95" fillId="3" borderId="41" xfId="0" applyFont="1" applyFill="1" applyBorder="1" applyAlignment="1" applyProtection="1">
      <alignment horizontal="center" vertical="center"/>
      <protection hidden="1"/>
    </xf>
    <xf numFmtId="0" fontId="95" fillId="3" borderId="61" xfId="0" applyFont="1" applyFill="1" applyBorder="1" applyAlignment="1" applyProtection="1">
      <alignment horizontal="center" vertical="center"/>
      <protection hidden="1"/>
    </xf>
    <xf numFmtId="167" fontId="93" fillId="0" borderId="6" xfId="0" applyNumberFormat="1" applyFont="1" applyBorder="1" applyAlignment="1" applyProtection="1">
      <alignment horizontal="center" vertical="center"/>
      <protection hidden="1"/>
    </xf>
    <xf numFmtId="167" fontId="93" fillId="0" borderId="7" xfId="0" applyNumberFormat="1" applyFont="1" applyBorder="1" applyAlignment="1" applyProtection="1">
      <alignment horizontal="center" vertical="center"/>
      <protection hidden="1"/>
    </xf>
    <xf numFmtId="167" fontId="93" fillId="0" borderId="8" xfId="0" applyNumberFormat="1" applyFont="1" applyBorder="1" applyAlignment="1" applyProtection="1">
      <alignment horizontal="center" vertical="center"/>
      <protection hidden="1"/>
    </xf>
    <xf numFmtId="49" fontId="95" fillId="0" borderId="29" xfId="0" applyNumberFormat="1" applyFont="1" applyBorder="1" applyAlignment="1" applyProtection="1">
      <alignment horizontal="center" vertical="center"/>
      <protection hidden="1"/>
    </xf>
    <xf numFmtId="49" fontId="95" fillId="0" borderId="21" xfId="0" applyNumberFormat="1" applyFont="1" applyBorder="1" applyAlignment="1" applyProtection="1">
      <alignment horizontal="center" vertical="center"/>
      <protection hidden="1"/>
    </xf>
    <xf numFmtId="49" fontId="95" fillId="0" borderId="30" xfId="0" applyNumberFormat="1" applyFont="1" applyBorder="1" applyAlignment="1" applyProtection="1">
      <alignment horizontal="center" vertical="center"/>
      <protection hidden="1"/>
    </xf>
    <xf numFmtId="0" fontId="105" fillId="0" borderId="32" xfId="0" applyFont="1" applyBorder="1" applyAlignment="1" applyProtection="1">
      <alignment horizontal="center" vertical="center" textRotation="255" wrapText="1"/>
      <protection hidden="1"/>
    </xf>
    <xf numFmtId="0" fontId="105" fillId="0" borderId="35" xfId="0" applyFont="1" applyBorder="1" applyAlignment="1" applyProtection="1">
      <alignment horizontal="center" vertical="center" textRotation="255" wrapText="1"/>
      <protection hidden="1"/>
    </xf>
    <xf numFmtId="0" fontId="105" fillId="0" borderId="9" xfId="0" applyFont="1" applyBorder="1" applyAlignment="1" applyProtection="1">
      <alignment horizontal="center" vertical="center" textRotation="255" wrapText="1"/>
      <protection hidden="1"/>
    </xf>
    <xf numFmtId="0" fontId="95" fillId="4" borderId="27" xfId="0" applyFont="1" applyFill="1" applyBorder="1" applyAlignment="1" applyProtection="1">
      <alignment horizontal="center" vertical="center"/>
      <protection hidden="1"/>
    </xf>
    <xf numFmtId="0" fontId="95" fillId="4" borderId="33" xfId="0" applyFont="1" applyFill="1" applyBorder="1" applyAlignment="1" applyProtection="1">
      <alignment horizontal="center" vertical="center"/>
      <protection hidden="1"/>
    </xf>
    <xf numFmtId="0" fontId="95" fillId="4" borderId="28" xfId="0" applyFont="1" applyFill="1" applyBorder="1" applyAlignment="1" applyProtection="1">
      <alignment horizontal="center" vertical="center"/>
      <protection hidden="1"/>
    </xf>
    <xf numFmtId="0" fontId="95" fillId="4" borderId="24" xfId="0" applyFont="1" applyFill="1" applyBorder="1" applyAlignment="1" applyProtection="1">
      <alignment horizontal="center" vertical="center"/>
      <protection hidden="1"/>
    </xf>
    <xf numFmtId="0" fontId="95" fillId="4" borderId="25" xfId="0" applyFont="1" applyFill="1" applyBorder="1" applyAlignment="1" applyProtection="1">
      <alignment horizontal="center" vertical="center"/>
      <protection hidden="1"/>
    </xf>
    <xf numFmtId="0" fontId="95" fillId="4" borderId="26" xfId="0" applyFont="1" applyFill="1" applyBorder="1" applyAlignment="1" applyProtection="1">
      <alignment horizontal="center" vertical="center"/>
      <protection hidden="1"/>
    </xf>
    <xf numFmtId="1" fontId="94" fillId="6" borderId="36" xfId="0" applyNumberFormat="1" applyFont="1" applyFill="1" applyBorder="1" applyAlignment="1" applyProtection="1">
      <alignment horizontal="center" vertical="center"/>
      <protection hidden="1"/>
    </xf>
    <xf numFmtId="0" fontId="95" fillId="4" borderId="32" xfId="0" applyFont="1" applyFill="1" applyBorder="1" applyAlignment="1" applyProtection="1">
      <alignment horizontal="center" vertical="center"/>
      <protection hidden="1"/>
    </xf>
    <xf numFmtId="0" fontId="95" fillId="4" borderId="37" xfId="0" applyFont="1" applyFill="1" applyBorder="1" applyAlignment="1" applyProtection="1">
      <alignment horizontal="center" vertical="center"/>
      <protection hidden="1"/>
    </xf>
    <xf numFmtId="15" fontId="93" fillId="0" borderId="6" xfId="0" applyNumberFormat="1" applyFont="1" applyBorder="1" applyAlignment="1" applyProtection="1">
      <alignment horizontal="center" vertical="center" wrapText="1"/>
      <protection hidden="1"/>
    </xf>
    <xf numFmtId="15" fontId="93" fillId="0" borderId="7" xfId="0" applyNumberFormat="1" applyFont="1" applyBorder="1" applyAlignment="1" applyProtection="1">
      <alignment horizontal="center" vertical="center" wrapText="1"/>
      <protection hidden="1"/>
    </xf>
    <xf numFmtId="15" fontId="93" fillId="0" borderId="8" xfId="0" applyNumberFormat="1" applyFont="1" applyBorder="1" applyAlignment="1" applyProtection="1">
      <alignment horizontal="center" vertical="center" wrapText="1"/>
      <protection hidden="1"/>
    </xf>
    <xf numFmtId="15" fontId="93" fillId="0" borderId="2" xfId="0" applyNumberFormat="1" applyFont="1" applyBorder="1" applyAlignment="1" applyProtection="1">
      <alignment horizontal="center" vertical="center" wrapText="1"/>
      <protection hidden="1"/>
    </xf>
    <xf numFmtId="15" fontId="93" fillId="0" borderId="0" xfId="0" applyNumberFormat="1" applyFont="1" applyAlignment="1" applyProtection="1">
      <alignment horizontal="center" vertical="center" wrapText="1"/>
      <protection hidden="1"/>
    </xf>
    <xf numFmtId="15" fontId="93" fillId="0" borderId="9" xfId="0" applyNumberFormat="1" applyFont="1" applyBorder="1" applyAlignment="1" applyProtection="1">
      <alignment horizontal="center" vertical="center" wrapText="1"/>
      <protection hidden="1"/>
    </xf>
    <xf numFmtId="15" fontId="93" fillId="0" borderId="10" xfId="0" applyNumberFormat="1" applyFont="1" applyBorder="1" applyAlignment="1" applyProtection="1">
      <alignment horizontal="center" vertical="center" wrapText="1"/>
      <protection hidden="1"/>
    </xf>
    <xf numFmtId="15" fontId="93" fillId="0" borderId="11" xfId="0" applyNumberFormat="1" applyFont="1" applyBorder="1" applyAlignment="1" applyProtection="1">
      <alignment horizontal="center" vertical="center" wrapText="1"/>
      <protection hidden="1"/>
    </xf>
    <xf numFmtId="15" fontId="93" fillId="0" borderId="12" xfId="0" applyNumberFormat="1" applyFont="1" applyBorder="1" applyAlignment="1" applyProtection="1">
      <alignment horizontal="center" vertical="center" wrapText="1"/>
      <protection hidden="1"/>
    </xf>
    <xf numFmtId="168" fontId="93" fillId="0" borderId="0" xfId="0" applyNumberFormat="1" applyFont="1" applyAlignment="1" applyProtection="1">
      <alignment horizontal="center" vertical="center"/>
      <protection hidden="1"/>
    </xf>
    <xf numFmtId="168" fontId="93" fillId="0" borderId="9" xfId="0" applyNumberFormat="1" applyFont="1" applyBorder="1" applyAlignment="1" applyProtection="1">
      <alignment horizontal="center" vertical="center"/>
      <protection hidden="1"/>
    </xf>
    <xf numFmtId="0" fontId="95" fillId="3" borderId="2" xfId="0" applyFont="1" applyFill="1" applyBorder="1" applyAlignment="1" applyProtection="1">
      <alignment horizontal="left" vertical="center" wrapText="1"/>
      <protection hidden="1"/>
    </xf>
    <xf numFmtId="0" fontId="95" fillId="3" borderId="0" xfId="0" applyFont="1" applyFill="1" applyAlignment="1" applyProtection="1">
      <alignment horizontal="left" vertical="center" wrapText="1"/>
      <protection hidden="1"/>
    </xf>
    <xf numFmtId="0" fontId="95" fillId="3" borderId="38" xfId="0" applyFont="1" applyFill="1" applyBorder="1" applyAlignment="1" applyProtection="1">
      <alignment horizontal="left" vertical="center" wrapText="1"/>
      <protection hidden="1"/>
    </xf>
    <xf numFmtId="0" fontId="95" fillId="3" borderId="14" xfId="0" applyFont="1" applyFill="1" applyBorder="1" applyAlignment="1" applyProtection="1">
      <alignment horizontal="left" vertical="center" wrapText="1"/>
      <protection hidden="1"/>
    </xf>
    <xf numFmtId="14" fontId="94" fillId="6" borderId="15" xfId="0" applyNumberFormat="1" applyFont="1" applyFill="1" applyBorder="1" applyAlignment="1" applyProtection="1">
      <alignment horizontal="center" vertical="center" wrapText="1"/>
      <protection hidden="1"/>
    </xf>
    <xf numFmtId="0" fontId="94" fillId="6" borderId="21" xfId="0" applyFont="1" applyFill="1" applyBorder="1" applyAlignment="1" applyProtection="1">
      <alignment horizontal="center" vertical="center" wrapText="1"/>
      <protection hidden="1"/>
    </xf>
    <xf numFmtId="0" fontId="94" fillId="6" borderId="30" xfId="0" applyFont="1" applyFill="1" applyBorder="1" applyAlignment="1" applyProtection="1">
      <alignment horizontal="center" vertical="center" wrapText="1"/>
      <protection hidden="1"/>
    </xf>
    <xf numFmtId="0" fontId="94" fillId="6" borderId="17" xfId="0" applyFont="1" applyFill="1" applyBorder="1" applyAlignment="1" applyProtection="1">
      <alignment horizontal="center" vertical="center" wrapText="1"/>
      <protection hidden="1"/>
    </xf>
    <xf numFmtId="0" fontId="94" fillId="6" borderId="0" xfId="0" applyFont="1" applyFill="1" applyAlignment="1" applyProtection="1">
      <alignment horizontal="center" vertical="center" wrapText="1"/>
      <protection hidden="1"/>
    </xf>
    <xf numFmtId="0" fontId="94" fillId="6" borderId="9" xfId="0" applyFont="1" applyFill="1" applyBorder="1" applyAlignment="1" applyProtection="1">
      <alignment horizontal="center" vertical="center" wrapText="1"/>
      <protection hidden="1"/>
    </xf>
    <xf numFmtId="0" fontId="94" fillId="6" borderId="19" xfId="0" applyFont="1" applyFill="1" applyBorder="1" applyAlignment="1" applyProtection="1">
      <alignment horizontal="center" vertical="center" wrapText="1"/>
      <protection hidden="1"/>
    </xf>
    <xf numFmtId="0" fontId="94" fillId="6" borderId="14" xfId="0" applyFont="1" applyFill="1" applyBorder="1" applyAlignment="1" applyProtection="1">
      <alignment horizontal="center" vertical="center" wrapText="1"/>
      <protection hidden="1"/>
    </xf>
    <xf numFmtId="0" fontId="94" fillId="6" borderId="31" xfId="0" applyFont="1" applyFill="1" applyBorder="1" applyAlignment="1" applyProtection="1">
      <alignment horizontal="center" vertical="center" wrapText="1"/>
      <protection hidden="1"/>
    </xf>
    <xf numFmtId="168" fontId="93" fillId="0" borderId="2" xfId="0" applyNumberFormat="1" applyFont="1" applyBorder="1" applyAlignment="1" applyProtection="1">
      <alignment horizontal="center" vertical="center"/>
      <protection hidden="1"/>
    </xf>
    <xf numFmtId="0" fontId="95" fillId="3" borderId="29" xfId="0" applyFont="1" applyFill="1" applyBorder="1" applyAlignment="1" applyProtection="1">
      <alignment horizontal="left" vertical="center" wrapText="1"/>
      <protection hidden="1"/>
    </xf>
    <xf numFmtId="0" fontId="95" fillId="3" borderId="21" xfId="0" applyFont="1" applyFill="1" applyBorder="1" applyAlignment="1" applyProtection="1">
      <alignment horizontal="left" vertical="center" wrapText="1"/>
      <protection hidden="1"/>
    </xf>
    <xf numFmtId="0" fontId="95" fillId="3" borderId="10" xfId="0" applyFont="1" applyFill="1" applyBorder="1" applyAlignment="1" applyProtection="1">
      <alignment horizontal="left" vertical="center" wrapText="1"/>
      <protection hidden="1"/>
    </xf>
    <xf numFmtId="0" fontId="95" fillId="3" borderId="11" xfId="0" applyFont="1" applyFill="1" applyBorder="1" applyAlignment="1" applyProtection="1">
      <alignment horizontal="left" vertical="center" wrapText="1"/>
      <protection hidden="1"/>
    </xf>
    <xf numFmtId="14" fontId="95" fillId="3" borderId="15" xfId="0" applyNumberFormat="1" applyFont="1" applyFill="1" applyBorder="1" applyAlignment="1" applyProtection="1">
      <alignment horizontal="center" vertical="center"/>
      <protection hidden="1"/>
    </xf>
    <xf numFmtId="14" fontId="95" fillId="3" borderId="16" xfId="0" applyNumberFormat="1" applyFont="1" applyFill="1" applyBorder="1" applyAlignment="1" applyProtection="1">
      <alignment horizontal="center" vertical="center"/>
      <protection hidden="1"/>
    </xf>
    <xf numFmtId="14" fontId="95" fillId="3" borderId="42" xfId="0" applyNumberFormat="1" applyFont="1" applyFill="1" applyBorder="1" applyAlignment="1" applyProtection="1">
      <alignment horizontal="center" vertical="center"/>
      <protection hidden="1"/>
    </xf>
    <xf numFmtId="14" fontId="95" fillId="3" borderId="43" xfId="0" applyNumberFormat="1" applyFont="1" applyFill="1" applyBorder="1" applyAlignment="1" applyProtection="1">
      <alignment horizontal="center" vertical="center"/>
      <protection hidden="1"/>
    </xf>
    <xf numFmtId="0" fontId="95" fillId="0" borderId="11" xfId="0" applyFont="1" applyBorder="1" applyAlignment="1" applyProtection="1">
      <alignment horizontal="center" vertical="center"/>
      <protection hidden="1"/>
    </xf>
    <xf numFmtId="14" fontId="95" fillId="3" borderId="30" xfId="0" applyNumberFormat="1" applyFont="1" applyFill="1" applyBorder="1" applyAlignment="1" applyProtection="1">
      <alignment horizontal="center" vertical="center"/>
      <protection hidden="1"/>
    </xf>
    <xf numFmtId="14" fontId="95" fillId="3" borderId="12" xfId="0" applyNumberFormat="1" applyFont="1" applyFill="1" applyBorder="1" applyAlignment="1" applyProtection="1">
      <alignment horizontal="center" vertical="center"/>
      <protection hidden="1"/>
    </xf>
    <xf numFmtId="0" fontId="95" fillId="0" borderId="7" xfId="0" applyFont="1" applyBorder="1" applyAlignment="1" applyProtection="1">
      <alignment horizontal="center" vertical="center"/>
      <protection hidden="1"/>
    </xf>
    <xf numFmtId="0" fontId="95" fillId="0" borderId="8" xfId="0" applyFont="1" applyBorder="1" applyAlignment="1" applyProtection="1">
      <alignment horizontal="center" vertical="center"/>
      <protection hidden="1"/>
    </xf>
    <xf numFmtId="169" fontId="95" fillId="0" borderId="6" xfId="3" applyNumberFormat="1" applyFont="1" applyFill="1" applyBorder="1" applyAlignment="1" applyProtection="1">
      <alignment horizontal="center" vertical="center"/>
      <protection hidden="1"/>
    </xf>
    <xf numFmtId="169" fontId="95" fillId="0" borderId="7" xfId="3" applyNumberFormat="1" applyFont="1" applyFill="1" applyBorder="1" applyAlignment="1" applyProtection="1">
      <alignment horizontal="center" vertical="center"/>
      <protection hidden="1"/>
    </xf>
    <xf numFmtId="169" fontId="95" fillId="0" borderId="8" xfId="3" applyNumberFormat="1" applyFont="1" applyFill="1" applyBorder="1" applyAlignment="1" applyProtection="1">
      <alignment horizontal="center" vertical="center"/>
      <protection hidden="1"/>
    </xf>
    <xf numFmtId="0" fontId="94" fillId="0" borderId="1" xfId="0" applyFont="1" applyBorder="1" applyAlignment="1" applyProtection="1">
      <alignment horizontal="left" vertical="center" wrapText="1"/>
      <protection hidden="1"/>
    </xf>
    <xf numFmtId="0" fontId="93" fillId="0" borderId="1" xfId="0" applyFont="1" applyBorder="1" applyAlignment="1" applyProtection="1">
      <alignment horizontal="left" vertical="center" wrapText="1"/>
      <protection hidden="1"/>
    </xf>
    <xf numFmtId="0" fontId="103" fillId="0" borderId="22" xfId="0" applyFont="1" applyBorder="1" applyAlignment="1" applyProtection="1">
      <alignment horizontal="center" vertical="center" wrapText="1"/>
      <protection locked="0"/>
    </xf>
    <xf numFmtId="0" fontId="95" fillId="0" borderId="36" xfId="0" applyFont="1" applyBorder="1" applyAlignment="1" applyProtection="1">
      <alignment horizontal="center" vertical="center" wrapText="1"/>
      <protection hidden="1"/>
    </xf>
    <xf numFmtId="0" fontId="95" fillId="0" borderId="39" xfId="0" applyFont="1" applyBorder="1" applyAlignment="1" applyProtection="1">
      <alignment horizontal="center" vertical="center" wrapText="1"/>
      <protection hidden="1"/>
    </xf>
    <xf numFmtId="0" fontId="95" fillId="0" borderId="34" xfId="0" applyFont="1" applyBorder="1" applyAlignment="1" applyProtection="1">
      <alignment horizontal="center" vertical="center" wrapText="1"/>
      <protection hidden="1"/>
    </xf>
    <xf numFmtId="0" fontId="95" fillId="4" borderId="10" xfId="0" applyFont="1" applyFill="1" applyBorder="1" applyAlignment="1" applyProtection="1">
      <alignment horizontal="center" vertical="center"/>
      <protection hidden="1"/>
    </xf>
    <xf numFmtId="0" fontId="95" fillId="4" borderId="11" xfId="0" applyFont="1" applyFill="1" applyBorder="1" applyAlignment="1" applyProtection="1">
      <alignment horizontal="center" vertical="center"/>
      <protection hidden="1"/>
    </xf>
    <xf numFmtId="0" fontId="95" fillId="4" borderId="12" xfId="0" applyFont="1" applyFill="1" applyBorder="1" applyAlignment="1" applyProtection="1">
      <alignment horizontal="center" vertical="center"/>
      <protection hidden="1"/>
    </xf>
    <xf numFmtId="168" fontId="93" fillId="0" borderId="11" xfId="0" applyNumberFormat="1" applyFont="1" applyBorder="1" applyAlignment="1" applyProtection="1">
      <alignment horizontal="center" vertical="center"/>
      <protection hidden="1"/>
    </xf>
    <xf numFmtId="168" fontId="93" fillId="0" borderId="12" xfId="0" applyNumberFormat="1" applyFont="1" applyBorder="1" applyAlignment="1" applyProtection="1">
      <alignment horizontal="center" vertical="center"/>
      <protection hidden="1"/>
    </xf>
    <xf numFmtId="0" fontId="95" fillId="3" borderId="8" xfId="0" applyFont="1" applyFill="1" applyBorder="1" applyAlignment="1" applyProtection="1">
      <alignment horizontal="left" vertical="center"/>
      <protection hidden="1"/>
    </xf>
    <xf numFmtId="0" fontId="95" fillId="3" borderId="12" xfId="0" applyFont="1" applyFill="1" applyBorder="1" applyAlignment="1" applyProtection="1">
      <alignment horizontal="left" vertical="center"/>
      <protection hidden="1"/>
    </xf>
    <xf numFmtId="0" fontId="95" fillId="0" borderId="6" xfId="0" applyFont="1" applyBorder="1" applyAlignment="1" applyProtection="1">
      <alignment horizontal="center" vertical="center" wrapText="1"/>
      <protection hidden="1"/>
    </xf>
    <xf numFmtId="0" fontId="95" fillId="0" borderId="7" xfId="0" applyFont="1" applyBorder="1" applyAlignment="1" applyProtection="1">
      <alignment horizontal="center" vertical="center" wrapText="1"/>
      <protection hidden="1"/>
    </xf>
    <xf numFmtId="0" fontId="95" fillId="0" borderId="8" xfId="0" applyFont="1" applyBorder="1" applyAlignment="1" applyProtection="1">
      <alignment horizontal="center" vertical="center" wrapText="1"/>
      <protection hidden="1"/>
    </xf>
    <xf numFmtId="0" fontId="95" fillId="0" borderId="10" xfId="0" applyFont="1" applyBorder="1" applyAlignment="1" applyProtection="1">
      <alignment horizontal="center" vertical="center" wrapText="1"/>
      <protection hidden="1"/>
    </xf>
    <xf numFmtId="0" fontId="95" fillId="0" borderId="11" xfId="0" applyFont="1" applyBorder="1" applyAlignment="1" applyProtection="1">
      <alignment horizontal="center" vertical="center" wrapText="1"/>
      <protection hidden="1"/>
    </xf>
    <xf numFmtId="0" fontId="95" fillId="0" borderId="12" xfId="0" applyFont="1" applyBorder="1" applyAlignment="1" applyProtection="1">
      <alignment horizontal="center" vertical="center" wrapText="1"/>
      <protection hidden="1"/>
    </xf>
    <xf numFmtId="0" fontId="95" fillId="3" borderId="32" xfId="0" applyFont="1" applyFill="1" applyBorder="1" applyAlignment="1" applyProtection="1">
      <alignment horizontal="center" vertical="center"/>
      <protection hidden="1"/>
    </xf>
    <xf numFmtId="0" fontId="95" fillId="3" borderId="37" xfId="0" applyFont="1" applyFill="1" applyBorder="1" applyAlignment="1" applyProtection="1">
      <alignment horizontal="center" vertical="center"/>
      <protection hidden="1"/>
    </xf>
    <xf numFmtId="169" fontId="94" fillId="0" borderId="6" xfId="3" applyNumberFormat="1" applyFont="1" applyFill="1" applyBorder="1" applyAlignment="1" applyProtection="1">
      <alignment horizontal="center" vertical="center"/>
      <protection hidden="1"/>
    </xf>
    <xf numFmtId="169" fontId="94" fillId="0" borderId="7" xfId="3" applyNumberFormat="1" applyFont="1" applyFill="1" applyBorder="1" applyAlignment="1" applyProtection="1">
      <alignment horizontal="center" vertical="center"/>
      <protection hidden="1"/>
    </xf>
    <xf numFmtId="169" fontId="94" fillId="0" borderId="8" xfId="3" applyNumberFormat="1" applyFont="1" applyFill="1" applyBorder="1" applyAlignment="1" applyProtection="1">
      <alignment horizontal="center" vertical="center"/>
      <protection hidden="1"/>
    </xf>
    <xf numFmtId="169" fontId="94" fillId="0" borderId="10" xfId="3" applyNumberFormat="1" applyFont="1" applyFill="1" applyBorder="1" applyAlignment="1" applyProtection="1">
      <alignment horizontal="center" vertical="center"/>
      <protection hidden="1"/>
    </xf>
    <xf numFmtId="169" fontId="94" fillId="0" borderId="11" xfId="3" applyNumberFormat="1" applyFont="1" applyFill="1" applyBorder="1" applyAlignment="1" applyProtection="1">
      <alignment horizontal="center" vertical="center"/>
      <protection hidden="1"/>
    </xf>
    <xf numFmtId="169" fontId="94" fillId="0" borderId="12" xfId="3" applyNumberFormat="1" applyFont="1" applyFill="1" applyBorder="1" applyAlignment="1" applyProtection="1">
      <alignment horizontal="center" vertical="center"/>
      <protection hidden="1"/>
    </xf>
    <xf numFmtId="0" fontId="94" fillId="0" borderId="19" xfId="0" applyFont="1" applyBorder="1" applyAlignment="1" applyProtection="1">
      <alignment horizontal="center" vertical="center"/>
      <protection hidden="1"/>
    </xf>
    <xf numFmtId="0" fontId="94" fillId="0" borderId="14" xfId="0" applyFont="1" applyBorder="1" applyAlignment="1" applyProtection="1">
      <alignment horizontal="center" vertical="center"/>
      <protection hidden="1"/>
    </xf>
    <xf numFmtId="0" fontId="94" fillId="0" borderId="20" xfId="0" applyFont="1" applyBorder="1" applyAlignment="1" applyProtection="1">
      <alignment horizontal="center" vertical="center"/>
      <protection hidden="1"/>
    </xf>
    <xf numFmtId="0" fontId="95" fillId="0" borderId="17" xfId="0" applyFont="1" applyBorder="1" applyAlignment="1" applyProtection="1">
      <alignment horizontal="center" vertical="center"/>
      <protection hidden="1"/>
    </xf>
    <xf numFmtId="0" fontId="95" fillId="0" borderId="18" xfId="0" applyFont="1" applyBorder="1" applyAlignment="1" applyProtection="1">
      <alignment horizontal="center" vertical="center"/>
      <protection hidden="1"/>
    </xf>
    <xf numFmtId="3" fontId="94" fillId="0" borderId="19" xfId="2" applyNumberFormat="1" applyFont="1" applyFill="1" applyBorder="1" applyAlignment="1" applyProtection="1">
      <alignment horizontal="center" vertical="center"/>
      <protection hidden="1"/>
    </xf>
    <xf numFmtId="3" fontId="94" fillId="0" borderId="14" xfId="2" applyNumberFormat="1" applyFont="1" applyFill="1" applyBorder="1" applyAlignment="1" applyProtection="1">
      <alignment horizontal="center" vertical="center"/>
      <protection hidden="1"/>
    </xf>
    <xf numFmtId="3" fontId="94" fillId="0" borderId="20" xfId="2" applyNumberFormat="1" applyFont="1" applyFill="1" applyBorder="1" applyAlignment="1" applyProtection="1">
      <alignment horizontal="center" vertical="center"/>
      <protection hidden="1"/>
    </xf>
    <xf numFmtId="0" fontId="95" fillId="0" borderId="1" xfId="0" applyFont="1" applyBorder="1" applyAlignment="1" applyProtection="1">
      <alignment horizontal="center" vertical="center" wrapText="1"/>
      <protection hidden="1"/>
    </xf>
    <xf numFmtId="0" fontId="103" fillId="0" borderId="22" xfId="0" applyFont="1" applyBorder="1" applyAlignment="1" applyProtection="1">
      <alignment horizontal="center" vertical="center"/>
      <protection locked="0"/>
    </xf>
    <xf numFmtId="0" fontId="95" fillId="0" borderId="1" xfId="0" applyFont="1" applyBorder="1" applyAlignment="1" applyProtection="1">
      <alignment horizontal="center" vertical="center"/>
      <protection hidden="1"/>
    </xf>
    <xf numFmtId="1" fontId="95" fillId="0" borderId="1" xfId="0" applyNumberFormat="1" applyFont="1" applyBorder="1" applyAlignment="1" applyProtection="1">
      <alignment horizontal="center" vertical="top" wrapText="1"/>
      <protection hidden="1"/>
    </xf>
    <xf numFmtId="0" fontId="95" fillId="0" borderId="1" xfId="0" applyFont="1" applyBorder="1" applyAlignment="1" applyProtection="1">
      <alignment horizontal="center" vertical="top" wrapText="1"/>
      <protection hidden="1"/>
    </xf>
    <xf numFmtId="0" fontId="93" fillId="0" borderId="6" xfId="0" applyFont="1" applyBorder="1" applyAlignment="1" applyProtection="1">
      <alignment horizontal="center" vertical="center"/>
      <protection hidden="1"/>
    </xf>
    <xf numFmtId="0" fontId="93" fillId="0" borderId="44" xfId="0" applyFont="1" applyBorder="1" applyAlignment="1" applyProtection="1">
      <alignment horizontal="center" vertical="center"/>
      <protection hidden="1"/>
    </xf>
    <xf numFmtId="0" fontId="93" fillId="0" borderId="2" xfId="0" applyFont="1" applyBorder="1" applyAlignment="1" applyProtection="1">
      <alignment horizontal="center" vertical="center"/>
      <protection hidden="1"/>
    </xf>
    <xf numFmtId="0" fontId="93" fillId="0" borderId="38" xfId="0" applyFont="1" applyBorder="1" applyAlignment="1" applyProtection="1">
      <alignment horizontal="center" vertical="center"/>
      <protection hidden="1"/>
    </xf>
    <xf numFmtId="0" fontId="95" fillId="4" borderId="6" xfId="0" applyFont="1" applyFill="1" applyBorder="1" applyAlignment="1" applyProtection="1">
      <alignment horizontal="center" vertical="center" wrapText="1"/>
      <protection hidden="1"/>
    </xf>
    <xf numFmtId="0" fontId="95" fillId="4" borderId="7" xfId="0" applyFont="1" applyFill="1" applyBorder="1" applyAlignment="1" applyProtection="1">
      <alignment horizontal="center" vertical="center" wrapText="1"/>
      <protection hidden="1"/>
    </xf>
    <xf numFmtId="0" fontId="95" fillId="4" borderId="8" xfId="0" applyFont="1" applyFill="1" applyBorder="1" applyAlignment="1" applyProtection="1">
      <alignment horizontal="center" vertical="center" wrapText="1"/>
      <protection hidden="1"/>
    </xf>
    <xf numFmtId="0" fontId="95" fillId="4" borderId="2" xfId="0" applyFont="1" applyFill="1" applyBorder="1" applyAlignment="1" applyProtection="1">
      <alignment horizontal="center" vertical="center" wrapText="1"/>
      <protection hidden="1"/>
    </xf>
    <xf numFmtId="0" fontId="95" fillId="4" borderId="0" xfId="0" applyFont="1" applyFill="1" applyAlignment="1" applyProtection="1">
      <alignment horizontal="center" vertical="center" wrapText="1"/>
      <protection hidden="1"/>
    </xf>
    <xf numFmtId="0" fontId="95" fillId="4" borderId="9" xfId="0" applyFont="1" applyFill="1" applyBorder="1" applyAlignment="1" applyProtection="1">
      <alignment horizontal="center" vertical="center" wrapText="1"/>
      <protection hidden="1"/>
    </xf>
    <xf numFmtId="0" fontId="95" fillId="4" borderId="10" xfId="0" applyFont="1" applyFill="1" applyBorder="1" applyAlignment="1" applyProtection="1">
      <alignment horizontal="center" vertical="center" wrapText="1"/>
      <protection hidden="1"/>
    </xf>
    <xf numFmtId="0" fontId="95" fillId="4" borderId="11" xfId="0" applyFont="1" applyFill="1" applyBorder="1" applyAlignment="1" applyProtection="1">
      <alignment horizontal="center" vertical="center" wrapText="1"/>
      <protection hidden="1"/>
    </xf>
    <xf numFmtId="0" fontId="95" fillId="4" borderId="12" xfId="0" applyFont="1" applyFill="1" applyBorder="1" applyAlignment="1" applyProtection="1">
      <alignment horizontal="center" vertical="center" wrapText="1"/>
      <protection hidden="1"/>
    </xf>
    <xf numFmtId="0" fontId="92" fillId="0" borderId="1" xfId="0" applyFont="1" applyBorder="1" applyAlignment="1" applyProtection="1">
      <alignment horizontal="center" vertical="center" wrapText="1"/>
      <protection hidden="1"/>
    </xf>
    <xf numFmtId="0" fontId="92" fillId="0" borderId="1" xfId="0" applyFont="1" applyBorder="1" applyAlignment="1" applyProtection="1">
      <alignment horizontal="center" vertical="center"/>
      <protection hidden="1"/>
    </xf>
    <xf numFmtId="0" fontId="94" fillId="6" borderId="0" xfId="0" applyFont="1" applyFill="1" applyAlignment="1">
      <alignment horizontal="left"/>
    </xf>
    <xf numFmtId="0" fontId="94" fillId="6" borderId="0" xfId="0" applyFont="1" applyFill="1" applyAlignment="1">
      <alignment horizontal="left" wrapText="1"/>
    </xf>
    <xf numFmtId="0" fontId="94" fillId="6" borderId="34" xfId="0" applyFont="1" applyFill="1" applyBorder="1" applyProtection="1">
      <protection locked="0"/>
    </xf>
    <xf numFmtId="0" fontId="94" fillId="6" borderId="0" xfId="0" applyFont="1" applyFill="1" applyAlignment="1">
      <alignment horizontal="justify" wrapText="1"/>
    </xf>
    <xf numFmtId="43" fontId="94" fillId="6" borderId="34" xfId="51" applyFont="1" applyFill="1" applyBorder="1" applyAlignment="1" applyProtection="1">
      <alignment horizontal="center"/>
      <protection locked="0"/>
    </xf>
    <xf numFmtId="43" fontId="94" fillId="6" borderId="14" xfId="51" applyFont="1" applyFill="1" applyBorder="1" applyAlignment="1" applyProtection="1">
      <alignment horizontal="center"/>
      <protection locked="0"/>
    </xf>
    <xf numFmtId="0" fontId="94" fillId="6" borderId="14" xfId="0" applyFont="1" applyFill="1" applyBorder="1" applyAlignment="1" applyProtection="1">
      <alignment horizontal="center" wrapText="1"/>
      <protection locked="0"/>
    </xf>
    <xf numFmtId="0" fontId="94" fillId="6" borderId="34" xfId="0" applyFont="1" applyFill="1" applyBorder="1" applyAlignment="1" applyProtection="1">
      <alignment horizontal="center"/>
      <protection locked="0"/>
    </xf>
    <xf numFmtId="0" fontId="94" fillId="6" borderId="0" xfId="0" applyFont="1" applyFill="1" applyAlignment="1">
      <alignment horizontal="center" wrapText="1"/>
    </xf>
    <xf numFmtId="0" fontId="110" fillId="6" borderId="0" xfId="0" applyFont="1" applyFill="1" applyAlignment="1">
      <alignment horizontal="center" vertical="center"/>
    </xf>
    <xf numFmtId="0" fontId="94" fillId="6" borderId="0" xfId="0" applyFont="1" applyFill="1" applyAlignment="1">
      <alignment vertical="center" wrapText="1"/>
    </xf>
    <xf numFmtId="0" fontId="94" fillId="6" borderId="0" xfId="0" applyFont="1" applyFill="1" applyAlignment="1">
      <alignment horizontal="left" vertical="center" wrapText="1"/>
    </xf>
    <xf numFmtId="0" fontId="92" fillId="6" borderId="0" xfId="0" applyFont="1" applyFill="1" applyAlignment="1">
      <alignment horizontal="center" vertical="center"/>
    </xf>
    <xf numFmtId="42" fontId="94" fillId="6" borderId="14" xfId="54" applyFont="1" applyFill="1" applyBorder="1" applyAlignment="1" applyProtection="1">
      <alignment horizontal="center"/>
      <protection locked="0"/>
    </xf>
    <xf numFmtId="0" fontId="94" fillId="6" borderId="0" xfId="0" applyFont="1" applyFill="1" applyAlignment="1" applyProtection="1">
      <alignment horizontal="left" wrapText="1"/>
      <protection locked="0"/>
    </xf>
    <xf numFmtId="42" fontId="94" fillId="6" borderId="0" xfId="54" applyFont="1" applyFill="1" applyBorder="1" applyAlignment="1" applyProtection="1">
      <alignment horizontal="center" vertical="center"/>
      <protection locked="0"/>
    </xf>
    <xf numFmtId="0" fontId="93" fillId="6" borderId="15" xfId="0" applyFont="1" applyFill="1" applyBorder="1" applyAlignment="1">
      <alignment horizontal="center"/>
    </xf>
    <xf numFmtId="0" fontId="93" fillId="6" borderId="16" xfId="0" applyFont="1" applyFill="1" applyBorder="1" applyAlignment="1">
      <alignment horizontal="center"/>
    </xf>
    <xf numFmtId="0" fontId="93" fillId="6" borderId="17" xfId="0" applyFont="1" applyFill="1" applyBorder="1" applyAlignment="1">
      <alignment horizontal="center"/>
    </xf>
    <xf numFmtId="0" fontId="93" fillId="6" borderId="18" xfId="0" applyFont="1" applyFill="1" applyBorder="1" applyAlignment="1">
      <alignment horizontal="center"/>
    </xf>
    <xf numFmtId="1" fontId="94" fillId="6" borderId="14" xfId="0" applyNumberFormat="1" applyFont="1" applyFill="1" applyBorder="1" applyAlignment="1" applyProtection="1">
      <alignment horizontal="center"/>
      <protection hidden="1"/>
    </xf>
    <xf numFmtId="0" fontId="94" fillId="6" borderId="14" xfId="0" applyFont="1" applyFill="1" applyBorder="1" applyAlignment="1" applyProtection="1">
      <alignment horizontal="center"/>
      <protection hidden="1"/>
    </xf>
    <xf numFmtId="3" fontId="94" fillId="6" borderId="34" xfId="0" applyNumberFormat="1" applyFont="1" applyFill="1" applyBorder="1" applyAlignment="1" applyProtection="1">
      <alignment horizontal="center"/>
      <protection hidden="1"/>
    </xf>
    <xf numFmtId="0" fontId="95" fillId="6" borderId="0" xfId="0" applyFont="1" applyFill="1" applyAlignment="1">
      <alignment horizontal="center" wrapText="1"/>
    </xf>
    <xf numFmtId="0" fontId="93" fillId="6" borderId="36" xfId="0" applyFont="1" applyFill="1" applyBorder="1" applyAlignment="1">
      <alignment horizontal="center"/>
    </xf>
    <xf numFmtId="0" fontId="93" fillId="6" borderId="34" xfId="0" applyFont="1" applyFill="1" applyBorder="1" applyAlignment="1">
      <alignment horizontal="center"/>
    </xf>
    <xf numFmtId="0" fontId="93" fillId="6" borderId="39" xfId="0" applyFont="1" applyFill="1" applyBorder="1" applyAlignment="1">
      <alignment horizontal="center"/>
    </xf>
    <xf numFmtId="0" fontId="92" fillId="6" borderId="19" xfId="0" applyFont="1" applyFill="1" applyBorder="1" applyAlignment="1">
      <alignment horizontal="center" vertical="center" wrapText="1"/>
    </xf>
    <xf numFmtId="0" fontId="92" fillId="6" borderId="14" xfId="0" applyFont="1" applyFill="1" applyBorder="1" applyAlignment="1">
      <alignment horizontal="center" vertical="center" wrapText="1"/>
    </xf>
    <xf numFmtId="0" fontId="92" fillId="6" borderId="20" xfId="0" applyFont="1" applyFill="1" applyBorder="1" applyAlignment="1">
      <alignment horizontal="center" vertical="center" wrapText="1"/>
    </xf>
    <xf numFmtId="0" fontId="0" fillId="0" borderId="32" xfId="0" applyBorder="1" applyAlignment="1">
      <alignment horizontal="center" wrapText="1"/>
    </xf>
    <xf numFmtId="0" fontId="0" fillId="0" borderId="35" xfId="0" applyBorder="1" applyAlignment="1">
      <alignment horizontal="center" wrapText="1"/>
    </xf>
    <xf numFmtId="0" fontId="0" fillId="0" borderId="37" xfId="0" applyBorder="1" applyAlignment="1">
      <alignment horizontal="center" wrapText="1"/>
    </xf>
    <xf numFmtId="0" fontId="1" fillId="0" borderId="1" xfId="0" applyFont="1" applyBorder="1" applyAlignment="1">
      <alignment horizontal="center" vertical="center" wrapText="1"/>
    </xf>
    <xf numFmtId="0" fontId="1" fillId="0" borderId="23" xfId="0" applyFont="1" applyBorder="1" applyAlignment="1">
      <alignment horizontal="center" vertical="center" wrapText="1"/>
    </xf>
    <xf numFmtId="0" fontId="85" fillId="0" borderId="6" xfId="0" applyFont="1" applyBorder="1" applyAlignment="1">
      <alignment horizontal="center" vertical="center" wrapText="1"/>
    </xf>
    <xf numFmtId="0" fontId="85" fillId="0" borderId="8" xfId="0" applyFont="1" applyBorder="1" applyAlignment="1">
      <alignment horizontal="center" vertical="center" wrapText="1"/>
    </xf>
    <xf numFmtId="0" fontId="85" fillId="0" borderId="2" xfId="0" applyFont="1" applyBorder="1" applyAlignment="1">
      <alignment horizontal="center" vertical="center" wrapText="1"/>
    </xf>
    <xf numFmtId="0" fontId="85" fillId="0" borderId="9" xfId="0" applyFont="1" applyBorder="1" applyAlignment="1">
      <alignment horizontal="center" vertical="center" wrapText="1"/>
    </xf>
    <xf numFmtId="0" fontId="85" fillId="0" borderId="10" xfId="0" applyFont="1" applyBorder="1" applyAlignment="1">
      <alignment horizontal="center" vertical="center" wrapText="1"/>
    </xf>
    <xf numFmtId="0" fontId="85" fillId="0" borderId="12" xfId="0" applyFont="1" applyBorder="1" applyAlignment="1">
      <alignment horizontal="center" vertical="center" wrapText="1"/>
    </xf>
    <xf numFmtId="0" fontId="32" fillId="48" borderId="27" xfId="0" applyFont="1" applyFill="1" applyBorder="1" applyAlignment="1">
      <alignment horizontal="center" vertical="center" wrapText="1"/>
    </xf>
    <xf numFmtId="0" fontId="32" fillId="48" borderId="33" xfId="0" applyFont="1" applyFill="1" applyBorder="1" applyAlignment="1">
      <alignment horizontal="center" vertical="center" wrapText="1"/>
    </xf>
    <xf numFmtId="0" fontId="32" fillId="48" borderId="28" xfId="0" applyFont="1" applyFill="1" applyBorder="1" applyAlignment="1">
      <alignment horizontal="center" vertical="center" wrapText="1"/>
    </xf>
    <xf numFmtId="0" fontId="81" fillId="0" borderId="1" xfId="0" applyFont="1" applyBorder="1" applyAlignment="1">
      <alignment horizontal="center" vertical="center" wrapText="1"/>
    </xf>
    <xf numFmtId="0" fontId="81" fillId="0" borderId="23"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23" xfId="0" applyNumberFormat="1" applyFont="1" applyBorder="1" applyAlignment="1">
      <alignment horizontal="center" vertical="center" wrapText="1"/>
    </xf>
    <xf numFmtId="0" fontId="80" fillId="48" borderId="13" xfId="0" applyFont="1" applyFill="1" applyBorder="1" applyAlignment="1">
      <alignment horizontal="center" vertical="center" wrapText="1"/>
    </xf>
    <xf numFmtId="0" fontId="80" fillId="48" borderId="1" xfId="0" applyFont="1" applyFill="1" applyBorder="1" applyAlignment="1">
      <alignment horizontal="center" vertical="center" wrapText="1"/>
    </xf>
    <xf numFmtId="0" fontId="80" fillId="48" borderId="23" xfId="0" applyFont="1" applyFill="1" applyBorder="1" applyAlignment="1">
      <alignment horizontal="center" vertical="center" wrapText="1"/>
    </xf>
    <xf numFmtId="1" fontId="90" fillId="0" borderId="1" xfId="0" applyNumberFormat="1" applyFont="1" applyBorder="1" applyAlignment="1">
      <alignment horizontal="center" vertical="center" wrapText="1"/>
    </xf>
    <xf numFmtId="1" fontId="90" fillId="0" borderId="2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23"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14" fontId="1" fillId="0" borderId="26" xfId="0" applyNumberFormat="1" applyFont="1" applyBorder="1" applyAlignment="1">
      <alignment horizontal="center" vertical="center" wrapText="1"/>
    </xf>
    <xf numFmtId="0" fontId="1" fillId="48" borderId="27" xfId="0" applyFont="1" applyFill="1" applyBorder="1" applyAlignment="1">
      <alignment horizontal="center" vertical="center" wrapText="1"/>
    </xf>
    <xf numFmtId="0" fontId="1" fillId="48" borderId="33" xfId="0" applyFont="1" applyFill="1" applyBorder="1" applyAlignment="1">
      <alignment horizontal="center" vertical="center" wrapText="1"/>
    </xf>
    <xf numFmtId="0" fontId="1" fillId="48" borderId="28" xfId="0" applyFont="1" applyFill="1" applyBorder="1" applyAlignment="1">
      <alignment horizontal="center" vertical="center" wrapText="1"/>
    </xf>
    <xf numFmtId="0" fontId="82" fillId="48" borderId="13" xfId="0" applyFont="1" applyFill="1" applyBorder="1" applyAlignment="1">
      <alignment horizontal="center" vertical="center" wrapText="1"/>
    </xf>
    <xf numFmtId="0" fontId="82" fillId="48" borderId="1" xfId="0" applyFont="1" applyFill="1" applyBorder="1" applyAlignment="1">
      <alignment horizontal="center" vertical="center" wrapText="1"/>
    </xf>
    <xf numFmtId="0" fontId="82" fillId="48" borderId="23" xfId="0" applyFont="1" applyFill="1" applyBorder="1" applyAlignment="1">
      <alignment horizontal="center" vertical="center" wrapText="1"/>
    </xf>
    <xf numFmtId="0" fontId="32" fillId="48" borderId="6" xfId="0" applyFont="1" applyFill="1" applyBorder="1" applyAlignment="1">
      <alignment horizontal="center" vertical="center" wrapText="1"/>
    </xf>
    <xf numFmtId="0" fontId="32" fillId="48" borderId="7" xfId="0" applyFont="1" applyFill="1" applyBorder="1" applyAlignment="1">
      <alignment horizontal="center" vertical="center" wrapText="1"/>
    </xf>
    <xf numFmtId="0" fontId="32" fillId="48" borderId="8" xfId="0" applyFont="1" applyFill="1" applyBorder="1" applyAlignment="1">
      <alignment horizontal="center" vertical="center" wrapText="1"/>
    </xf>
    <xf numFmtId="0" fontId="32" fillId="48" borderId="10" xfId="0" applyFont="1" applyFill="1" applyBorder="1" applyAlignment="1">
      <alignment horizontal="center" vertical="center" wrapText="1"/>
    </xf>
    <xf numFmtId="0" fontId="32" fillId="48" borderId="11" xfId="0" applyFont="1" applyFill="1" applyBorder="1" applyAlignment="1">
      <alignment horizontal="center" vertical="center" wrapText="1"/>
    </xf>
    <xf numFmtId="0" fontId="32" fillId="48" borderId="12" xfId="0" applyFont="1" applyFill="1" applyBorder="1" applyAlignment="1">
      <alignment horizontal="center" vertical="center" wrapText="1"/>
    </xf>
    <xf numFmtId="0" fontId="32" fillId="48" borderId="59" xfId="0" applyFont="1" applyFill="1" applyBorder="1" applyAlignment="1">
      <alignment horizontal="center" vertical="center" wrapText="1"/>
    </xf>
    <xf numFmtId="0" fontId="32" fillId="48" borderId="60" xfId="0" applyFont="1" applyFill="1" applyBorder="1" applyAlignment="1">
      <alignment horizontal="center" vertical="center" wrapText="1"/>
    </xf>
    <xf numFmtId="0" fontId="32" fillId="48" borderId="61" xfId="0" applyFont="1" applyFill="1" applyBorder="1" applyAlignment="1">
      <alignment horizontal="center" vertical="center" wrapText="1"/>
    </xf>
    <xf numFmtId="0" fontId="80" fillId="48" borderId="1" xfId="0" applyFont="1" applyFill="1" applyBorder="1" applyAlignment="1">
      <alignment vertical="center" wrapText="1"/>
    </xf>
    <xf numFmtId="0" fontId="1" fillId="0" borderId="25"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82" fillId="49" borderId="1" xfId="0" applyFont="1" applyFill="1" applyBorder="1" applyAlignment="1">
      <alignment horizontal="center" vertical="center" wrapText="1"/>
    </xf>
    <xf numFmtId="0" fontId="82" fillId="48" borderId="1" xfId="0" applyFont="1" applyFill="1" applyBorder="1" applyAlignment="1">
      <alignment horizontal="justify" vertical="center" wrapText="1"/>
    </xf>
    <xf numFmtId="0" fontId="1" fillId="0" borderId="26" xfId="0" applyFont="1" applyBorder="1" applyAlignment="1">
      <alignment horizontal="center" vertical="center" wrapText="1"/>
    </xf>
    <xf numFmtId="0" fontId="0" fillId="0" borderId="7" xfId="0" applyBorder="1" applyAlignment="1">
      <alignment horizontal="center"/>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95" fillId="0" borderId="14" xfId="0" applyFont="1" applyBorder="1" applyAlignment="1" applyProtection="1">
      <alignment horizontal="center"/>
      <protection locked="0"/>
    </xf>
    <xf numFmtId="0" fontId="127" fillId="0" borderId="0" xfId="0" applyFont="1" applyAlignment="1">
      <alignment horizontal="left" vertical="center" wrapText="1"/>
    </xf>
    <xf numFmtId="0" fontId="127" fillId="0" borderId="0" xfId="0" applyFont="1" applyAlignment="1">
      <alignment horizontal="left" vertical="center"/>
    </xf>
    <xf numFmtId="0" fontId="95" fillId="0" borderId="0" xfId="0" applyFont="1" applyAlignment="1">
      <alignment horizontal="center"/>
    </xf>
    <xf numFmtId="0" fontId="95" fillId="0" borderId="84" xfId="0" applyFont="1" applyBorder="1" applyAlignment="1">
      <alignment horizontal="center" vertical="center"/>
    </xf>
    <xf numFmtId="0" fontId="95" fillId="0" borderId="85" xfId="0" applyFont="1" applyBorder="1" applyAlignment="1">
      <alignment horizontal="center" vertical="center"/>
    </xf>
    <xf numFmtId="3" fontId="121" fillId="0" borderId="87" xfId="0" applyNumberFormat="1" applyFont="1" applyBorder="1" applyAlignment="1">
      <alignment horizontal="center" vertical="center"/>
    </xf>
    <xf numFmtId="3" fontId="121" fillId="0" borderId="88" xfId="0" applyNumberFormat="1" applyFont="1" applyBorder="1" applyAlignment="1">
      <alignment horizontal="center" vertical="center"/>
    </xf>
    <xf numFmtId="3" fontId="121" fillId="0" borderId="89" xfId="0" applyNumberFormat="1" applyFont="1" applyBorder="1" applyAlignment="1">
      <alignment horizontal="center" vertical="center"/>
    </xf>
    <xf numFmtId="3" fontId="121" fillId="0" borderId="10" xfId="0" applyNumberFormat="1" applyFont="1" applyBorder="1" applyAlignment="1">
      <alignment horizontal="center" vertical="center"/>
    </xf>
    <xf numFmtId="3" fontId="121" fillId="0" borderId="11" xfId="0" applyNumberFormat="1" applyFont="1" applyBorder="1" applyAlignment="1">
      <alignment horizontal="center" vertical="center"/>
    </xf>
    <xf numFmtId="3" fontId="121" fillId="0" borderId="12" xfId="0" applyNumberFormat="1" applyFont="1" applyBorder="1" applyAlignment="1">
      <alignment horizontal="center" vertical="center"/>
    </xf>
    <xf numFmtId="0" fontId="95" fillId="0" borderId="87" xfId="0" applyFont="1" applyBorder="1" applyAlignment="1" applyProtection="1">
      <alignment horizontal="center" vertical="center" wrapText="1"/>
      <protection locked="0"/>
    </xf>
    <xf numFmtId="0" fontId="95" fillId="0" borderId="88" xfId="0" applyFont="1" applyBorder="1" applyAlignment="1" applyProtection="1">
      <alignment horizontal="center" vertical="center" wrapText="1"/>
      <protection locked="0"/>
    </xf>
    <xf numFmtId="0" fontId="95" fillId="0" borderId="89" xfId="0" applyFont="1" applyBorder="1" applyAlignment="1" applyProtection="1">
      <alignment horizontal="center" vertical="center" wrapText="1"/>
      <protection locked="0"/>
    </xf>
    <xf numFmtId="0" fontId="95" fillId="0" borderId="10" xfId="0" applyFont="1" applyBorder="1" applyAlignment="1" applyProtection="1">
      <alignment horizontal="center" vertical="center" wrapText="1"/>
      <protection locked="0"/>
    </xf>
    <xf numFmtId="0" fontId="95" fillId="0" borderId="11" xfId="0" applyFont="1" applyBorder="1" applyAlignment="1" applyProtection="1">
      <alignment horizontal="center" vertical="center" wrapText="1"/>
      <protection locked="0"/>
    </xf>
    <xf numFmtId="0" fontId="95" fillId="0" borderId="12" xfId="0" applyFont="1" applyBorder="1" applyAlignment="1" applyProtection="1">
      <alignment horizontal="center" vertical="center" wrapText="1"/>
      <protection locked="0"/>
    </xf>
    <xf numFmtId="0" fontId="121" fillId="0" borderId="0" xfId="0" applyFont="1" applyAlignment="1">
      <alignment horizontal="center"/>
    </xf>
    <xf numFmtId="0" fontId="94" fillId="0" borderId="3" xfId="0" applyFont="1" applyBorder="1" applyAlignment="1">
      <alignment horizontal="center" vertical="center"/>
    </xf>
    <xf numFmtId="0" fontId="94" fillId="0" borderId="5" xfId="0" applyFont="1" applyBorder="1" applyAlignment="1">
      <alignment horizontal="center" vertical="center"/>
    </xf>
    <xf numFmtId="0" fontId="95" fillId="0" borderId="0" xfId="0" applyFont="1" applyAlignment="1">
      <alignment horizontal="justify" vertical="center" wrapText="1"/>
    </xf>
    <xf numFmtId="0" fontId="94" fillId="0" borderId="0" xfId="0" applyFont="1" applyAlignment="1">
      <alignment horizontal="left" vertical="center" wrapText="1"/>
    </xf>
    <xf numFmtId="0" fontId="121" fillId="0" borderId="0" xfId="0" applyFont="1" applyAlignment="1">
      <alignment horizontal="center" vertical="center"/>
    </xf>
    <xf numFmtId="3" fontId="95" fillId="0" borderId="14" xfId="0" applyNumberFormat="1" applyFont="1" applyBorder="1" applyAlignment="1" applyProtection="1">
      <alignment horizontal="center"/>
      <protection locked="0"/>
    </xf>
    <xf numFmtId="14" fontId="111" fillId="0" borderId="3" xfId="0" applyNumberFormat="1" applyFont="1" applyBorder="1" applyAlignment="1" applyProtection="1">
      <alignment horizontal="center" vertical="center"/>
      <protection locked="0"/>
    </xf>
    <xf numFmtId="14" fontId="111" fillId="0" borderId="4" xfId="0" applyNumberFormat="1" applyFont="1" applyBorder="1" applyAlignment="1" applyProtection="1">
      <alignment horizontal="center" vertical="center"/>
      <protection locked="0"/>
    </xf>
    <xf numFmtId="14" fontId="111" fillId="0" borderId="5" xfId="0" applyNumberFormat="1" applyFont="1" applyBorder="1" applyAlignment="1" applyProtection="1">
      <alignment horizontal="center" vertical="center"/>
      <protection locked="0"/>
    </xf>
    <xf numFmtId="3" fontId="94" fillId="0" borderId="14" xfId="0" applyNumberFormat="1" applyFont="1" applyBorder="1" applyAlignment="1" applyProtection="1">
      <alignment horizontal="center"/>
      <protection locked="0"/>
    </xf>
    <xf numFmtId="0" fontId="94" fillId="0" borderId="14" xfId="0" applyFont="1" applyBorder="1" applyAlignment="1" applyProtection="1">
      <alignment horizontal="center"/>
      <protection locked="0"/>
    </xf>
    <xf numFmtId="0" fontId="94" fillId="0" borderId="0" xfId="0" applyFont="1" applyAlignment="1">
      <alignment horizontal="justify" vertical="center" wrapText="1"/>
    </xf>
    <xf numFmtId="0" fontId="92" fillId="6" borderId="3" xfId="0" applyFont="1" applyFill="1" applyBorder="1" applyAlignment="1">
      <alignment horizontal="center" vertical="center" wrapText="1"/>
    </xf>
    <xf numFmtId="0" fontId="92" fillId="6" borderId="5" xfId="0" applyFont="1" applyFill="1" applyBorder="1" applyAlignment="1">
      <alignment horizontal="center" vertical="center" wrapText="1"/>
    </xf>
    <xf numFmtId="0" fontId="93" fillId="0" borderId="1" xfId="0" applyFont="1" applyBorder="1" applyAlignment="1" applyProtection="1">
      <alignment horizontal="center"/>
      <protection locked="0"/>
    </xf>
    <xf numFmtId="0" fontId="92" fillId="0" borderId="1" xfId="0" applyFont="1" applyBorder="1" applyAlignment="1" applyProtection="1">
      <alignment horizontal="center" vertical="center"/>
      <protection locked="0"/>
    </xf>
    <xf numFmtId="0" fontId="30" fillId="3" borderId="67" xfId="63" applyFont="1" applyFill="1" applyBorder="1" applyAlignment="1">
      <alignment horizontal="center" vertical="center" wrapText="1"/>
    </xf>
    <xf numFmtId="0" fontId="30" fillId="3" borderId="68" xfId="63" applyFont="1" applyFill="1" applyBorder="1" applyAlignment="1">
      <alignment horizontal="center" vertical="center" wrapText="1"/>
    </xf>
    <xf numFmtId="0" fontId="30" fillId="3" borderId="58" xfId="63" applyFont="1" applyFill="1" applyBorder="1" applyAlignment="1">
      <alignment horizontal="center" vertical="center" wrapText="1"/>
    </xf>
    <xf numFmtId="0" fontId="30" fillId="3" borderId="69" xfId="63" applyFont="1" applyFill="1" applyBorder="1" applyAlignment="1">
      <alignment horizontal="center" vertical="center" wrapText="1"/>
    </xf>
    <xf numFmtId="0" fontId="60" fillId="0" borderId="70" xfId="63" applyBorder="1" applyAlignment="1">
      <alignment horizontal="left" vertical="top" wrapText="1"/>
    </xf>
    <xf numFmtId="0" fontId="60" fillId="0" borderId="71" xfId="63" applyBorder="1" applyAlignment="1">
      <alignment horizontal="left" vertical="top" wrapText="1"/>
    </xf>
    <xf numFmtId="0" fontId="60" fillId="0" borderId="73" xfId="63" applyBorder="1" applyAlignment="1">
      <alignment horizontal="left" wrapText="1"/>
    </xf>
    <xf numFmtId="0" fontId="60" fillId="0" borderId="0" xfId="63" applyAlignment="1">
      <alignment horizontal="left" wrapText="1"/>
    </xf>
    <xf numFmtId="0" fontId="60" fillId="0" borderId="73" xfId="63" applyBorder="1" applyAlignment="1">
      <alignment horizontal="left" vertical="center" wrapText="1"/>
    </xf>
    <xf numFmtId="0" fontId="60" fillId="0" borderId="0" xfId="63" applyAlignment="1">
      <alignment horizontal="left" vertical="center" wrapText="1"/>
    </xf>
    <xf numFmtId="1" fontId="63" fillId="0" borderId="73" xfId="63" applyNumberFormat="1" applyFont="1" applyBorder="1" applyAlignment="1">
      <alignment horizontal="right" vertical="top" indent="1" shrinkToFit="1"/>
    </xf>
    <xf numFmtId="1" fontId="63" fillId="0" borderId="0" xfId="63" applyNumberFormat="1" applyFont="1" applyAlignment="1">
      <alignment horizontal="right" vertical="top" indent="1" shrinkToFit="1"/>
    </xf>
    <xf numFmtId="1" fontId="63" fillId="0" borderId="73" xfId="63" applyNumberFormat="1" applyFont="1" applyBorder="1" applyAlignment="1">
      <alignment horizontal="right" vertical="center" indent="1" shrinkToFit="1"/>
    </xf>
    <xf numFmtId="1" fontId="63" fillId="0" borderId="0" xfId="63" applyNumberFormat="1" applyFont="1" applyAlignment="1">
      <alignment horizontal="right" vertical="center" indent="1" shrinkToFit="1"/>
    </xf>
    <xf numFmtId="0" fontId="60" fillId="0" borderId="70" xfId="63" applyBorder="1" applyAlignment="1">
      <alignment horizontal="left" vertical="center" wrapText="1"/>
    </xf>
    <xf numFmtId="0" fontId="60" fillId="0" borderId="71" xfId="63" applyBorder="1" applyAlignment="1">
      <alignment horizontal="left" vertical="center" wrapText="1"/>
    </xf>
    <xf numFmtId="0" fontId="60" fillId="0" borderId="73" xfId="63" applyBorder="1" applyAlignment="1">
      <alignment horizontal="left" vertical="top" wrapText="1"/>
    </xf>
    <xf numFmtId="0" fontId="60" fillId="0" borderId="0" xfId="63" applyAlignment="1">
      <alignment horizontal="left" vertical="top" wrapText="1"/>
    </xf>
    <xf numFmtId="0" fontId="60" fillId="0" borderId="70" xfId="63" applyBorder="1" applyAlignment="1">
      <alignment horizontal="left" wrapText="1"/>
    </xf>
    <xf numFmtId="0" fontId="60" fillId="0" borderId="71" xfId="63" applyBorder="1" applyAlignment="1">
      <alignment horizontal="left" wrapText="1"/>
    </xf>
    <xf numFmtId="0" fontId="61" fillId="0" borderId="0" xfId="63" applyFont="1" applyAlignment="1">
      <alignment horizontal="left" vertical="top" wrapText="1"/>
    </xf>
    <xf numFmtId="0" fontId="64" fillId="0" borderId="0" xfId="63" applyFont="1" applyAlignment="1">
      <alignment horizontal="left" vertical="top" wrapText="1"/>
    </xf>
    <xf numFmtId="0" fontId="0" fillId="6" borderId="0" xfId="0" applyFill="1" applyAlignment="1">
      <alignment horizontal="center"/>
    </xf>
    <xf numFmtId="0" fontId="55" fillId="41" borderId="1" xfId="0" applyFont="1" applyFill="1" applyBorder="1" applyAlignment="1" applyProtection="1">
      <alignment horizontal="center" vertical="center" wrapText="1"/>
      <protection hidden="1"/>
    </xf>
    <xf numFmtId="0" fontId="55" fillId="42" borderId="1" xfId="0" applyFont="1" applyFill="1" applyBorder="1" applyAlignment="1" applyProtection="1">
      <alignment horizontal="center" vertical="center" wrapText="1"/>
      <protection hidden="1"/>
    </xf>
    <xf numFmtId="0" fontId="0" fillId="6" borderId="0" xfId="0" applyFill="1" applyAlignment="1" applyProtection="1">
      <alignment horizontal="center" vertical="center" wrapText="1"/>
      <protection hidden="1"/>
    </xf>
    <xf numFmtId="167" fontId="13" fillId="6" borderId="1" xfId="0" applyNumberFormat="1" applyFont="1" applyFill="1" applyBorder="1" applyAlignment="1">
      <alignment horizontal="center"/>
    </xf>
    <xf numFmtId="0" fontId="55" fillId="5" borderId="1" xfId="0" applyFont="1" applyFill="1" applyBorder="1" applyAlignment="1" applyProtection="1">
      <alignment horizontal="center" vertical="center"/>
      <protection hidden="1"/>
    </xf>
    <xf numFmtId="0" fontId="55" fillId="39" borderId="1" xfId="0" applyFont="1" applyFill="1" applyBorder="1" applyAlignment="1" applyProtection="1">
      <alignment horizontal="center" vertical="center" wrapText="1"/>
      <protection hidden="1"/>
    </xf>
    <xf numFmtId="0" fontId="55" fillId="40" borderId="1" xfId="0" applyFont="1" applyFill="1" applyBorder="1" applyAlignment="1" applyProtection="1">
      <alignment horizontal="center" vertical="center" wrapText="1"/>
      <protection hidden="1"/>
    </xf>
    <xf numFmtId="0" fontId="94" fillId="0" borderId="1" xfId="0" applyFont="1" applyBorder="1" applyAlignment="1">
      <alignment horizontal="center"/>
    </xf>
    <xf numFmtId="0" fontId="92" fillId="6" borderId="1" xfId="0" applyFont="1" applyFill="1" applyBorder="1" applyAlignment="1">
      <alignment vertical="center"/>
    </xf>
    <xf numFmtId="0" fontId="95" fillId="0" borderId="1" xfId="0" applyFont="1" applyBorder="1" applyAlignment="1">
      <alignment horizontal="center" wrapText="1"/>
    </xf>
    <xf numFmtId="0" fontId="95" fillId="0" borderId="1" xfId="0" applyFont="1" applyBorder="1" applyAlignment="1">
      <alignment horizontal="center"/>
    </xf>
    <xf numFmtId="0" fontId="131" fillId="6" borderId="1" xfId="0" applyFont="1" applyFill="1" applyBorder="1" applyAlignment="1">
      <alignment horizontal="left" vertical="center"/>
    </xf>
  </cellXfs>
  <cellStyles count="83">
    <cellStyle name="20% - Énfasis1" xfId="26" builtinId="30" customBuiltin="1"/>
    <cellStyle name="20% - Énfasis2" xfId="30" builtinId="34" customBuiltin="1"/>
    <cellStyle name="20% - Énfasis3" xfId="34" builtinId="38" customBuiltin="1"/>
    <cellStyle name="20% - Énfasis4" xfId="38" builtinId="42" customBuiltin="1"/>
    <cellStyle name="20% - Énfasis5" xfId="42" builtinId="46" customBuiltin="1"/>
    <cellStyle name="20% - Énfasis6" xfId="46" builtinId="50" customBuiltin="1"/>
    <cellStyle name="40% - Énfasis1" xfId="27" builtinId="31" customBuiltin="1"/>
    <cellStyle name="40% - Énfasis2" xfId="31" builtinId="35" customBuiltin="1"/>
    <cellStyle name="40% - Énfasis3" xfId="35" builtinId="39" customBuiltin="1"/>
    <cellStyle name="40% - Énfasis4" xfId="39" builtinId="43" customBuiltin="1"/>
    <cellStyle name="40% - Énfasis5" xfId="43" builtinId="47" customBuiltin="1"/>
    <cellStyle name="40% - Énfasis6" xfId="47" builtinId="51" customBuiltin="1"/>
    <cellStyle name="60% - Énfasis1" xfId="28" builtinId="32" customBuiltin="1"/>
    <cellStyle name="60% - Énfasis1 2" xfId="56" xr:uid="{00000000-0005-0000-0000-00000D000000}"/>
    <cellStyle name="60% - Énfasis2" xfId="32" builtinId="36" customBuiltin="1"/>
    <cellStyle name="60% - Énfasis2 2" xfId="57" xr:uid="{00000000-0005-0000-0000-00000F000000}"/>
    <cellStyle name="60% - Énfasis3" xfId="36" builtinId="40" customBuiltin="1"/>
    <cellStyle name="60% - Énfasis3 2" xfId="58" xr:uid="{00000000-0005-0000-0000-000011000000}"/>
    <cellStyle name="60% - Énfasis4" xfId="40" builtinId="44" customBuiltin="1"/>
    <cellStyle name="60% - Énfasis4 2" xfId="59" xr:uid="{00000000-0005-0000-0000-000013000000}"/>
    <cellStyle name="60% - Énfasis5" xfId="44" builtinId="48" customBuiltin="1"/>
    <cellStyle name="60% - Énfasis5 2" xfId="60" xr:uid="{00000000-0005-0000-0000-000015000000}"/>
    <cellStyle name="60% - Énfasis6" xfId="48" builtinId="52" customBuiltin="1"/>
    <cellStyle name="60% - Énfasis6 2" xfId="61" xr:uid="{00000000-0005-0000-0000-000017000000}"/>
    <cellStyle name="Bueno" xfId="13" builtinId="26" customBuiltin="1"/>
    <cellStyle name="Cálculo" xfId="18" builtinId="22" customBuiltin="1"/>
    <cellStyle name="Celda de comprobación" xfId="20" builtinId="23" customBuiltin="1"/>
    <cellStyle name="Celda vinculada" xfId="19" builtinId="24" customBuiltin="1"/>
    <cellStyle name="Encabezado 1" xfId="6" builtinId="16" customBuiltin="1"/>
    <cellStyle name="Encabezado 4" xfId="12" builtinId="19" customBuiltin="1"/>
    <cellStyle name="Énfasis1" xfId="25" builtinId="29" customBuiltin="1"/>
    <cellStyle name="Énfasis2" xfId="29" builtinId="33" customBuiltin="1"/>
    <cellStyle name="Énfasis3" xfId="33" builtinId="37" customBuiltin="1"/>
    <cellStyle name="Énfasis4" xfId="37" builtinId="41" customBuiltin="1"/>
    <cellStyle name="Énfasis5" xfId="41" builtinId="45" customBuiltin="1"/>
    <cellStyle name="Énfasis6" xfId="45" builtinId="49" customBuiltin="1"/>
    <cellStyle name="Entrada" xfId="16" builtinId="20" customBuiltin="1"/>
    <cellStyle name="Hipervínculo" xfId="4" builtinId="8"/>
    <cellStyle name="Incorrecto" xfId="14" builtinId="27" customBuiltin="1"/>
    <cellStyle name="Millares" xfId="2" builtinId="3"/>
    <cellStyle name="Millares [0]" xfId="53" builtinId="6"/>
    <cellStyle name="Millares [0] 2" xfId="68" xr:uid="{00000000-0005-0000-0000-000029000000}"/>
    <cellStyle name="Millares [0] 2 2" xfId="82" xr:uid="{00000000-0005-0000-0000-00002A000000}"/>
    <cellStyle name="Millares [0] 3" xfId="77" xr:uid="{00000000-0005-0000-0000-00002B000000}"/>
    <cellStyle name="Millares 2" xfId="9" xr:uid="{00000000-0005-0000-0000-00002C000000}"/>
    <cellStyle name="Millares 2 2" xfId="51" xr:uid="{00000000-0005-0000-0000-00002D000000}"/>
    <cellStyle name="Millares 2 2 2" xfId="75" xr:uid="{00000000-0005-0000-0000-00002E000000}"/>
    <cellStyle name="Millares 2 3" xfId="64" xr:uid="{00000000-0005-0000-0000-00002F000000}"/>
    <cellStyle name="Millares 2 3 2" xfId="80" xr:uid="{00000000-0005-0000-0000-000030000000}"/>
    <cellStyle name="Millares 2 4" xfId="74" xr:uid="{00000000-0005-0000-0000-000031000000}"/>
    <cellStyle name="Millares 3" xfId="70" xr:uid="{00000000-0005-0000-0000-000032000000}"/>
    <cellStyle name="Millares 4" xfId="72" xr:uid="{00000000-0005-0000-0000-000033000000}"/>
    <cellStyle name="Moneda" xfId="3" builtinId="4"/>
    <cellStyle name="Moneda [0]" xfId="54" builtinId="7"/>
    <cellStyle name="Moneda [0] 2" xfId="67" xr:uid="{00000000-0005-0000-0000-000036000000}"/>
    <cellStyle name="Moneda [0] 2 2" xfId="81" xr:uid="{00000000-0005-0000-0000-000037000000}"/>
    <cellStyle name="Moneda [0] 3" xfId="78" xr:uid="{00000000-0005-0000-0000-000038000000}"/>
    <cellStyle name="Moneda 2" xfId="7" xr:uid="{00000000-0005-0000-0000-000039000000}"/>
    <cellStyle name="Moneda 2 2" xfId="52" xr:uid="{00000000-0005-0000-0000-00003A000000}"/>
    <cellStyle name="Moneda 2 2 2" xfId="76" xr:uid="{00000000-0005-0000-0000-00003B000000}"/>
    <cellStyle name="Moneda 2 3" xfId="73" xr:uid="{00000000-0005-0000-0000-00003C000000}"/>
    <cellStyle name="Neutral" xfId="15" builtinId="28" customBuiltin="1"/>
    <cellStyle name="Neutral 2" xfId="55" xr:uid="{00000000-0005-0000-0000-00003E000000}"/>
    <cellStyle name="Normal" xfId="0" builtinId="0"/>
    <cellStyle name="Normal 2" xfId="1" xr:uid="{00000000-0005-0000-0000-000040000000}"/>
    <cellStyle name="Normal 2 2" xfId="50" xr:uid="{00000000-0005-0000-0000-000041000000}"/>
    <cellStyle name="Normal 2 3" xfId="66" xr:uid="{00000000-0005-0000-0000-000042000000}"/>
    <cellStyle name="Normal 2 4" xfId="71" xr:uid="{00000000-0005-0000-0000-000043000000}"/>
    <cellStyle name="Normal 3" xfId="49" xr:uid="{00000000-0005-0000-0000-000044000000}"/>
    <cellStyle name="Normal 4" xfId="62" xr:uid="{00000000-0005-0000-0000-000045000000}"/>
    <cellStyle name="Normal 4 2" xfId="79" xr:uid="{00000000-0005-0000-0000-000046000000}"/>
    <cellStyle name="Normal 5" xfId="63" xr:uid="{00000000-0005-0000-0000-000047000000}"/>
    <cellStyle name="Normal_RETE FUENTE DIC P2" xfId="65" xr:uid="{00000000-0005-0000-0000-000048000000}"/>
    <cellStyle name="Notas" xfId="22" builtinId="10" customBuiltin="1"/>
    <cellStyle name="Porcentaje" xfId="8" builtinId="5"/>
    <cellStyle name="Porcentaje 2" xfId="69" xr:uid="{00000000-0005-0000-0000-00004B000000}"/>
    <cellStyle name="Salida" xfId="17" builtinId="21" customBuiltin="1"/>
    <cellStyle name="Texto de advertencia" xfId="21" builtinId="11" customBuiltin="1"/>
    <cellStyle name="Texto explicativo" xfId="23" builtinId="53" customBuiltin="1"/>
    <cellStyle name="Título" xfId="5" builtinId="15" customBuiltin="1"/>
    <cellStyle name="Título 2" xfId="10" builtinId="17" customBuiltin="1"/>
    <cellStyle name="Título 3" xfId="11" builtinId="18" customBuiltin="1"/>
    <cellStyle name="Total" xfId="24" builtinId="25" customBuiltin="1"/>
  </cellStyles>
  <dxfs count="76">
    <dxf>
      <font>
        <color rgb="FF9C0006"/>
      </font>
      <fill>
        <patternFill>
          <bgColor rgb="FFFFC7CE"/>
        </patternFill>
      </fill>
    </dxf>
    <dxf>
      <font>
        <b/>
        <i/>
      </font>
      <fill>
        <patternFill>
          <bgColor rgb="FFCC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theme="0"/>
      </font>
      <fill>
        <patternFill patternType="none">
          <bgColor auto="1"/>
        </patternFill>
      </fill>
    </dxf>
    <dxf>
      <font>
        <b val="0"/>
        <i val="0"/>
      </font>
      <fill>
        <patternFill>
          <bgColor theme="0"/>
        </patternFill>
      </fill>
    </dxf>
    <dxf>
      <font>
        <color theme="0"/>
      </font>
      <fill>
        <patternFill patternType="none">
          <bgColor auto="1"/>
        </patternFill>
      </fill>
    </dxf>
    <dxf>
      <font>
        <b val="0"/>
        <i val="0"/>
      </font>
      <fill>
        <patternFill>
          <bgColor theme="0"/>
        </patternFill>
      </fill>
    </dxf>
    <dxf>
      <font>
        <color theme="0"/>
      </font>
      <fill>
        <patternFill patternType="none">
          <bgColor auto="1"/>
        </patternFill>
      </fill>
    </dxf>
    <dxf>
      <font>
        <b val="0"/>
        <i val="0"/>
      </font>
      <fill>
        <patternFill>
          <bgColor theme="0"/>
        </patternFill>
      </fill>
    </dxf>
    <dxf>
      <font>
        <color theme="0"/>
      </font>
      <fill>
        <patternFill patternType="none">
          <bgColor auto="1"/>
        </patternFill>
      </fill>
    </dxf>
    <dxf>
      <font>
        <b val="0"/>
        <i val="0"/>
      </font>
      <fill>
        <patternFill>
          <bgColor theme="0"/>
        </patternFill>
      </fill>
    </dxf>
    <dxf>
      <font>
        <color theme="0"/>
      </font>
      <fill>
        <patternFill patternType="none">
          <bgColor auto="1"/>
        </patternFill>
      </fill>
    </dxf>
    <dxf>
      <font>
        <b val="0"/>
        <i val="0"/>
      </font>
      <fill>
        <patternFill>
          <bgColor theme="0"/>
        </patternFill>
      </fill>
    </dxf>
    <dxf>
      <font>
        <color theme="0"/>
      </font>
      <fill>
        <patternFill patternType="none">
          <bgColor auto="1"/>
        </patternFill>
      </fill>
    </dxf>
    <dxf>
      <font>
        <b val="0"/>
        <i val="0"/>
        <strike val="0"/>
        <u val="none"/>
      </font>
      <fill>
        <patternFill>
          <bgColor rgb="FFFF0000"/>
        </patternFill>
      </fill>
    </dxf>
    <dxf>
      <font>
        <b val="0"/>
        <i val="0"/>
      </font>
      <fill>
        <patternFill>
          <bgColor theme="0"/>
        </patternFill>
      </fill>
    </dxf>
    <dxf>
      <font>
        <color theme="0"/>
      </font>
      <fill>
        <patternFill patternType="none">
          <bgColor auto="1"/>
        </patternFill>
      </fill>
    </dxf>
    <dxf>
      <font>
        <b val="0"/>
        <i val="0"/>
      </font>
      <fill>
        <patternFill>
          <bgColor theme="0"/>
        </patternFill>
      </fill>
    </dxf>
    <dxf>
      <font>
        <color theme="0"/>
      </font>
      <fill>
        <patternFill patternType="none">
          <bgColor auto="1"/>
        </patternFill>
      </fill>
    </dxf>
    <dxf>
      <font>
        <b/>
        <i/>
      </font>
      <fill>
        <patternFill>
          <bgColor theme="9" tint="-0.24994659260841701"/>
        </patternFill>
      </fill>
    </dxf>
    <dxf>
      <font>
        <b val="0"/>
        <i val="0"/>
      </font>
      <fill>
        <patternFill>
          <bgColor theme="0"/>
        </patternFill>
      </fill>
    </dxf>
    <dxf>
      <font>
        <color theme="0"/>
      </font>
      <fill>
        <patternFill patternType="none">
          <bgColor auto="1"/>
        </patternFill>
      </fill>
    </dxf>
    <dxf>
      <fill>
        <patternFill>
          <bgColor theme="6" tint="0.79998168889431442"/>
        </patternFill>
      </fill>
      <border>
        <left style="thin">
          <color auto="1"/>
        </left>
        <right style="thin">
          <color auto="1"/>
        </right>
        <top style="thin">
          <color auto="1"/>
        </top>
        <bottom style="thin">
          <color auto="1"/>
        </bottom>
        <vertical/>
        <horizontal/>
      </border>
    </dxf>
    <dxf>
      <fill>
        <patternFill>
          <bgColor theme="9" tint="0.39994506668294322"/>
        </patternFill>
      </fill>
    </dxf>
    <dxf>
      <fill>
        <patternFill>
          <bgColor theme="6" tint="0.59996337778862885"/>
        </patternFill>
      </fill>
    </dxf>
    <dxf>
      <fill>
        <patternFill>
          <bgColor theme="6" tint="0.79998168889431442"/>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ont>
        <color theme="6" tint="0.39994506668294322"/>
      </font>
    </dxf>
    <dxf>
      <fill>
        <patternFill>
          <bgColor rgb="FF00B0F0"/>
        </patternFill>
      </fill>
    </dxf>
    <dxf>
      <font>
        <b/>
        <i/>
      </font>
      <fill>
        <patternFill>
          <bgColor rgb="FFFFFF00"/>
        </patternFill>
      </fill>
    </dxf>
    <dxf>
      <font>
        <b/>
        <i/>
      </font>
      <fill>
        <patternFill>
          <bgColor rgb="FFFF9379"/>
        </patternFill>
      </fill>
    </dxf>
    <dxf>
      <font>
        <b/>
        <i/>
      </font>
      <fill>
        <patternFill>
          <bgColor rgb="FFFFFF00"/>
        </patternFill>
      </fill>
    </dxf>
    <dxf>
      <font>
        <b/>
        <i/>
      </font>
      <fill>
        <patternFill>
          <bgColor theme="6" tint="0.39994506668294322"/>
        </patternFill>
      </fill>
      <border>
        <left style="thin">
          <color auto="1"/>
        </left>
        <right style="thin">
          <color auto="1"/>
        </right>
        <top style="thin">
          <color auto="1"/>
        </top>
        <bottom style="thin">
          <color auto="1"/>
        </bottom>
        <vertical/>
        <horizontal/>
      </border>
    </dxf>
    <dxf>
      <font>
        <b/>
        <i/>
      </font>
      <fill>
        <patternFill>
          <bgColor theme="9" tint="0.39994506668294322"/>
        </patternFill>
      </fill>
      <border>
        <left style="thin">
          <color auto="1"/>
        </left>
        <right style="thin">
          <color auto="1"/>
        </right>
        <top style="thin">
          <color auto="1"/>
        </top>
        <bottom style="thin">
          <color auto="1"/>
        </bottom>
        <vertical/>
        <horizontal/>
      </border>
    </dxf>
    <dxf>
      <font>
        <b/>
        <i/>
      </font>
      <fill>
        <patternFill>
          <bgColor theme="6" tint="0.39994506668294322"/>
        </patternFill>
      </fill>
      <border>
        <left style="thin">
          <color auto="1"/>
        </left>
        <right style="thin">
          <color auto="1"/>
        </right>
        <top style="thin">
          <color auto="1"/>
        </top>
        <bottom style="thin">
          <color auto="1"/>
        </bottom>
        <vertical/>
        <horizontal/>
      </border>
    </dxf>
    <dxf>
      <font>
        <b/>
        <i/>
        <color theme="0"/>
      </font>
      <fill>
        <patternFill>
          <bgColor rgb="FF0070C0"/>
        </patternFill>
      </fill>
    </dxf>
    <dxf>
      <fill>
        <patternFill>
          <bgColor rgb="FF00B050"/>
        </patternFill>
      </fill>
    </dxf>
    <dxf>
      <font>
        <b/>
        <i val="0"/>
      </font>
      <fill>
        <patternFill>
          <bgColor rgb="FF00B050"/>
        </patternFill>
      </fill>
    </dxf>
    <dxf>
      <font>
        <b/>
        <i/>
      </font>
      <fill>
        <patternFill>
          <bgColor theme="9" tint="0.79998168889431442"/>
        </patternFill>
      </fill>
      <border>
        <left/>
        <right/>
        <top/>
        <bottom/>
      </border>
    </dxf>
    <dxf>
      <font>
        <b/>
        <i/>
      </font>
      <fill>
        <patternFill>
          <bgColor theme="6" tint="0.79998168889431442"/>
        </patternFill>
      </fill>
    </dxf>
    <dxf>
      <font>
        <b/>
        <i val="0"/>
        <color theme="0"/>
      </font>
      <fill>
        <patternFill>
          <bgColor rgb="FF0070C0"/>
        </patternFill>
      </fill>
      <border>
        <left style="thin">
          <color auto="1"/>
        </left>
        <right style="thin">
          <color auto="1"/>
        </right>
        <top style="thin">
          <color auto="1"/>
        </top>
        <bottom style="thin">
          <color auto="1"/>
        </bottom>
        <vertical/>
        <horizontal/>
      </border>
    </dxf>
    <dxf>
      <font>
        <b/>
        <i/>
      </font>
      <fill>
        <patternFill>
          <bgColor theme="9" tint="0.59996337778862885"/>
        </patternFill>
      </fill>
    </dxf>
    <dxf>
      <fill>
        <patternFill>
          <bgColor theme="0"/>
        </patternFill>
      </fill>
      <border>
        <left style="thin">
          <color auto="1"/>
        </left>
        <right style="thin">
          <color auto="1"/>
        </right>
        <top style="thin">
          <color auto="1"/>
        </top>
        <bottom style="thin">
          <color auto="1"/>
        </bottom>
      </border>
    </dxf>
    <dxf>
      <font>
        <b/>
        <i val="0"/>
      </font>
      <fill>
        <patternFill>
          <bgColor rgb="FF00B050"/>
        </patternFill>
      </fill>
    </dxf>
    <dxf>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ont>
        <b/>
        <i val="0"/>
      </font>
      <fill>
        <patternFill>
          <bgColor rgb="FF00B050"/>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ont>
        <b/>
        <i val="0"/>
        <color theme="1"/>
      </font>
      <fill>
        <patternFill>
          <bgColor rgb="FF00B050"/>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border>
    </dxf>
    <dxf>
      <font>
        <b/>
        <i val="0"/>
      </font>
      <fill>
        <patternFill>
          <bgColor rgb="FF00B050"/>
        </patternFill>
      </fill>
      <border>
        <left style="thin">
          <color auto="1"/>
        </left>
        <right style="thin">
          <color auto="1"/>
        </right>
        <top style="thin">
          <color auto="1"/>
        </top>
        <bottom style="thin">
          <color auto="1"/>
        </bottom>
        <vertical/>
        <horizontal/>
      </border>
    </dxf>
    <dxf>
      <font>
        <b/>
        <i val="0"/>
      </font>
      <fill>
        <patternFill>
          <bgColor rgb="FF00B050"/>
        </patternFill>
      </fill>
      <border>
        <left style="thin">
          <color auto="1"/>
        </left>
        <right style="thin">
          <color auto="1"/>
        </right>
        <top style="thin">
          <color auto="1"/>
        </top>
        <bottom style="thin">
          <color auto="1"/>
        </bottom>
        <vertical/>
        <horizontal/>
      </border>
    </dxf>
    <dxf>
      <fill>
        <patternFill>
          <bgColor theme="6" tint="0.79998168889431442"/>
        </patternFill>
      </fill>
      <border>
        <left style="thin">
          <color auto="1"/>
        </left>
        <right style="thin">
          <color auto="1"/>
        </right>
        <top style="thin">
          <color auto="1"/>
        </top>
        <bottom style="thin">
          <color auto="1"/>
        </bottom>
        <vertical/>
        <horizontal/>
      </border>
    </dxf>
    <dxf>
      <font>
        <b/>
        <i val="0"/>
      </font>
      <fill>
        <patternFill>
          <bgColor rgb="FF00B05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s>
  <tableStyles count="0" defaultTableStyle="TableStyleMedium9" defaultPivotStyle="PivotStyleLight16"/>
  <colors>
    <mruColors>
      <color rgb="FF00B27C"/>
      <color rgb="FFFF9379"/>
      <color rgb="FF3399FF"/>
      <color rgb="FF1368B2"/>
      <color rgb="FFFCBE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checked="Checked"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1918608</xdr:colOff>
      <xdr:row>0</xdr:row>
      <xdr:rowOff>0</xdr:rowOff>
    </xdr:from>
    <xdr:to>
      <xdr:col>1</xdr:col>
      <xdr:colOff>2626177</xdr:colOff>
      <xdr:row>2</xdr:row>
      <xdr:rowOff>357865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37" y="0"/>
          <a:ext cx="707569" cy="7075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11205</xdr:colOff>
      <xdr:row>41</xdr:row>
      <xdr:rowOff>67235</xdr:rowOff>
    </xdr:from>
    <xdr:to>
      <xdr:col>3</xdr:col>
      <xdr:colOff>2924735</xdr:colOff>
      <xdr:row>41</xdr:row>
      <xdr:rowOff>78441</xdr:rowOff>
    </xdr:to>
    <xdr:cxnSp macro="">
      <xdr:nvCxnSpPr>
        <xdr:cNvPr id="3" name="Conector recto de flecha 2">
          <a:extLst>
            <a:ext uri="{FF2B5EF4-FFF2-40B4-BE49-F238E27FC236}">
              <a16:creationId xmlns:a16="http://schemas.microsoft.com/office/drawing/2014/main" id="{00000000-0008-0000-0200-000003000000}"/>
            </a:ext>
          </a:extLst>
        </xdr:cNvPr>
        <xdr:cNvCxnSpPr/>
      </xdr:nvCxnSpPr>
      <xdr:spPr>
        <a:xfrm>
          <a:off x="7765676" y="18736235"/>
          <a:ext cx="2913530" cy="1120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27214</xdr:colOff>
      <xdr:row>11</xdr:row>
      <xdr:rowOff>272143</xdr:rowOff>
    </xdr:from>
    <xdr:to>
      <xdr:col>7</xdr:col>
      <xdr:colOff>340179</xdr:colOff>
      <xdr:row>15</xdr:row>
      <xdr:rowOff>296322</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8500" y="4354286"/>
          <a:ext cx="1796143" cy="1820322"/>
        </a:xfrm>
        <a:prstGeom prst="rect">
          <a:avLst/>
        </a:prstGeom>
      </xdr:spPr>
    </xdr:pic>
    <xdr:clientData/>
  </xdr:twoCellAnchor>
  <xdr:twoCellAnchor editAs="oneCell">
    <xdr:from>
      <xdr:col>3</xdr:col>
      <xdr:colOff>1197429</xdr:colOff>
      <xdr:row>55</xdr:row>
      <xdr:rowOff>136072</xdr:rowOff>
    </xdr:from>
    <xdr:to>
      <xdr:col>6</xdr:col>
      <xdr:colOff>1428749</xdr:colOff>
      <xdr:row>55</xdr:row>
      <xdr:rowOff>931395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8953500" y="26084893"/>
          <a:ext cx="7116535" cy="7953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230981</xdr:colOff>
      <xdr:row>0</xdr:row>
      <xdr:rowOff>45244</xdr:rowOff>
    </xdr:from>
    <xdr:to>
      <xdr:col>4</xdr:col>
      <xdr:colOff>492919</xdr:colOff>
      <xdr:row>3</xdr:row>
      <xdr:rowOff>178594</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 y="45244"/>
          <a:ext cx="1938338"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0</xdr:col>
          <xdr:colOff>619125</xdr:colOff>
          <xdr:row>27</xdr:row>
          <xdr:rowOff>342900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7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27</xdr:row>
          <xdr:rowOff>9525</xdr:rowOff>
        </xdr:from>
        <xdr:to>
          <xdr:col>0</xdr:col>
          <xdr:colOff>1181100</xdr:colOff>
          <xdr:row>27</xdr:row>
          <xdr:rowOff>342900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7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27</xdr:row>
          <xdr:rowOff>9525</xdr:rowOff>
        </xdr:from>
        <xdr:to>
          <xdr:col>0</xdr:col>
          <xdr:colOff>1085850</xdr:colOff>
          <xdr:row>27</xdr:row>
          <xdr:rowOff>295275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7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1181100</xdr:colOff>
          <xdr:row>28</xdr:row>
          <xdr:rowOff>228600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7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28</xdr:row>
          <xdr:rowOff>0</xdr:rowOff>
        </xdr:from>
        <xdr:to>
          <xdr:col>0</xdr:col>
          <xdr:colOff>1181100</xdr:colOff>
          <xdr:row>28</xdr:row>
          <xdr:rowOff>200025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7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28</xdr:row>
          <xdr:rowOff>0</xdr:rowOff>
        </xdr:from>
        <xdr:to>
          <xdr:col>0</xdr:col>
          <xdr:colOff>1181100</xdr:colOff>
          <xdr:row>28</xdr:row>
          <xdr:rowOff>200025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7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1181100</xdr:colOff>
          <xdr:row>28</xdr:row>
          <xdr:rowOff>228600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7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28</xdr:row>
          <xdr:rowOff>9525</xdr:rowOff>
        </xdr:from>
        <xdr:to>
          <xdr:col>0</xdr:col>
          <xdr:colOff>1181100</xdr:colOff>
          <xdr:row>28</xdr:row>
          <xdr:rowOff>228600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7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1181100</xdr:colOff>
          <xdr:row>28</xdr:row>
          <xdr:rowOff>228600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7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1181100</xdr:colOff>
          <xdr:row>30</xdr:row>
          <xdr:rowOff>228600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7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30</xdr:row>
          <xdr:rowOff>0</xdr:rowOff>
        </xdr:from>
        <xdr:to>
          <xdr:col>0</xdr:col>
          <xdr:colOff>1181100</xdr:colOff>
          <xdr:row>30</xdr:row>
          <xdr:rowOff>200025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7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1181100</xdr:colOff>
          <xdr:row>30</xdr:row>
          <xdr:rowOff>228600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7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30</xdr:row>
          <xdr:rowOff>0</xdr:rowOff>
        </xdr:from>
        <xdr:to>
          <xdr:col>0</xdr:col>
          <xdr:colOff>1181100</xdr:colOff>
          <xdr:row>30</xdr:row>
          <xdr:rowOff>200025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7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1181100</xdr:colOff>
          <xdr:row>30</xdr:row>
          <xdr:rowOff>228600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7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30</xdr:row>
          <xdr:rowOff>9525</xdr:rowOff>
        </xdr:from>
        <xdr:to>
          <xdr:col>0</xdr:col>
          <xdr:colOff>1181100</xdr:colOff>
          <xdr:row>30</xdr:row>
          <xdr:rowOff>228600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7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95250</xdr:rowOff>
        </xdr:from>
        <xdr:to>
          <xdr:col>0</xdr:col>
          <xdr:colOff>1181100</xdr:colOff>
          <xdr:row>29</xdr:row>
          <xdr:rowOff>333375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7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30</xdr:row>
          <xdr:rowOff>9525</xdr:rowOff>
        </xdr:from>
        <xdr:to>
          <xdr:col>0</xdr:col>
          <xdr:colOff>1181100</xdr:colOff>
          <xdr:row>30</xdr:row>
          <xdr:rowOff>228600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7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1181100</xdr:colOff>
          <xdr:row>31</xdr:row>
          <xdr:rowOff>228600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7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31</xdr:row>
          <xdr:rowOff>0</xdr:rowOff>
        </xdr:from>
        <xdr:to>
          <xdr:col>0</xdr:col>
          <xdr:colOff>1181100</xdr:colOff>
          <xdr:row>31</xdr:row>
          <xdr:rowOff>200025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7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1181100</xdr:colOff>
          <xdr:row>31</xdr:row>
          <xdr:rowOff>228600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7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31</xdr:row>
          <xdr:rowOff>0</xdr:rowOff>
        </xdr:from>
        <xdr:to>
          <xdr:col>0</xdr:col>
          <xdr:colOff>1181100</xdr:colOff>
          <xdr:row>31</xdr:row>
          <xdr:rowOff>200025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7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0</xdr:col>
          <xdr:colOff>1181100</xdr:colOff>
          <xdr:row>37</xdr:row>
          <xdr:rowOff>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7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36</xdr:row>
          <xdr:rowOff>9525</xdr:rowOff>
        </xdr:from>
        <xdr:to>
          <xdr:col>0</xdr:col>
          <xdr:colOff>1181100</xdr:colOff>
          <xdr:row>37</xdr:row>
          <xdr:rowOff>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7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0</xdr:col>
          <xdr:colOff>1181100</xdr:colOff>
          <xdr:row>37</xdr:row>
          <xdr:rowOff>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7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36</xdr:row>
          <xdr:rowOff>9525</xdr:rowOff>
        </xdr:from>
        <xdr:to>
          <xdr:col>0</xdr:col>
          <xdr:colOff>1181100</xdr:colOff>
          <xdr:row>37</xdr:row>
          <xdr:rowOff>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7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0</xdr:col>
          <xdr:colOff>1181100</xdr:colOff>
          <xdr:row>37</xdr:row>
          <xdr:rowOff>228600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7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37</xdr:row>
          <xdr:rowOff>0</xdr:rowOff>
        </xdr:from>
        <xdr:to>
          <xdr:col>0</xdr:col>
          <xdr:colOff>1181100</xdr:colOff>
          <xdr:row>37</xdr:row>
          <xdr:rowOff>200025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7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0</xdr:col>
          <xdr:colOff>1181100</xdr:colOff>
          <xdr:row>37</xdr:row>
          <xdr:rowOff>228600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7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37</xdr:row>
          <xdr:rowOff>0</xdr:rowOff>
        </xdr:from>
        <xdr:to>
          <xdr:col>0</xdr:col>
          <xdr:colOff>1181100</xdr:colOff>
          <xdr:row>37</xdr:row>
          <xdr:rowOff>200025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7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0</xdr:col>
          <xdr:colOff>1181100</xdr:colOff>
          <xdr:row>37</xdr:row>
          <xdr:rowOff>228600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7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37</xdr:row>
          <xdr:rowOff>9525</xdr:rowOff>
        </xdr:from>
        <xdr:to>
          <xdr:col>0</xdr:col>
          <xdr:colOff>1181100</xdr:colOff>
          <xdr:row>37</xdr:row>
          <xdr:rowOff>228600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7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0</xdr:col>
          <xdr:colOff>1181100</xdr:colOff>
          <xdr:row>37</xdr:row>
          <xdr:rowOff>228600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7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37</xdr:row>
          <xdr:rowOff>9525</xdr:rowOff>
        </xdr:from>
        <xdr:to>
          <xdr:col>0</xdr:col>
          <xdr:colOff>1181100</xdr:colOff>
          <xdr:row>37</xdr:row>
          <xdr:rowOff>228600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7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1181100</xdr:colOff>
          <xdr:row>38</xdr:row>
          <xdr:rowOff>228600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7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38</xdr:row>
          <xdr:rowOff>0</xdr:rowOff>
        </xdr:from>
        <xdr:to>
          <xdr:col>0</xdr:col>
          <xdr:colOff>1181100</xdr:colOff>
          <xdr:row>38</xdr:row>
          <xdr:rowOff>200025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7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1181100</xdr:colOff>
          <xdr:row>38</xdr:row>
          <xdr:rowOff>228600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7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38</xdr:row>
          <xdr:rowOff>0</xdr:rowOff>
        </xdr:from>
        <xdr:to>
          <xdr:col>0</xdr:col>
          <xdr:colOff>1181100</xdr:colOff>
          <xdr:row>38</xdr:row>
          <xdr:rowOff>200025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7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1181100</xdr:colOff>
          <xdr:row>38</xdr:row>
          <xdr:rowOff>228600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7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38</xdr:row>
          <xdr:rowOff>9525</xdr:rowOff>
        </xdr:from>
        <xdr:to>
          <xdr:col>0</xdr:col>
          <xdr:colOff>1181100</xdr:colOff>
          <xdr:row>38</xdr:row>
          <xdr:rowOff>228600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7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1181100</xdr:colOff>
          <xdr:row>38</xdr:row>
          <xdr:rowOff>228600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7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38</xdr:row>
          <xdr:rowOff>9525</xdr:rowOff>
        </xdr:from>
        <xdr:to>
          <xdr:col>0</xdr:col>
          <xdr:colOff>1181100</xdr:colOff>
          <xdr:row>38</xdr:row>
          <xdr:rowOff>228600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7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0</xdr:col>
          <xdr:colOff>1181100</xdr:colOff>
          <xdr:row>40</xdr:row>
          <xdr:rowOff>228600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7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40</xdr:row>
          <xdr:rowOff>0</xdr:rowOff>
        </xdr:from>
        <xdr:to>
          <xdr:col>0</xdr:col>
          <xdr:colOff>1181100</xdr:colOff>
          <xdr:row>40</xdr:row>
          <xdr:rowOff>200025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7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0</xdr:col>
          <xdr:colOff>1181100</xdr:colOff>
          <xdr:row>40</xdr:row>
          <xdr:rowOff>228600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7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40</xdr:row>
          <xdr:rowOff>0</xdr:rowOff>
        </xdr:from>
        <xdr:to>
          <xdr:col>0</xdr:col>
          <xdr:colOff>1181100</xdr:colOff>
          <xdr:row>40</xdr:row>
          <xdr:rowOff>200025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7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0</xdr:col>
          <xdr:colOff>1181100</xdr:colOff>
          <xdr:row>40</xdr:row>
          <xdr:rowOff>228600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7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40</xdr:row>
          <xdr:rowOff>9525</xdr:rowOff>
        </xdr:from>
        <xdr:to>
          <xdr:col>0</xdr:col>
          <xdr:colOff>1181100</xdr:colOff>
          <xdr:row>40</xdr:row>
          <xdr:rowOff>228600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7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0</xdr:col>
          <xdr:colOff>1181100</xdr:colOff>
          <xdr:row>40</xdr:row>
          <xdr:rowOff>228600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7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723900</xdr:colOff>
          <xdr:row>39</xdr:row>
          <xdr:rowOff>28575</xdr:rowOff>
        </xdr:from>
        <xdr:to>
          <xdr:col>0</xdr:col>
          <xdr:colOff>1181100</xdr:colOff>
          <xdr:row>39</xdr:row>
          <xdr:rowOff>257175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7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0</xdr:col>
          <xdr:colOff>1181100</xdr:colOff>
          <xdr:row>41</xdr:row>
          <xdr:rowOff>228600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7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41</xdr:row>
          <xdr:rowOff>0</xdr:rowOff>
        </xdr:from>
        <xdr:to>
          <xdr:col>0</xdr:col>
          <xdr:colOff>1181100</xdr:colOff>
          <xdr:row>41</xdr:row>
          <xdr:rowOff>200025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7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0</xdr:col>
          <xdr:colOff>1181100</xdr:colOff>
          <xdr:row>41</xdr:row>
          <xdr:rowOff>228600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7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41</xdr:row>
          <xdr:rowOff>0</xdr:rowOff>
        </xdr:from>
        <xdr:to>
          <xdr:col>0</xdr:col>
          <xdr:colOff>1181100</xdr:colOff>
          <xdr:row>41</xdr:row>
          <xdr:rowOff>200025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7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0</xdr:col>
          <xdr:colOff>1181100</xdr:colOff>
          <xdr:row>41</xdr:row>
          <xdr:rowOff>228600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7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41</xdr:row>
          <xdr:rowOff>0</xdr:rowOff>
        </xdr:from>
        <xdr:to>
          <xdr:col>0</xdr:col>
          <xdr:colOff>1181100</xdr:colOff>
          <xdr:row>41</xdr:row>
          <xdr:rowOff>200025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7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0</xdr:col>
          <xdr:colOff>1181100</xdr:colOff>
          <xdr:row>41</xdr:row>
          <xdr:rowOff>228600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7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41</xdr:row>
          <xdr:rowOff>0</xdr:rowOff>
        </xdr:from>
        <xdr:to>
          <xdr:col>0</xdr:col>
          <xdr:colOff>1181100</xdr:colOff>
          <xdr:row>41</xdr:row>
          <xdr:rowOff>200025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7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1181100</xdr:colOff>
          <xdr:row>31</xdr:row>
          <xdr:rowOff>228600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7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31</xdr:row>
          <xdr:rowOff>9525</xdr:rowOff>
        </xdr:from>
        <xdr:to>
          <xdr:col>0</xdr:col>
          <xdr:colOff>1181100</xdr:colOff>
          <xdr:row>31</xdr:row>
          <xdr:rowOff>228600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7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1181100</xdr:colOff>
          <xdr:row>31</xdr:row>
          <xdr:rowOff>228600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7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31</xdr:row>
          <xdr:rowOff>9525</xdr:rowOff>
        </xdr:from>
        <xdr:to>
          <xdr:col>0</xdr:col>
          <xdr:colOff>1181100</xdr:colOff>
          <xdr:row>31</xdr:row>
          <xdr:rowOff>228600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7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0</xdr:col>
          <xdr:colOff>1181100</xdr:colOff>
          <xdr:row>41</xdr:row>
          <xdr:rowOff>228600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7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41</xdr:row>
          <xdr:rowOff>9525</xdr:rowOff>
        </xdr:from>
        <xdr:to>
          <xdr:col>0</xdr:col>
          <xdr:colOff>1181100</xdr:colOff>
          <xdr:row>41</xdr:row>
          <xdr:rowOff>228600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7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0</xdr:col>
          <xdr:colOff>1181100</xdr:colOff>
          <xdr:row>41</xdr:row>
          <xdr:rowOff>228600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7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41</xdr:row>
          <xdr:rowOff>9525</xdr:rowOff>
        </xdr:from>
        <xdr:to>
          <xdr:col>0</xdr:col>
          <xdr:colOff>1181100</xdr:colOff>
          <xdr:row>41</xdr:row>
          <xdr:rowOff>228600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7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39</xdr:row>
          <xdr:rowOff>28575</xdr:rowOff>
        </xdr:from>
        <xdr:to>
          <xdr:col>0</xdr:col>
          <xdr:colOff>457200</xdr:colOff>
          <xdr:row>39</xdr:row>
          <xdr:rowOff>257175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7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723900</xdr:colOff>
          <xdr:row>29</xdr:row>
          <xdr:rowOff>95250</xdr:rowOff>
        </xdr:from>
        <xdr:to>
          <xdr:col>1</xdr:col>
          <xdr:colOff>352425</xdr:colOff>
          <xdr:row>29</xdr:row>
          <xdr:rowOff>333375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7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1074965</xdr:colOff>
      <xdr:row>0</xdr:row>
      <xdr:rowOff>136071</xdr:rowOff>
    </xdr:from>
    <xdr:to>
      <xdr:col>1</xdr:col>
      <xdr:colOff>231320</xdr:colOff>
      <xdr:row>2</xdr:row>
      <xdr:rowOff>240844</xdr:rowOff>
    </xdr:to>
    <xdr:pic>
      <xdr:nvPicPr>
        <xdr:cNvPr id="70" name="Imagen 69">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4965" y="136071"/>
          <a:ext cx="707569" cy="7170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19050</xdr:colOff>
      <xdr:row>40</xdr:row>
      <xdr:rowOff>0</xdr:rowOff>
    </xdr:from>
    <xdr:to>
      <xdr:col>11</xdr:col>
      <xdr:colOff>790575</xdr:colOff>
      <xdr:row>40</xdr:row>
      <xdr:rowOff>0</xdr:rowOff>
    </xdr:to>
    <xdr:cxnSp macro="">
      <xdr:nvCxnSpPr>
        <xdr:cNvPr id="3" name="Conector recto de flecha 2">
          <a:extLst>
            <a:ext uri="{FF2B5EF4-FFF2-40B4-BE49-F238E27FC236}">
              <a16:creationId xmlns:a16="http://schemas.microsoft.com/office/drawing/2014/main" id="{00000000-0008-0000-0800-000003000000}"/>
            </a:ext>
          </a:extLst>
        </xdr:cNvPr>
        <xdr:cNvCxnSpPr/>
      </xdr:nvCxnSpPr>
      <xdr:spPr>
        <a:xfrm flipV="1">
          <a:off x="9258300" y="8277225"/>
          <a:ext cx="771525" cy="95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342900</xdr:colOff>
      <xdr:row>0</xdr:row>
      <xdr:rowOff>85725</xdr:rowOff>
    </xdr:from>
    <xdr:to>
      <xdr:col>1</xdr:col>
      <xdr:colOff>1050469</xdr:colOff>
      <xdr:row>2</xdr:row>
      <xdr:rowOff>155119</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85725"/>
          <a:ext cx="707569" cy="71709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962025</xdr:colOff>
          <xdr:row>34</xdr:row>
          <xdr:rowOff>161925</xdr:rowOff>
        </xdr:from>
        <xdr:to>
          <xdr:col>3</xdr:col>
          <xdr:colOff>1581150</xdr:colOff>
          <xdr:row>36</xdr:row>
          <xdr:rowOff>38100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9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695325</xdr:colOff>
          <xdr:row>34</xdr:row>
          <xdr:rowOff>161925</xdr:rowOff>
        </xdr:from>
        <xdr:to>
          <xdr:col>7</xdr:col>
          <xdr:colOff>1314450</xdr:colOff>
          <xdr:row>36</xdr:row>
          <xdr:rowOff>38100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9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1323975</xdr:colOff>
      <xdr:row>0</xdr:row>
      <xdr:rowOff>133350</xdr:rowOff>
    </xdr:from>
    <xdr:to>
      <xdr:col>2</xdr:col>
      <xdr:colOff>488494</xdr:colOff>
      <xdr:row>2</xdr:row>
      <xdr:rowOff>107494</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425" y="133350"/>
          <a:ext cx="707569" cy="7170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95249</xdr:colOff>
      <xdr:row>1</xdr:row>
      <xdr:rowOff>19050</xdr:rowOff>
    </xdr:from>
    <xdr:to>
      <xdr:col>0</xdr:col>
      <xdr:colOff>1383392</xdr:colOff>
      <xdr:row>4</xdr:row>
      <xdr:rowOff>123825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217833"/>
          <a:ext cx="1288143" cy="676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215348</xdr:colOff>
      <xdr:row>0</xdr:row>
      <xdr:rowOff>42416</xdr:rowOff>
    </xdr:from>
    <xdr:to>
      <xdr:col>3</xdr:col>
      <xdr:colOff>347870</xdr:colOff>
      <xdr:row>2</xdr:row>
      <xdr:rowOff>176834</xdr:rowOff>
    </xdr:to>
    <xdr:pic>
      <xdr:nvPicPr>
        <xdr:cNvPr id="3" name="Imagen 2">
          <a:extLst>
            <a:ext uri="{FF2B5EF4-FFF2-40B4-BE49-F238E27FC236}">
              <a16:creationId xmlns:a16="http://schemas.microsoft.com/office/drawing/2014/main" id="{46CE2DB5-7117-47F2-A11A-A65D446ED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587" y="42416"/>
          <a:ext cx="621196" cy="5816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685800</xdr:colOff>
      <xdr:row>0</xdr:row>
      <xdr:rowOff>28575</xdr:rowOff>
    </xdr:from>
    <xdr:to>
      <xdr:col>1</xdr:col>
      <xdr:colOff>391320</xdr:colOff>
      <xdr:row>2</xdr:row>
      <xdr:rowOff>209550</xdr:rowOff>
    </xdr:to>
    <xdr:pic>
      <xdr:nvPicPr>
        <xdr:cNvPr id="4" name="Imagen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28575"/>
          <a:ext cx="648495" cy="6572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iego Alejandro Morales Campos" id="{DFC67258-ACC7-486B-818C-62AE06056279}" userId="S::damorales@ideam.gov.co::230bf4c8-9dfc-4d65-9a9d-0c1ece9e2f7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66" dT="2025-02-20T17:23:43.05" personId="{DFC67258-ACC7-486B-818C-62AE06056279}" id="{B8A52F41-935C-4404-AD87-18180C5D4A05}">
    <text>Registrar el valor pagado  sin intereses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3.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ideam.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AI913"/>
  <sheetViews>
    <sheetView topLeftCell="A284" workbookViewId="0">
      <selection activeCell="A301" sqref="A1:AI301"/>
    </sheetView>
  </sheetViews>
  <sheetFormatPr baseColWidth="10" defaultColWidth="11.42578125" defaultRowHeight="15" customHeight="1"/>
  <cols>
    <col min="1" max="3" width="17.140625" customWidth="1"/>
    <col min="4" max="4" width="11.42578125" customWidth="1"/>
    <col min="5" max="5" width="17.140625" customWidth="1"/>
    <col min="6" max="6" width="22.85546875" customWidth="1"/>
    <col min="7" max="7" width="14.28515625" customWidth="1"/>
    <col min="8" max="8" width="71.42578125" customWidth="1"/>
    <col min="9" max="9" width="8.5703125" customWidth="1"/>
    <col min="10" max="10" width="20" customWidth="1"/>
    <col min="11" max="11" width="8.5703125" customWidth="1"/>
    <col min="12" max="15" width="17.140625" customWidth="1"/>
    <col min="16" max="16" width="22.85546875" customWidth="1"/>
    <col min="17" max="17" width="17.140625" customWidth="1"/>
    <col min="18" max="18" width="85.7109375" customWidth="1"/>
    <col min="19" max="23" width="17.140625" customWidth="1"/>
    <col min="24" max="24" width="57.140625" customWidth="1"/>
    <col min="25" max="34" width="42.85546875" customWidth="1"/>
    <col min="35" max="35" width="85.7109375" customWidth="1"/>
  </cols>
  <sheetData>
    <row r="1" spans="1:35">
      <c r="A1" s="554" t="s">
        <v>0</v>
      </c>
      <c r="B1" s="554" t="s">
        <v>1</v>
      </c>
      <c r="C1" s="554" t="s">
        <v>2</v>
      </c>
      <c r="D1" s="554" t="s">
        <v>3</v>
      </c>
      <c r="E1" s="554" t="s">
        <v>4</v>
      </c>
      <c r="F1" s="554" t="s">
        <v>5</v>
      </c>
      <c r="G1" s="554" t="s">
        <v>6</v>
      </c>
      <c r="H1" s="554" t="s">
        <v>7</v>
      </c>
      <c r="I1" s="554" t="s">
        <v>8</v>
      </c>
      <c r="J1" s="554" t="s">
        <v>9</v>
      </c>
      <c r="K1" s="554" t="s">
        <v>10</v>
      </c>
      <c r="L1" s="554" t="s">
        <v>11</v>
      </c>
      <c r="M1" s="554" t="s">
        <v>12</v>
      </c>
      <c r="N1" s="554" t="s">
        <v>13</v>
      </c>
      <c r="O1" s="554" t="s">
        <v>14</v>
      </c>
      <c r="P1" s="554" t="s">
        <v>15</v>
      </c>
      <c r="Q1" s="554" t="s">
        <v>16</v>
      </c>
      <c r="R1" s="554" t="s">
        <v>17</v>
      </c>
      <c r="S1" s="554" t="s">
        <v>18</v>
      </c>
      <c r="T1" s="554" t="s">
        <v>19</v>
      </c>
      <c r="U1" s="554" t="s">
        <v>20</v>
      </c>
      <c r="V1" s="554" t="s">
        <v>21</v>
      </c>
      <c r="W1" s="554" t="s">
        <v>22</v>
      </c>
      <c r="X1" s="554" t="s">
        <v>23</v>
      </c>
      <c r="Y1" s="554" t="s">
        <v>24</v>
      </c>
      <c r="Z1" s="554" t="s">
        <v>25</v>
      </c>
      <c r="AA1" s="554" t="s">
        <v>26</v>
      </c>
      <c r="AB1" s="554" t="s">
        <v>27</v>
      </c>
      <c r="AC1" s="554" t="s">
        <v>28</v>
      </c>
      <c r="AD1" s="554" t="s">
        <v>29</v>
      </c>
      <c r="AE1" s="554" t="s">
        <v>30</v>
      </c>
      <c r="AF1" s="554" t="s">
        <v>31</v>
      </c>
      <c r="AG1" s="554" t="s">
        <v>32</v>
      </c>
      <c r="AH1" s="554" t="s">
        <v>33</v>
      </c>
      <c r="AI1" s="554" t="s">
        <v>34</v>
      </c>
    </row>
    <row r="2" spans="1:35">
      <c r="A2" s="555">
        <v>9625</v>
      </c>
      <c r="B2" s="556" t="s">
        <v>35</v>
      </c>
      <c r="C2" s="556" t="s">
        <v>36</v>
      </c>
      <c r="D2" s="556" t="s">
        <v>37</v>
      </c>
      <c r="E2" s="557" t="s">
        <v>38</v>
      </c>
      <c r="F2" s="556" t="s">
        <v>39</v>
      </c>
      <c r="G2" s="556" t="s">
        <v>40</v>
      </c>
      <c r="H2" s="556" t="s">
        <v>41</v>
      </c>
      <c r="I2" s="556" t="s">
        <v>42</v>
      </c>
      <c r="J2" s="556" t="s">
        <v>43</v>
      </c>
      <c r="K2" s="556" t="s">
        <v>44</v>
      </c>
      <c r="L2" s="558">
        <v>86750000</v>
      </c>
      <c r="M2" s="558">
        <v>0</v>
      </c>
      <c r="N2" s="558">
        <v>86750000</v>
      </c>
      <c r="O2" s="558">
        <v>67500000</v>
      </c>
      <c r="P2" s="557" t="s">
        <v>45</v>
      </c>
      <c r="Q2" s="556" t="s">
        <v>46</v>
      </c>
      <c r="R2" s="556" t="s">
        <v>47</v>
      </c>
      <c r="S2" s="556" t="s">
        <v>48</v>
      </c>
      <c r="T2" s="556" t="s">
        <v>49</v>
      </c>
      <c r="U2" s="556" t="s">
        <v>50</v>
      </c>
      <c r="V2" s="556" t="s">
        <v>51</v>
      </c>
      <c r="W2" s="556" t="s">
        <v>52</v>
      </c>
      <c r="X2" s="556" t="s">
        <v>53</v>
      </c>
      <c r="Y2" s="556" t="s">
        <v>54</v>
      </c>
      <c r="Z2" s="556" t="s">
        <v>54</v>
      </c>
      <c r="AA2" s="556" t="s">
        <v>55</v>
      </c>
      <c r="AB2" s="556" t="s">
        <v>56</v>
      </c>
      <c r="AC2" s="556" t="s">
        <v>57</v>
      </c>
      <c r="AD2" s="556" t="s">
        <v>58</v>
      </c>
      <c r="AE2" s="556"/>
      <c r="AF2" s="556" t="s">
        <v>35</v>
      </c>
      <c r="AG2" s="556" t="s">
        <v>59</v>
      </c>
      <c r="AH2" s="556" t="s">
        <v>60</v>
      </c>
      <c r="AI2" s="556" t="s">
        <v>61</v>
      </c>
    </row>
    <row r="3" spans="1:35">
      <c r="A3" s="555">
        <v>10125</v>
      </c>
      <c r="B3" s="556" t="s">
        <v>62</v>
      </c>
      <c r="C3" s="556" t="s">
        <v>63</v>
      </c>
      <c r="D3" s="556" t="s">
        <v>37</v>
      </c>
      <c r="E3" s="557" t="s">
        <v>64</v>
      </c>
      <c r="F3" s="556" t="s">
        <v>65</v>
      </c>
      <c r="G3" s="556" t="s">
        <v>66</v>
      </c>
      <c r="H3" s="556" t="s">
        <v>67</v>
      </c>
      <c r="I3" s="556" t="s">
        <v>68</v>
      </c>
      <c r="J3" s="556" t="s">
        <v>69</v>
      </c>
      <c r="K3" s="556" t="s">
        <v>44</v>
      </c>
      <c r="L3" s="558">
        <v>82500000</v>
      </c>
      <c r="M3" s="558">
        <v>0</v>
      </c>
      <c r="N3" s="558">
        <v>82500000</v>
      </c>
      <c r="O3" s="558">
        <v>63750000</v>
      </c>
      <c r="P3" s="557" t="s">
        <v>45</v>
      </c>
      <c r="Q3" s="556" t="s">
        <v>70</v>
      </c>
      <c r="R3" s="556" t="s">
        <v>71</v>
      </c>
      <c r="S3" s="556" t="s">
        <v>48</v>
      </c>
      <c r="T3" s="556" t="s">
        <v>49</v>
      </c>
      <c r="U3" s="556" t="s">
        <v>72</v>
      </c>
      <c r="V3" s="556" t="s">
        <v>51</v>
      </c>
      <c r="W3" s="556" t="s">
        <v>52</v>
      </c>
      <c r="X3" s="556" t="s">
        <v>53</v>
      </c>
      <c r="Y3" s="556" t="s">
        <v>73</v>
      </c>
      <c r="Z3" s="556" t="s">
        <v>74</v>
      </c>
      <c r="AA3" s="556" t="s">
        <v>75</v>
      </c>
      <c r="AB3" s="556" t="s">
        <v>76</v>
      </c>
      <c r="AC3" s="556" t="s">
        <v>77</v>
      </c>
      <c r="AD3" s="556" t="s">
        <v>78</v>
      </c>
      <c r="AE3" s="556"/>
      <c r="AF3" s="556" t="s">
        <v>62</v>
      </c>
      <c r="AG3" s="556" t="s">
        <v>59</v>
      </c>
      <c r="AH3" s="556" t="s">
        <v>79</v>
      </c>
      <c r="AI3" s="556" t="s">
        <v>80</v>
      </c>
    </row>
    <row r="4" spans="1:35">
      <c r="A4" s="555">
        <v>10225</v>
      </c>
      <c r="B4" s="556" t="s">
        <v>62</v>
      </c>
      <c r="C4" s="556" t="s">
        <v>81</v>
      </c>
      <c r="D4" s="556" t="s">
        <v>37</v>
      </c>
      <c r="E4" s="557" t="s">
        <v>82</v>
      </c>
      <c r="F4" s="556" t="s">
        <v>83</v>
      </c>
      <c r="G4" s="556" t="s">
        <v>84</v>
      </c>
      <c r="H4" s="556" t="s">
        <v>85</v>
      </c>
      <c r="I4" s="556" t="s">
        <v>68</v>
      </c>
      <c r="J4" s="556" t="s">
        <v>69</v>
      </c>
      <c r="K4" s="556" t="s">
        <v>44</v>
      </c>
      <c r="L4" s="558">
        <v>75000000</v>
      </c>
      <c r="M4" s="558">
        <v>0</v>
      </c>
      <c r="N4" s="558">
        <v>75000000</v>
      </c>
      <c r="O4" s="558">
        <v>56250000</v>
      </c>
      <c r="P4" s="557" t="s">
        <v>45</v>
      </c>
      <c r="Q4" s="556" t="s">
        <v>86</v>
      </c>
      <c r="R4" s="556" t="s">
        <v>87</v>
      </c>
      <c r="S4" s="556" t="s">
        <v>48</v>
      </c>
      <c r="T4" s="556" t="s">
        <v>49</v>
      </c>
      <c r="U4" s="556" t="s">
        <v>88</v>
      </c>
      <c r="V4" s="556" t="s">
        <v>51</v>
      </c>
      <c r="W4" s="556" t="s">
        <v>89</v>
      </c>
      <c r="X4" s="556" t="s">
        <v>90</v>
      </c>
      <c r="Y4" s="556" t="s">
        <v>91</v>
      </c>
      <c r="Z4" s="556" t="s">
        <v>92</v>
      </c>
      <c r="AA4" s="556" t="s">
        <v>93</v>
      </c>
      <c r="AB4" s="556" t="s">
        <v>94</v>
      </c>
      <c r="AC4" s="556" t="s">
        <v>95</v>
      </c>
      <c r="AD4" s="556" t="s">
        <v>96</v>
      </c>
      <c r="AE4" s="556"/>
      <c r="AF4" s="556" t="s">
        <v>62</v>
      </c>
      <c r="AG4" s="556" t="s">
        <v>59</v>
      </c>
      <c r="AH4" s="556" t="s">
        <v>97</v>
      </c>
      <c r="AI4" s="556" t="s">
        <v>98</v>
      </c>
    </row>
    <row r="5" spans="1:35">
      <c r="A5" s="555">
        <v>10325</v>
      </c>
      <c r="B5" s="556" t="s">
        <v>62</v>
      </c>
      <c r="C5" s="556" t="s">
        <v>99</v>
      </c>
      <c r="D5" s="556" t="s">
        <v>37</v>
      </c>
      <c r="E5" s="557" t="s">
        <v>64</v>
      </c>
      <c r="F5" s="556" t="s">
        <v>65</v>
      </c>
      <c r="G5" s="556" t="s">
        <v>100</v>
      </c>
      <c r="H5" s="556" t="s">
        <v>101</v>
      </c>
      <c r="I5" s="556" t="s">
        <v>68</v>
      </c>
      <c r="J5" s="556" t="s">
        <v>69</v>
      </c>
      <c r="K5" s="556" t="s">
        <v>44</v>
      </c>
      <c r="L5" s="558">
        <v>82500000</v>
      </c>
      <c r="M5" s="558">
        <v>0</v>
      </c>
      <c r="N5" s="558">
        <v>82500000</v>
      </c>
      <c r="O5" s="558">
        <v>63750000</v>
      </c>
      <c r="P5" s="557" t="s">
        <v>45</v>
      </c>
      <c r="Q5" s="556" t="s">
        <v>102</v>
      </c>
      <c r="R5" s="556" t="s">
        <v>103</v>
      </c>
      <c r="S5" s="556" t="s">
        <v>48</v>
      </c>
      <c r="T5" s="556" t="s">
        <v>49</v>
      </c>
      <c r="U5" s="556" t="s">
        <v>104</v>
      </c>
      <c r="V5" s="556" t="s">
        <v>51</v>
      </c>
      <c r="W5" s="556" t="s">
        <v>52</v>
      </c>
      <c r="X5" s="556" t="s">
        <v>53</v>
      </c>
      <c r="Y5" s="556" t="s">
        <v>105</v>
      </c>
      <c r="Z5" s="556" t="s">
        <v>106</v>
      </c>
      <c r="AA5" s="556" t="s">
        <v>107</v>
      </c>
      <c r="AB5" s="556" t="s">
        <v>108</v>
      </c>
      <c r="AC5" s="556" t="s">
        <v>109</v>
      </c>
      <c r="AD5" s="556" t="s">
        <v>110</v>
      </c>
      <c r="AE5" s="556"/>
      <c r="AF5" s="556" t="s">
        <v>62</v>
      </c>
      <c r="AG5" s="556" t="s">
        <v>59</v>
      </c>
      <c r="AH5" s="556" t="s">
        <v>111</v>
      </c>
      <c r="AI5" s="556" t="s">
        <v>112</v>
      </c>
    </row>
    <row r="6" spans="1:35">
      <c r="A6" s="555">
        <v>10425</v>
      </c>
      <c r="B6" s="556" t="s">
        <v>62</v>
      </c>
      <c r="C6" s="556" t="s">
        <v>113</v>
      </c>
      <c r="D6" s="556" t="s">
        <v>37</v>
      </c>
      <c r="E6" s="557" t="s">
        <v>64</v>
      </c>
      <c r="F6" s="556" t="s">
        <v>65</v>
      </c>
      <c r="G6" s="556" t="s">
        <v>100</v>
      </c>
      <c r="H6" s="556" t="s">
        <v>101</v>
      </c>
      <c r="I6" s="556" t="s">
        <v>68</v>
      </c>
      <c r="J6" s="556" t="s">
        <v>69</v>
      </c>
      <c r="K6" s="556" t="s">
        <v>44</v>
      </c>
      <c r="L6" s="558">
        <v>78750000</v>
      </c>
      <c r="M6" s="558">
        <v>0</v>
      </c>
      <c r="N6" s="558">
        <v>78750000</v>
      </c>
      <c r="O6" s="558">
        <v>60000000</v>
      </c>
      <c r="P6" s="557" t="s">
        <v>45</v>
      </c>
      <c r="Q6" s="556" t="s">
        <v>114</v>
      </c>
      <c r="R6" s="556" t="s">
        <v>115</v>
      </c>
      <c r="S6" s="556" t="s">
        <v>48</v>
      </c>
      <c r="T6" s="556" t="s">
        <v>49</v>
      </c>
      <c r="U6" s="556" t="s">
        <v>116</v>
      </c>
      <c r="V6" s="556" t="s">
        <v>51</v>
      </c>
      <c r="W6" s="556" t="s">
        <v>52</v>
      </c>
      <c r="X6" s="556" t="s">
        <v>53</v>
      </c>
      <c r="Y6" s="556" t="s">
        <v>117</v>
      </c>
      <c r="Z6" s="556" t="s">
        <v>118</v>
      </c>
      <c r="AA6" s="556" t="s">
        <v>119</v>
      </c>
      <c r="AB6" s="556" t="s">
        <v>120</v>
      </c>
      <c r="AC6" s="556" t="s">
        <v>121</v>
      </c>
      <c r="AD6" s="556" t="s">
        <v>122</v>
      </c>
      <c r="AE6" s="556"/>
      <c r="AF6" s="556" t="s">
        <v>62</v>
      </c>
      <c r="AG6" s="556" t="s">
        <v>59</v>
      </c>
      <c r="AH6" s="556" t="s">
        <v>123</v>
      </c>
      <c r="AI6" s="556" t="s">
        <v>124</v>
      </c>
    </row>
    <row r="7" spans="1:35">
      <c r="A7" s="555">
        <v>10525</v>
      </c>
      <c r="B7" s="556" t="s">
        <v>62</v>
      </c>
      <c r="C7" s="556" t="s">
        <v>125</v>
      </c>
      <c r="D7" s="556" t="s">
        <v>37</v>
      </c>
      <c r="E7" s="557" t="s">
        <v>64</v>
      </c>
      <c r="F7" s="556" t="s">
        <v>65</v>
      </c>
      <c r="G7" s="556" t="s">
        <v>100</v>
      </c>
      <c r="H7" s="556" t="s">
        <v>101</v>
      </c>
      <c r="I7" s="556" t="s">
        <v>68</v>
      </c>
      <c r="J7" s="556" t="s">
        <v>69</v>
      </c>
      <c r="K7" s="556" t="s">
        <v>44</v>
      </c>
      <c r="L7" s="558">
        <v>78750000</v>
      </c>
      <c r="M7" s="558">
        <v>0</v>
      </c>
      <c r="N7" s="558">
        <v>78750000</v>
      </c>
      <c r="O7" s="558">
        <v>60000000</v>
      </c>
      <c r="P7" s="557" t="s">
        <v>45</v>
      </c>
      <c r="Q7" s="556" t="s">
        <v>126</v>
      </c>
      <c r="R7" s="556" t="s">
        <v>127</v>
      </c>
      <c r="S7" s="556" t="s">
        <v>48</v>
      </c>
      <c r="T7" s="556" t="s">
        <v>49</v>
      </c>
      <c r="U7" s="556" t="s">
        <v>128</v>
      </c>
      <c r="V7" s="556" t="s">
        <v>51</v>
      </c>
      <c r="W7" s="556" t="s">
        <v>129</v>
      </c>
      <c r="X7" s="556" t="s">
        <v>130</v>
      </c>
      <c r="Y7" s="556" t="s">
        <v>74</v>
      </c>
      <c r="Z7" s="556" t="s">
        <v>131</v>
      </c>
      <c r="AA7" s="556" t="s">
        <v>132</v>
      </c>
      <c r="AB7" s="556" t="s">
        <v>133</v>
      </c>
      <c r="AC7" s="556" t="s">
        <v>134</v>
      </c>
      <c r="AD7" s="556" t="s">
        <v>135</v>
      </c>
      <c r="AE7" s="556"/>
      <c r="AF7" s="556" t="s">
        <v>62</v>
      </c>
      <c r="AG7" s="556" t="s">
        <v>59</v>
      </c>
      <c r="AH7" s="556" t="s">
        <v>136</v>
      </c>
      <c r="AI7" s="556" t="s">
        <v>137</v>
      </c>
    </row>
    <row r="8" spans="1:35">
      <c r="A8" s="555">
        <v>10625</v>
      </c>
      <c r="B8" s="556" t="s">
        <v>62</v>
      </c>
      <c r="C8" s="556" t="s">
        <v>138</v>
      </c>
      <c r="D8" s="556" t="s">
        <v>37</v>
      </c>
      <c r="E8" s="557" t="s">
        <v>64</v>
      </c>
      <c r="F8" s="556" t="s">
        <v>65</v>
      </c>
      <c r="G8" s="556" t="s">
        <v>66</v>
      </c>
      <c r="H8" s="556" t="s">
        <v>67</v>
      </c>
      <c r="I8" s="556" t="s">
        <v>68</v>
      </c>
      <c r="J8" s="556" t="s">
        <v>69</v>
      </c>
      <c r="K8" s="556" t="s">
        <v>44</v>
      </c>
      <c r="L8" s="558">
        <v>34100000</v>
      </c>
      <c r="M8" s="558">
        <v>0</v>
      </c>
      <c r="N8" s="558">
        <v>34100000</v>
      </c>
      <c r="O8" s="558">
        <v>26350000</v>
      </c>
      <c r="P8" s="557" t="s">
        <v>45</v>
      </c>
      <c r="Q8" s="556" t="s">
        <v>139</v>
      </c>
      <c r="R8" s="556" t="s">
        <v>140</v>
      </c>
      <c r="S8" s="556" t="s">
        <v>48</v>
      </c>
      <c r="T8" s="556" t="s">
        <v>49</v>
      </c>
      <c r="U8" s="556" t="s">
        <v>141</v>
      </c>
      <c r="V8" s="556" t="s">
        <v>51</v>
      </c>
      <c r="W8" s="556" t="s">
        <v>142</v>
      </c>
      <c r="X8" s="556" t="s">
        <v>143</v>
      </c>
      <c r="Y8" s="556" t="s">
        <v>144</v>
      </c>
      <c r="Z8" s="556" t="s">
        <v>73</v>
      </c>
      <c r="AA8" s="556" t="s">
        <v>145</v>
      </c>
      <c r="AB8" s="556" t="s">
        <v>146</v>
      </c>
      <c r="AC8" s="556" t="s">
        <v>147</v>
      </c>
      <c r="AD8" s="556" t="s">
        <v>148</v>
      </c>
      <c r="AE8" s="556"/>
      <c r="AF8" s="556" t="s">
        <v>62</v>
      </c>
      <c r="AG8" s="556" t="s">
        <v>149</v>
      </c>
      <c r="AH8" s="556" t="s">
        <v>150</v>
      </c>
      <c r="AI8" s="556" t="s">
        <v>151</v>
      </c>
    </row>
    <row r="9" spans="1:35">
      <c r="A9" s="555">
        <v>10725</v>
      </c>
      <c r="B9" s="556" t="s">
        <v>152</v>
      </c>
      <c r="C9" s="556" t="s">
        <v>153</v>
      </c>
      <c r="D9" s="556" t="s">
        <v>37</v>
      </c>
      <c r="E9" s="557" t="s">
        <v>64</v>
      </c>
      <c r="F9" s="556" t="s">
        <v>65</v>
      </c>
      <c r="G9" s="556" t="s">
        <v>66</v>
      </c>
      <c r="H9" s="556" t="s">
        <v>67</v>
      </c>
      <c r="I9" s="556" t="s">
        <v>42</v>
      </c>
      <c r="J9" s="556" t="s">
        <v>154</v>
      </c>
      <c r="K9" s="556" t="s">
        <v>44</v>
      </c>
      <c r="L9" s="558">
        <v>36750000</v>
      </c>
      <c r="M9" s="558">
        <v>0</v>
      </c>
      <c r="N9" s="558">
        <v>36750000</v>
      </c>
      <c r="O9" s="558">
        <v>28000000</v>
      </c>
      <c r="P9" s="557" t="s">
        <v>45</v>
      </c>
      <c r="Q9" s="556" t="s">
        <v>155</v>
      </c>
      <c r="R9" s="556" t="s">
        <v>156</v>
      </c>
      <c r="S9" s="556" t="s">
        <v>48</v>
      </c>
      <c r="T9" s="556" t="s">
        <v>49</v>
      </c>
      <c r="U9" s="556" t="s">
        <v>157</v>
      </c>
      <c r="V9" s="556" t="s">
        <v>51</v>
      </c>
      <c r="W9" s="556" t="s">
        <v>158</v>
      </c>
      <c r="X9" s="556" t="s">
        <v>159</v>
      </c>
      <c r="Y9" s="556" t="s">
        <v>160</v>
      </c>
      <c r="Z9" s="556" t="s">
        <v>161</v>
      </c>
      <c r="AA9" s="556" t="s">
        <v>162</v>
      </c>
      <c r="AB9" s="556" t="s">
        <v>163</v>
      </c>
      <c r="AC9" s="556" t="s">
        <v>164</v>
      </c>
      <c r="AD9" s="556" t="s">
        <v>165</v>
      </c>
      <c r="AE9" s="556"/>
      <c r="AF9" s="556" t="s">
        <v>152</v>
      </c>
      <c r="AG9" s="556" t="s">
        <v>149</v>
      </c>
      <c r="AH9" s="556" t="s">
        <v>166</v>
      </c>
      <c r="AI9" s="556" t="s">
        <v>167</v>
      </c>
    </row>
    <row r="10" spans="1:35">
      <c r="A10" s="555">
        <v>10825</v>
      </c>
      <c r="B10" s="556" t="s">
        <v>152</v>
      </c>
      <c r="C10" s="556" t="s">
        <v>168</v>
      </c>
      <c r="D10" s="556" t="s">
        <v>37</v>
      </c>
      <c r="E10" s="557" t="s">
        <v>64</v>
      </c>
      <c r="F10" s="556" t="s">
        <v>65</v>
      </c>
      <c r="G10" s="556" t="s">
        <v>66</v>
      </c>
      <c r="H10" s="556" t="s">
        <v>67</v>
      </c>
      <c r="I10" s="556" t="s">
        <v>68</v>
      </c>
      <c r="J10" s="556" t="s">
        <v>69</v>
      </c>
      <c r="K10" s="556" t="s">
        <v>44</v>
      </c>
      <c r="L10" s="558">
        <v>31500000</v>
      </c>
      <c r="M10" s="558">
        <v>0</v>
      </c>
      <c r="N10" s="558">
        <v>31500000</v>
      </c>
      <c r="O10" s="558">
        <v>24000000</v>
      </c>
      <c r="P10" s="557" t="s">
        <v>45</v>
      </c>
      <c r="Q10" s="556" t="s">
        <v>169</v>
      </c>
      <c r="R10" s="556" t="s">
        <v>170</v>
      </c>
      <c r="S10" s="556" t="s">
        <v>48</v>
      </c>
      <c r="T10" s="556" t="s">
        <v>49</v>
      </c>
      <c r="U10" s="556" t="s">
        <v>171</v>
      </c>
      <c r="V10" s="556" t="s">
        <v>51</v>
      </c>
      <c r="W10" s="556" t="s">
        <v>172</v>
      </c>
      <c r="X10" s="556" t="s">
        <v>173</v>
      </c>
      <c r="Y10" s="556" t="s">
        <v>174</v>
      </c>
      <c r="Z10" s="556" t="s">
        <v>117</v>
      </c>
      <c r="AA10" s="556" t="s">
        <v>175</v>
      </c>
      <c r="AB10" s="556" t="s">
        <v>176</v>
      </c>
      <c r="AC10" s="556" t="s">
        <v>177</v>
      </c>
      <c r="AD10" s="556" t="s">
        <v>178</v>
      </c>
      <c r="AE10" s="556"/>
      <c r="AF10" s="556" t="s">
        <v>152</v>
      </c>
      <c r="AG10" s="556" t="s">
        <v>149</v>
      </c>
      <c r="AH10" s="556" t="s">
        <v>179</v>
      </c>
      <c r="AI10" s="556" t="s">
        <v>180</v>
      </c>
    </row>
    <row r="11" spans="1:35">
      <c r="A11" s="555">
        <v>10925</v>
      </c>
      <c r="B11" s="556" t="s">
        <v>152</v>
      </c>
      <c r="C11" s="556" t="s">
        <v>181</v>
      </c>
      <c r="D11" s="556" t="s">
        <v>37</v>
      </c>
      <c r="E11" s="557" t="s">
        <v>64</v>
      </c>
      <c r="F11" s="556" t="s">
        <v>65</v>
      </c>
      <c r="G11" s="556" t="s">
        <v>100</v>
      </c>
      <c r="H11" s="556" t="s">
        <v>101</v>
      </c>
      <c r="I11" s="556" t="s">
        <v>42</v>
      </c>
      <c r="J11" s="556" t="s">
        <v>154</v>
      </c>
      <c r="K11" s="556" t="s">
        <v>44</v>
      </c>
      <c r="L11" s="558">
        <v>86250000</v>
      </c>
      <c r="M11" s="558">
        <v>0</v>
      </c>
      <c r="N11" s="558">
        <v>86250000</v>
      </c>
      <c r="O11" s="558">
        <v>67500000</v>
      </c>
      <c r="P11" s="557" t="s">
        <v>45</v>
      </c>
      <c r="Q11" s="556" t="s">
        <v>182</v>
      </c>
      <c r="R11" s="556" t="s">
        <v>183</v>
      </c>
      <c r="S11" s="556" t="s">
        <v>48</v>
      </c>
      <c r="T11" s="556" t="s">
        <v>49</v>
      </c>
      <c r="U11" s="556" t="s">
        <v>184</v>
      </c>
      <c r="V11" s="556" t="s">
        <v>51</v>
      </c>
      <c r="W11" s="556" t="s">
        <v>52</v>
      </c>
      <c r="X11" s="556" t="s">
        <v>53</v>
      </c>
      <c r="Y11" s="556" t="s">
        <v>185</v>
      </c>
      <c r="Z11" s="556" t="s">
        <v>185</v>
      </c>
      <c r="AA11" s="556" t="s">
        <v>186</v>
      </c>
      <c r="AB11" s="556" t="s">
        <v>187</v>
      </c>
      <c r="AC11" s="556" t="s">
        <v>188</v>
      </c>
      <c r="AD11" s="556" t="s">
        <v>189</v>
      </c>
      <c r="AE11" s="556"/>
      <c r="AF11" s="556" t="s">
        <v>152</v>
      </c>
      <c r="AG11" s="556" t="s">
        <v>59</v>
      </c>
      <c r="AH11" s="556" t="s">
        <v>190</v>
      </c>
      <c r="AI11" s="556" t="s">
        <v>191</v>
      </c>
    </row>
    <row r="12" spans="1:35">
      <c r="A12" s="555">
        <v>11325</v>
      </c>
      <c r="B12" s="556" t="s">
        <v>152</v>
      </c>
      <c r="C12" s="556" t="s">
        <v>192</v>
      </c>
      <c r="D12" s="556" t="s">
        <v>37</v>
      </c>
      <c r="E12" s="557" t="s">
        <v>64</v>
      </c>
      <c r="F12" s="556" t="s">
        <v>65</v>
      </c>
      <c r="G12" s="556" t="s">
        <v>100</v>
      </c>
      <c r="H12" s="556" t="s">
        <v>101</v>
      </c>
      <c r="I12" s="556" t="s">
        <v>42</v>
      </c>
      <c r="J12" s="556" t="s">
        <v>154</v>
      </c>
      <c r="K12" s="556" t="s">
        <v>44</v>
      </c>
      <c r="L12" s="558">
        <v>103500000</v>
      </c>
      <c r="M12" s="558">
        <v>0</v>
      </c>
      <c r="N12" s="558">
        <v>103500000</v>
      </c>
      <c r="O12" s="558">
        <v>81000000</v>
      </c>
      <c r="P12" s="557" t="s">
        <v>45</v>
      </c>
      <c r="Q12" s="556" t="s">
        <v>193</v>
      </c>
      <c r="R12" s="556" t="s">
        <v>194</v>
      </c>
      <c r="S12" s="556" t="s">
        <v>48</v>
      </c>
      <c r="T12" s="556" t="s">
        <v>49</v>
      </c>
      <c r="U12" s="556" t="s">
        <v>195</v>
      </c>
      <c r="V12" s="556" t="s">
        <v>51</v>
      </c>
      <c r="W12" s="556" t="s">
        <v>52</v>
      </c>
      <c r="X12" s="556" t="s">
        <v>53</v>
      </c>
      <c r="Y12" s="556" t="s">
        <v>196</v>
      </c>
      <c r="Z12" s="556" t="s">
        <v>196</v>
      </c>
      <c r="AA12" s="556" t="s">
        <v>197</v>
      </c>
      <c r="AB12" s="556" t="s">
        <v>198</v>
      </c>
      <c r="AC12" s="556" t="s">
        <v>199</v>
      </c>
      <c r="AD12" s="556" t="s">
        <v>200</v>
      </c>
      <c r="AE12" s="556"/>
      <c r="AF12" s="556" t="s">
        <v>152</v>
      </c>
      <c r="AG12" s="556" t="s">
        <v>59</v>
      </c>
      <c r="AH12" s="556" t="s">
        <v>201</v>
      </c>
      <c r="AI12" s="556" t="s">
        <v>202</v>
      </c>
    </row>
    <row r="13" spans="1:35">
      <c r="A13" s="555">
        <v>11425</v>
      </c>
      <c r="B13" s="556" t="s">
        <v>152</v>
      </c>
      <c r="C13" s="556" t="s">
        <v>203</v>
      </c>
      <c r="D13" s="556" t="s">
        <v>37</v>
      </c>
      <c r="E13" s="557" t="s">
        <v>64</v>
      </c>
      <c r="F13" s="556" t="s">
        <v>65</v>
      </c>
      <c r="G13" s="556" t="s">
        <v>66</v>
      </c>
      <c r="H13" s="556" t="s">
        <v>67</v>
      </c>
      <c r="I13" s="556" t="s">
        <v>42</v>
      </c>
      <c r="J13" s="556" t="s">
        <v>154</v>
      </c>
      <c r="K13" s="556" t="s">
        <v>44</v>
      </c>
      <c r="L13" s="558">
        <v>34500000</v>
      </c>
      <c r="M13" s="558">
        <v>0</v>
      </c>
      <c r="N13" s="558">
        <v>34500000</v>
      </c>
      <c r="O13" s="558">
        <v>27000000</v>
      </c>
      <c r="P13" s="557" t="s">
        <v>45</v>
      </c>
      <c r="Q13" s="556" t="s">
        <v>204</v>
      </c>
      <c r="R13" s="556" t="s">
        <v>205</v>
      </c>
      <c r="S13" s="556" t="s">
        <v>48</v>
      </c>
      <c r="T13" s="556" t="s">
        <v>49</v>
      </c>
      <c r="U13" s="556" t="s">
        <v>206</v>
      </c>
      <c r="V13" s="556" t="s">
        <v>51</v>
      </c>
      <c r="W13" s="556" t="s">
        <v>172</v>
      </c>
      <c r="X13" s="556" t="s">
        <v>173</v>
      </c>
      <c r="Y13" s="556" t="s">
        <v>207</v>
      </c>
      <c r="Z13" s="556" t="s">
        <v>207</v>
      </c>
      <c r="AA13" s="556" t="s">
        <v>208</v>
      </c>
      <c r="AB13" s="556" t="s">
        <v>209</v>
      </c>
      <c r="AC13" s="556" t="s">
        <v>210</v>
      </c>
      <c r="AD13" s="556" t="s">
        <v>211</v>
      </c>
      <c r="AE13" s="556"/>
      <c r="AF13" s="556" t="s">
        <v>152</v>
      </c>
      <c r="AG13" s="556" t="s">
        <v>149</v>
      </c>
      <c r="AH13" s="556" t="s">
        <v>212</v>
      </c>
      <c r="AI13" s="556" t="s">
        <v>213</v>
      </c>
    </row>
    <row r="14" spans="1:35">
      <c r="A14" s="555">
        <v>11525</v>
      </c>
      <c r="B14" s="556" t="s">
        <v>152</v>
      </c>
      <c r="C14" s="556" t="s">
        <v>214</v>
      </c>
      <c r="D14" s="556" t="s">
        <v>37</v>
      </c>
      <c r="E14" s="557" t="s">
        <v>64</v>
      </c>
      <c r="F14" s="556" t="s">
        <v>65</v>
      </c>
      <c r="G14" s="556" t="s">
        <v>100</v>
      </c>
      <c r="H14" s="556" t="s">
        <v>101</v>
      </c>
      <c r="I14" s="556" t="s">
        <v>42</v>
      </c>
      <c r="J14" s="556" t="s">
        <v>154</v>
      </c>
      <c r="K14" s="556" t="s">
        <v>44</v>
      </c>
      <c r="L14" s="558">
        <v>115000000</v>
      </c>
      <c r="M14" s="558">
        <v>0</v>
      </c>
      <c r="N14" s="558">
        <v>115000000</v>
      </c>
      <c r="O14" s="558">
        <v>90000000</v>
      </c>
      <c r="P14" s="557" t="s">
        <v>45</v>
      </c>
      <c r="Q14" s="556" t="s">
        <v>215</v>
      </c>
      <c r="R14" s="556" t="s">
        <v>216</v>
      </c>
      <c r="S14" s="556" t="s">
        <v>48</v>
      </c>
      <c r="T14" s="556" t="s">
        <v>49</v>
      </c>
      <c r="U14" s="556" t="s">
        <v>217</v>
      </c>
      <c r="V14" s="556" t="s">
        <v>51</v>
      </c>
      <c r="W14" s="556" t="s">
        <v>172</v>
      </c>
      <c r="X14" s="556" t="s">
        <v>173</v>
      </c>
      <c r="Y14" s="556" t="s">
        <v>218</v>
      </c>
      <c r="Z14" s="556" t="s">
        <v>218</v>
      </c>
      <c r="AA14" s="556" t="s">
        <v>219</v>
      </c>
      <c r="AB14" s="556" t="s">
        <v>220</v>
      </c>
      <c r="AC14" s="556" t="s">
        <v>221</v>
      </c>
      <c r="AD14" s="556" t="s">
        <v>222</v>
      </c>
      <c r="AE14" s="556"/>
      <c r="AF14" s="556" t="s">
        <v>152</v>
      </c>
      <c r="AG14" s="556" t="s">
        <v>59</v>
      </c>
      <c r="AH14" s="556" t="s">
        <v>223</v>
      </c>
      <c r="AI14" s="556" t="s">
        <v>224</v>
      </c>
    </row>
    <row r="15" spans="1:35">
      <c r="A15" s="555">
        <v>11625</v>
      </c>
      <c r="B15" s="556" t="s">
        <v>152</v>
      </c>
      <c r="C15" s="556" t="s">
        <v>225</v>
      </c>
      <c r="D15" s="556" t="s">
        <v>37</v>
      </c>
      <c r="E15" s="557" t="s">
        <v>38</v>
      </c>
      <c r="F15" s="556" t="s">
        <v>39</v>
      </c>
      <c r="G15" s="556" t="s">
        <v>40</v>
      </c>
      <c r="H15" s="556" t="s">
        <v>41</v>
      </c>
      <c r="I15" s="556" t="s">
        <v>42</v>
      </c>
      <c r="J15" s="556" t="s">
        <v>43</v>
      </c>
      <c r="K15" s="556" t="s">
        <v>44</v>
      </c>
      <c r="L15" s="558">
        <v>88665000</v>
      </c>
      <c r="M15" s="558">
        <v>0</v>
      </c>
      <c r="N15" s="558">
        <v>88665000</v>
      </c>
      <c r="O15" s="558">
        <v>69390000</v>
      </c>
      <c r="P15" s="557" t="s">
        <v>45</v>
      </c>
      <c r="Q15" s="556" t="s">
        <v>226</v>
      </c>
      <c r="R15" s="556" t="s">
        <v>227</v>
      </c>
      <c r="S15" s="556" t="s">
        <v>48</v>
      </c>
      <c r="T15" s="556" t="s">
        <v>49</v>
      </c>
      <c r="U15" s="556" t="s">
        <v>228</v>
      </c>
      <c r="V15" s="556" t="s">
        <v>51</v>
      </c>
      <c r="W15" s="556" t="s">
        <v>52</v>
      </c>
      <c r="X15" s="556" t="s">
        <v>53</v>
      </c>
      <c r="Y15" s="556" t="s">
        <v>229</v>
      </c>
      <c r="Z15" s="556" t="s">
        <v>230</v>
      </c>
      <c r="AA15" s="556" t="s">
        <v>231</v>
      </c>
      <c r="AB15" s="556" t="s">
        <v>232</v>
      </c>
      <c r="AC15" s="556" t="s">
        <v>233</v>
      </c>
      <c r="AD15" s="556" t="s">
        <v>234</v>
      </c>
      <c r="AE15" s="556"/>
      <c r="AF15" s="556" t="s">
        <v>152</v>
      </c>
      <c r="AG15" s="556" t="s">
        <v>59</v>
      </c>
      <c r="AH15" s="556" t="s">
        <v>235</v>
      </c>
      <c r="AI15" s="556" t="s">
        <v>236</v>
      </c>
    </row>
    <row r="16" spans="1:35">
      <c r="A16" s="555">
        <v>11725</v>
      </c>
      <c r="B16" s="556" t="s">
        <v>152</v>
      </c>
      <c r="C16" s="556" t="s">
        <v>237</v>
      </c>
      <c r="D16" s="556" t="s">
        <v>37</v>
      </c>
      <c r="E16" s="557" t="s">
        <v>38</v>
      </c>
      <c r="F16" s="556" t="s">
        <v>39</v>
      </c>
      <c r="G16" s="556" t="s">
        <v>40</v>
      </c>
      <c r="H16" s="556" t="s">
        <v>41</v>
      </c>
      <c r="I16" s="556" t="s">
        <v>42</v>
      </c>
      <c r="J16" s="556" t="s">
        <v>43</v>
      </c>
      <c r="K16" s="556" t="s">
        <v>44</v>
      </c>
      <c r="L16" s="558">
        <v>88665000</v>
      </c>
      <c r="M16" s="558">
        <v>0</v>
      </c>
      <c r="N16" s="558">
        <v>88665000</v>
      </c>
      <c r="O16" s="558">
        <v>69390000</v>
      </c>
      <c r="P16" s="557" t="s">
        <v>45</v>
      </c>
      <c r="Q16" s="556" t="s">
        <v>238</v>
      </c>
      <c r="R16" s="556" t="s">
        <v>239</v>
      </c>
      <c r="S16" s="556" t="s">
        <v>48</v>
      </c>
      <c r="T16" s="556" t="s">
        <v>49</v>
      </c>
      <c r="U16" s="556" t="s">
        <v>240</v>
      </c>
      <c r="V16" s="556" t="s">
        <v>51</v>
      </c>
      <c r="W16" s="556" t="s">
        <v>52</v>
      </c>
      <c r="X16" s="556" t="s">
        <v>53</v>
      </c>
      <c r="Y16" s="556" t="s">
        <v>241</v>
      </c>
      <c r="Z16" s="556" t="s">
        <v>241</v>
      </c>
      <c r="AA16" s="556" t="s">
        <v>242</v>
      </c>
      <c r="AB16" s="556" t="s">
        <v>243</v>
      </c>
      <c r="AC16" s="556" t="s">
        <v>244</v>
      </c>
      <c r="AD16" s="556" t="s">
        <v>245</v>
      </c>
      <c r="AE16" s="556"/>
      <c r="AF16" s="556" t="s">
        <v>152</v>
      </c>
      <c r="AG16" s="556" t="s">
        <v>59</v>
      </c>
      <c r="AH16" s="556" t="s">
        <v>246</v>
      </c>
      <c r="AI16" s="556" t="s">
        <v>247</v>
      </c>
    </row>
    <row r="17" spans="1:35">
      <c r="A17" s="555">
        <v>11825</v>
      </c>
      <c r="B17" s="556" t="s">
        <v>152</v>
      </c>
      <c r="C17" s="556" t="s">
        <v>248</v>
      </c>
      <c r="D17" s="556" t="s">
        <v>37</v>
      </c>
      <c r="E17" s="557" t="s">
        <v>38</v>
      </c>
      <c r="F17" s="556" t="s">
        <v>39</v>
      </c>
      <c r="G17" s="556" t="s">
        <v>40</v>
      </c>
      <c r="H17" s="556" t="s">
        <v>41</v>
      </c>
      <c r="I17" s="556" t="s">
        <v>42</v>
      </c>
      <c r="J17" s="556" t="s">
        <v>43</v>
      </c>
      <c r="K17" s="556" t="s">
        <v>44</v>
      </c>
      <c r="L17" s="558">
        <v>88665000</v>
      </c>
      <c r="M17" s="558">
        <v>0</v>
      </c>
      <c r="N17" s="558">
        <v>88665000</v>
      </c>
      <c r="O17" s="558">
        <v>69390000</v>
      </c>
      <c r="P17" s="557" t="s">
        <v>45</v>
      </c>
      <c r="Q17" s="556" t="s">
        <v>249</v>
      </c>
      <c r="R17" s="556" t="s">
        <v>250</v>
      </c>
      <c r="S17" s="556" t="s">
        <v>48</v>
      </c>
      <c r="T17" s="556" t="s">
        <v>49</v>
      </c>
      <c r="U17" s="556" t="s">
        <v>251</v>
      </c>
      <c r="V17" s="556" t="s">
        <v>51</v>
      </c>
      <c r="W17" s="556" t="s">
        <v>52</v>
      </c>
      <c r="X17" s="556" t="s">
        <v>53</v>
      </c>
      <c r="Y17" s="556" t="s">
        <v>252</v>
      </c>
      <c r="Z17" s="556" t="s">
        <v>252</v>
      </c>
      <c r="AA17" s="556" t="s">
        <v>253</v>
      </c>
      <c r="AB17" s="556" t="s">
        <v>254</v>
      </c>
      <c r="AC17" s="556" t="s">
        <v>255</v>
      </c>
      <c r="AD17" s="556" t="s">
        <v>256</v>
      </c>
      <c r="AE17" s="556"/>
      <c r="AF17" s="556" t="s">
        <v>152</v>
      </c>
      <c r="AG17" s="556" t="s">
        <v>59</v>
      </c>
      <c r="AH17" s="556" t="s">
        <v>257</v>
      </c>
      <c r="AI17" s="556" t="s">
        <v>258</v>
      </c>
    </row>
    <row r="18" spans="1:35">
      <c r="A18" s="555">
        <v>11925</v>
      </c>
      <c r="B18" s="556" t="s">
        <v>152</v>
      </c>
      <c r="C18" s="556" t="s">
        <v>259</v>
      </c>
      <c r="D18" s="556" t="s">
        <v>37</v>
      </c>
      <c r="E18" s="557" t="s">
        <v>38</v>
      </c>
      <c r="F18" s="556" t="s">
        <v>39</v>
      </c>
      <c r="G18" s="556" t="s">
        <v>40</v>
      </c>
      <c r="H18" s="556" t="s">
        <v>41</v>
      </c>
      <c r="I18" s="556" t="s">
        <v>42</v>
      </c>
      <c r="J18" s="556" t="s">
        <v>43</v>
      </c>
      <c r="K18" s="556" t="s">
        <v>44</v>
      </c>
      <c r="L18" s="558">
        <v>40365000</v>
      </c>
      <c r="M18" s="558">
        <v>0</v>
      </c>
      <c r="N18" s="558">
        <v>40365000</v>
      </c>
      <c r="O18" s="558">
        <v>31590000</v>
      </c>
      <c r="P18" s="557" t="s">
        <v>45</v>
      </c>
      <c r="Q18" s="556" t="s">
        <v>260</v>
      </c>
      <c r="R18" s="556" t="s">
        <v>261</v>
      </c>
      <c r="S18" s="556" t="s">
        <v>48</v>
      </c>
      <c r="T18" s="556" t="s">
        <v>49</v>
      </c>
      <c r="U18" s="556" t="s">
        <v>262</v>
      </c>
      <c r="V18" s="556" t="s">
        <v>51</v>
      </c>
      <c r="W18" s="556" t="s">
        <v>172</v>
      </c>
      <c r="X18" s="556" t="s">
        <v>173</v>
      </c>
      <c r="Y18" s="556" t="s">
        <v>263</v>
      </c>
      <c r="Z18" s="556" t="s">
        <v>263</v>
      </c>
      <c r="AA18" s="556" t="s">
        <v>264</v>
      </c>
      <c r="AB18" s="556" t="s">
        <v>265</v>
      </c>
      <c r="AC18" s="556" t="s">
        <v>266</v>
      </c>
      <c r="AD18" s="556" t="s">
        <v>267</v>
      </c>
      <c r="AE18" s="556"/>
      <c r="AF18" s="556" t="s">
        <v>152</v>
      </c>
      <c r="AG18" s="556" t="s">
        <v>59</v>
      </c>
      <c r="AH18" s="556" t="s">
        <v>268</v>
      </c>
      <c r="AI18" s="556" t="s">
        <v>269</v>
      </c>
    </row>
    <row r="19" spans="1:35">
      <c r="A19" s="555">
        <v>12025</v>
      </c>
      <c r="B19" s="556" t="s">
        <v>152</v>
      </c>
      <c r="C19" s="556" t="s">
        <v>270</v>
      </c>
      <c r="D19" s="556" t="s">
        <v>37</v>
      </c>
      <c r="E19" s="557" t="s">
        <v>38</v>
      </c>
      <c r="F19" s="556" t="s">
        <v>39</v>
      </c>
      <c r="G19" s="556" t="s">
        <v>40</v>
      </c>
      <c r="H19" s="556" t="s">
        <v>41</v>
      </c>
      <c r="I19" s="556" t="s">
        <v>42</v>
      </c>
      <c r="J19" s="556" t="s">
        <v>43</v>
      </c>
      <c r="K19" s="556" t="s">
        <v>44</v>
      </c>
      <c r="L19" s="558">
        <v>88665000</v>
      </c>
      <c r="M19" s="558">
        <v>0</v>
      </c>
      <c r="N19" s="558">
        <v>88665000</v>
      </c>
      <c r="O19" s="558">
        <v>69390000</v>
      </c>
      <c r="P19" s="557" t="s">
        <v>45</v>
      </c>
      <c r="Q19" s="556" t="s">
        <v>271</v>
      </c>
      <c r="R19" s="556" t="s">
        <v>272</v>
      </c>
      <c r="S19" s="556" t="s">
        <v>48</v>
      </c>
      <c r="T19" s="556" t="s">
        <v>49</v>
      </c>
      <c r="U19" s="556" t="s">
        <v>273</v>
      </c>
      <c r="V19" s="556" t="s">
        <v>51</v>
      </c>
      <c r="W19" s="556" t="s">
        <v>52</v>
      </c>
      <c r="X19" s="556" t="s">
        <v>53</v>
      </c>
      <c r="Y19" s="556" t="s">
        <v>274</v>
      </c>
      <c r="Z19" s="556" t="s">
        <v>274</v>
      </c>
      <c r="AA19" s="556" t="s">
        <v>263</v>
      </c>
      <c r="AB19" s="556" t="s">
        <v>275</v>
      </c>
      <c r="AC19" s="556" t="s">
        <v>276</v>
      </c>
      <c r="AD19" s="556" t="s">
        <v>277</v>
      </c>
      <c r="AE19" s="556"/>
      <c r="AF19" s="556" t="s">
        <v>152</v>
      </c>
      <c r="AG19" s="556" t="s">
        <v>59</v>
      </c>
      <c r="AH19" s="556" t="s">
        <v>278</v>
      </c>
      <c r="AI19" s="556" t="s">
        <v>279</v>
      </c>
    </row>
    <row r="20" spans="1:35">
      <c r="A20" s="555">
        <v>12125</v>
      </c>
      <c r="B20" s="556" t="s">
        <v>152</v>
      </c>
      <c r="C20" s="556" t="s">
        <v>280</v>
      </c>
      <c r="D20" s="556" t="s">
        <v>37</v>
      </c>
      <c r="E20" s="557" t="s">
        <v>38</v>
      </c>
      <c r="F20" s="556" t="s">
        <v>39</v>
      </c>
      <c r="G20" s="556" t="s">
        <v>40</v>
      </c>
      <c r="H20" s="556" t="s">
        <v>41</v>
      </c>
      <c r="I20" s="556" t="s">
        <v>42</v>
      </c>
      <c r="J20" s="556" t="s">
        <v>43</v>
      </c>
      <c r="K20" s="556" t="s">
        <v>44</v>
      </c>
      <c r="L20" s="558">
        <v>88665000</v>
      </c>
      <c r="M20" s="558">
        <v>0</v>
      </c>
      <c r="N20" s="558">
        <v>88665000</v>
      </c>
      <c r="O20" s="558">
        <v>69390000</v>
      </c>
      <c r="P20" s="557" t="s">
        <v>45</v>
      </c>
      <c r="Q20" s="556" t="s">
        <v>281</v>
      </c>
      <c r="R20" s="556" t="s">
        <v>282</v>
      </c>
      <c r="S20" s="556" t="s">
        <v>48</v>
      </c>
      <c r="T20" s="556" t="s">
        <v>49</v>
      </c>
      <c r="U20" s="556" t="s">
        <v>283</v>
      </c>
      <c r="V20" s="556" t="s">
        <v>51</v>
      </c>
      <c r="W20" s="556" t="s">
        <v>172</v>
      </c>
      <c r="X20" s="556" t="s">
        <v>173</v>
      </c>
      <c r="Y20" s="556" t="s">
        <v>284</v>
      </c>
      <c r="Z20" s="556" t="s">
        <v>284</v>
      </c>
      <c r="AA20" s="556" t="s">
        <v>285</v>
      </c>
      <c r="AB20" s="556" t="s">
        <v>286</v>
      </c>
      <c r="AC20" s="556" t="s">
        <v>287</v>
      </c>
      <c r="AD20" s="556" t="s">
        <v>288</v>
      </c>
      <c r="AE20" s="556"/>
      <c r="AF20" s="556" t="s">
        <v>152</v>
      </c>
      <c r="AG20" s="556" t="s">
        <v>59</v>
      </c>
      <c r="AH20" s="556" t="s">
        <v>289</v>
      </c>
      <c r="AI20" s="556" t="s">
        <v>290</v>
      </c>
    </row>
    <row r="21" spans="1:35">
      <c r="A21" s="555">
        <v>12225</v>
      </c>
      <c r="B21" s="556" t="s">
        <v>291</v>
      </c>
      <c r="C21" s="556" t="s">
        <v>292</v>
      </c>
      <c r="D21" s="556" t="s">
        <v>37</v>
      </c>
      <c r="E21" s="557" t="s">
        <v>38</v>
      </c>
      <c r="F21" s="556" t="s">
        <v>39</v>
      </c>
      <c r="G21" s="556" t="s">
        <v>40</v>
      </c>
      <c r="H21" s="556" t="s">
        <v>41</v>
      </c>
      <c r="I21" s="556" t="s">
        <v>42</v>
      </c>
      <c r="J21" s="556" t="s">
        <v>43</v>
      </c>
      <c r="K21" s="556" t="s">
        <v>44</v>
      </c>
      <c r="L21" s="558">
        <v>88665000</v>
      </c>
      <c r="M21" s="558">
        <v>0</v>
      </c>
      <c r="N21" s="558">
        <v>88665000</v>
      </c>
      <c r="O21" s="558">
        <v>69647000</v>
      </c>
      <c r="P21" s="557" t="s">
        <v>45</v>
      </c>
      <c r="Q21" s="556" t="s">
        <v>293</v>
      </c>
      <c r="R21" s="556" t="s">
        <v>294</v>
      </c>
      <c r="S21" s="556" t="s">
        <v>48</v>
      </c>
      <c r="T21" s="556" t="s">
        <v>49</v>
      </c>
      <c r="U21" s="556" t="s">
        <v>295</v>
      </c>
      <c r="V21" s="556" t="s">
        <v>51</v>
      </c>
      <c r="W21" s="556" t="s">
        <v>52</v>
      </c>
      <c r="X21" s="556" t="s">
        <v>53</v>
      </c>
      <c r="Y21" s="556" t="s">
        <v>296</v>
      </c>
      <c r="Z21" s="556" t="s">
        <v>296</v>
      </c>
      <c r="AA21" s="556" t="s">
        <v>297</v>
      </c>
      <c r="AB21" s="556" t="s">
        <v>298</v>
      </c>
      <c r="AC21" s="556" t="s">
        <v>299</v>
      </c>
      <c r="AD21" s="556" t="s">
        <v>300</v>
      </c>
      <c r="AE21" s="556"/>
      <c r="AF21" s="556" t="s">
        <v>291</v>
      </c>
      <c r="AG21" s="556" t="s">
        <v>59</v>
      </c>
      <c r="AH21" s="556" t="s">
        <v>301</v>
      </c>
      <c r="AI21" s="556" t="s">
        <v>302</v>
      </c>
    </row>
    <row r="22" spans="1:35">
      <c r="A22" s="555">
        <v>12325</v>
      </c>
      <c r="B22" s="556" t="s">
        <v>291</v>
      </c>
      <c r="C22" s="556" t="s">
        <v>303</v>
      </c>
      <c r="D22" s="556" t="s">
        <v>37</v>
      </c>
      <c r="E22" s="557" t="s">
        <v>64</v>
      </c>
      <c r="F22" s="556" t="s">
        <v>65</v>
      </c>
      <c r="G22" s="556" t="s">
        <v>100</v>
      </c>
      <c r="H22" s="556" t="s">
        <v>101</v>
      </c>
      <c r="I22" s="556" t="s">
        <v>68</v>
      </c>
      <c r="J22" s="556" t="s">
        <v>69</v>
      </c>
      <c r="K22" s="556" t="s">
        <v>44</v>
      </c>
      <c r="L22" s="558">
        <v>73499998</v>
      </c>
      <c r="M22" s="558">
        <v>0</v>
      </c>
      <c r="N22" s="558">
        <v>73499998</v>
      </c>
      <c r="O22" s="558">
        <v>57018180</v>
      </c>
      <c r="P22" s="557" t="s">
        <v>45</v>
      </c>
      <c r="Q22" s="556" t="s">
        <v>304</v>
      </c>
      <c r="R22" s="556" t="s">
        <v>305</v>
      </c>
      <c r="S22" s="556" t="s">
        <v>48</v>
      </c>
      <c r="T22" s="556" t="s">
        <v>49</v>
      </c>
      <c r="U22" s="556" t="s">
        <v>306</v>
      </c>
      <c r="V22" s="556" t="s">
        <v>51</v>
      </c>
      <c r="W22" s="556" t="s">
        <v>52</v>
      </c>
      <c r="X22" s="556" t="s">
        <v>53</v>
      </c>
      <c r="Y22" s="556" t="s">
        <v>307</v>
      </c>
      <c r="Z22" s="556" t="s">
        <v>308</v>
      </c>
      <c r="AA22" s="556" t="s">
        <v>309</v>
      </c>
      <c r="AB22" s="556" t="s">
        <v>310</v>
      </c>
      <c r="AC22" s="556" t="s">
        <v>311</v>
      </c>
      <c r="AD22" s="556" t="s">
        <v>312</v>
      </c>
      <c r="AE22" s="556"/>
      <c r="AF22" s="556" t="s">
        <v>291</v>
      </c>
      <c r="AG22" s="556" t="s">
        <v>59</v>
      </c>
      <c r="AH22" s="556" t="s">
        <v>313</v>
      </c>
      <c r="AI22" s="556" t="s">
        <v>314</v>
      </c>
    </row>
    <row r="23" spans="1:35">
      <c r="A23" s="555">
        <v>12425</v>
      </c>
      <c r="B23" s="556" t="s">
        <v>291</v>
      </c>
      <c r="C23" s="556" t="s">
        <v>315</v>
      </c>
      <c r="D23" s="556" t="s">
        <v>37</v>
      </c>
      <c r="E23" s="557" t="s">
        <v>38</v>
      </c>
      <c r="F23" s="556" t="s">
        <v>39</v>
      </c>
      <c r="G23" s="556" t="s">
        <v>40</v>
      </c>
      <c r="H23" s="556" t="s">
        <v>41</v>
      </c>
      <c r="I23" s="556" t="s">
        <v>42</v>
      </c>
      <c r="J23" s="556" t="s">
        <v>43</v>
      </c>
      <c r="K23" s="556" t="s">
        <v>44</v>
      </c>
      <c r="L23" s="558">
        <v>88665000</v>
      </c>
      <c r="M23" s="558">
        <v>0</v>
      </c>
      <c r="N23" s="558">
        <v>88665000</v>
      </c>
      <c r="O23" s="558">
        <v>69647000</v>
      </c>
      <c r="P23" s="557" t="s">
        <v>45</v>
      </c>
      <c r="Q23" s="556" t="s">
        <v>316</v>
      </c>
      <c r="R23" s="556" t="s">
        <v>317</v>
      </c>
      <c r="S23" s="556" t="s">
        <v>48</v>
      </c>
      <c r="T23" s="556" t="s">
        <v>49</v>
      </c>
      <c r="U23" s="556" t="s">
        <v>318</v>
      </c>
      <c r="V23" s="556" t="s">
        <v>51</v>
      </c>
      <c r="W23" s="556" t="s">
        <v>319</v>
      </c>
      <c r="X23" s="556" t="s">
        <v>320</v>
      </c>
      <c r="Y23" s="556" t="s">
        <v>321</v>
      </c>
      <c r="Z23" s="556" t="s">
        <v>321</v>
      </c>
      <c r="AA23" s="556" t="s">
        <v>322</v>
      </c>
      <c r="AB23" s="556" t="s">
        <v>323</v>
      </c>
      <c r="AC23" s="556" t="s">
        <v>324</v>
      </c>
      <c r="AD23" s="556" t="s">
        <v>325</v>
      </c>
      <c r="AE23" s="556"/>
      <c r="AF23" s="556" t="s">
        <v>291</v>
      </c>
      <c r="AG23" s="556" t="s">
        <v>59</v>
      </c>
      <c r="AH23" s="556" t="s">
        <v>326</v>
      </c>
      <c r="AI23" s="556" t="s">
        <v>327</v>
      </c>
    </row>
    <row r="24" spans="1:35">
      <c r="A24" s="555">
        <v>12525</v>
      </c>
      <c r="B24" s="556" t="s">
        <v>291</v>
      </c>
      <c r="C24" s="556" t="s">
        <v>328</v>
      </c>
      <c r="D24" s="556" t="s">
        <v>37</v>
      </c>
      <c r="E24" s="557" t="s">
        <v>38</v>
      </c>
      <c r="F24" s="556" t="s">
        <v>39</v>
      </c>
      <c r="G24" s="556" t="s">
        <v>40</v>
      </c>
      <c r="H24" s="556" t="s">
        <v>41</v>
      </c>
      <c r="I24" s="556" t="s">
        <v>42</v>
      </c>
      <c r="J24" s="556" t="s">
        <v>43</v>
      </c>
      <c r="K24" s="556" t="s">
        <v>44</v>
      </c>
      <c r="L24" s="558">
        <v>88665000</v>
      </c>
      <c r="M24" s="558">
        <v>0</v>
      </c>
      <c r="N24" s="558">
        <v>88665000</v>
      </c>
      <c r="O24" s="558">
        <v>69647000</v>
      </c>
      <c r="P24" s="557" t="s">
        <v>45</v>
      </c>
      <c r="Q24" s="556" t="s">
        <v>329</v>
      </c>
      <c r="R24" s="556" t="s">
        <v>330</v>
      </c>
      <c r="S24" s="556" t="s">
        <v>48</v>
      </c>
      <c r="T24" s="556" t="s">
        <v>49</v>
      </c>
      <c r="U24" s="556" t="s">
        <v>331</v>
      </c>
      <c r="V24" s="556" t="s">
        <v>51</v>
      </c>
      <c r="W24" s="556" t="s">
        <v>89</v>
      </c>
      <c r="X24" s="556" t="s">
        <v>90</v>
      </c>
      <c r="Y24" s="556" t="s">
        <v>332</v>
      </c>
      <c r="Z24" s="556" t="s">
        <v>333</v>
      </c>
      <c r="AA24" s="556" t="s">
        <v>334</v>
      </c>
      <c r="AB24" s="556" t="s">
        <v>335</v>
      </c>
      <c r="AC24" s="556" t="s">
        <v>336</v>
      </c>
      <c r="AD24" s="556" t="s">
        <v>337</v>
      </c>
      <c r="AE24" s="556"/>
      <c r="AF24" s="556" t="s">
        <v>291</v>
      </c>
      <c r="AG24" s="556" t="s">
        <v>59</v>
      </c>
      <c r="AH24" s="556" t="s">
        <v>338</v>
      </c>
      <c r="AI24" s="556" t="s">
        <v>339</v>
      </c>
    </row>
    <row r="25" spans="1:35">
      <c r="A25" s="555">
        <v>12625</v>
      </c>
      <c r="B25" s="556" t="s">
        <v>291</v>
      </c>
      <c r="C25" s="556" t="s">
        <v>340</v>
      </c>
      <c r="D25" s="556" t="s">
        <v>37</v>
      </c>
      <c r="E25" s="557" t="s">
        <v>341</v>
      </c>
      <c r="F25" s="556" t="s">
        <v>342</v>
      </c>
      <c r="G25" s="556" t="s">
        <v>343</v>
      </c>
      <c r="H25" s="556" t="s">
        <v>344</v>
      </c>
      <c r="I25" s="556" t="s">
        <v>68</v>
      </c>
      <c r="J25" s="556" t="s">
        <v>69</v>
      </c>
      <c r="K25" s="556" t="s">
        <v>44</v>
      </c>
      <c r="L25" s="558">
        <v>73843000</v>
      </c>
      <c r="M25" s="558">
        <v>0</v>
      </c>
      <c r="N25" s="558">
        <v>73843000</v>
      </c>
      <c r="O25" s="558">
        <v>57955567</v>
      </c>
      <c r="P25" s="557" t="s">
        <v>45</v>
      </c>
      <c r="Q25" s="556" t="s">
        <v>345</v>
      </c>
      <c r="R25" s="556" t="s">
        <v>346</v>
      </c>
      <c r="S25" s="556" t="s">
        <v>48</v>
      </c>
      <c r="T25" s="556" t="s">
        <v>49</v>
      </c>
      <c r="U25" s="556" t="s">
        <v>347</v>
      </c>
      <c r="V25" s="556" t="s">
        <v>51</v>
      </c>
      <c r="W25" s="556" t="s">
        <v>52</v>
      </c>
      <c r="X25" s="556" t="s">
        <v>53</v>
      </c>
      <c r="Y25" s="556" t="s">
        <v>348</v>
      </c>
      <c r="Z25" s="556" t="s">
        <v>349</v>
      </c>
      <c r="AA25" s="556" t="s">
        <v>350</v>
      </c>
      <c r="AB25" s="556" t="s">
        <v>351</v>
      </c>
      <c r="AC25" s="556" t="s">
        <v>352</v>
      </c>
      <c r="AD25" s="556" t="s">
        <v>353</v>
      </c>
      <c r="AE25" s="556"/>
      <c r="AF25" s="556" t="s">
        <v>291</v>
      </c>
      <c r="AG25" s="556" t="s">
        <v>59</v>
      </c>
      <c r="AH25" s="556" t="s">
        <v>354</v>
      </c>
      <c r="AI25" s="556" t="s">
        <v>355</v>
      </c>
    </row>
    <row r="26" spans="1:35">
      <c r="A26" s="555">
        <v>12725</v>
      </c>
      <c r="B26" s="556" t="s">
        <v>291</v>
      </c>
      <c r="C26" s="556" t="s">
        <v>356</v>
      </c>
      <c r="D26" s="556" t="s">
        <v>37</v>
      </c>
      <c r="E26" s="557" t="s">
        <v>341</v>
      </c>
      <c r="F26" s="556" t="s">
        <v>342</v>
      </c>
      <c r="G26" s="556" t="s">
        <v>343</v>
      </c>
      <c r="H26" s="556" t="s">
        <v>344</v>
      </c>
      <c r="I26" s="556" t="s">
        <v>68</v>
      </c>
      <c r="J26" s="556" t="s">
        <v>69</v>
      </c>
      <c r="K26" s="556" t="s">
        <v>44</v>
      </c>
      <c r="L26" s="558">
        <v>73843000</v>
      </c>
      <c r="M26" s="558">
        <v>0</v>
      </c>
      <c r="N26" s="558">
        <v>73843000</v>
      </c>
      <c r="O26" s="558">
        <v>57955567</v>
      </c>
      <c r="P26" s="557" t="s">
        <v>45</v>
      </c>
      <c r="Q26" s="556" t="s">
        <v>357</v>
      </c>
      <c r="R26" s="556" t="s">
        <v>358</v>
      </c>
      <c r="S26" s="556" t="s">
        <v>48</v>
      </c>
      <c r="T26" s="556" t="s">
        <v>49</v>
      </c>
      <c r="U26" s="556" t="s">
        <v>359</v>
      </c>
      <c r="V26" s="556" t="s">
        <v>51</v>
      </c>
      <c r="W26" s="556" t="s">
        <v>129</v>
      </c>
      <c r="X26" s="556" t="s">
        <v>130</v>
      </c>
      <c r="Y26" s="556" t="s">
        <v>349</v>
      </c>
      <c r="Z26" s="556" t="s">
        <v>360</v>
      </c>
      <c r="AA26" s="556" t="s">
        <v>361</v>
      </c>
      <c r="AB26" s="556" t="s">
        <v>362</v>
      </c>
      <c r="AC26" s="556" t="s">
        <v>363</v>
      </c>
      <c r="AD26" s="556" t="s">
        <v>364</v>
      </c>
      <c r="AE26" s="556"/>
      <c r="AF26" s="556" t="s">
        <v>291</v>
      </c>
      <c r="AG26" s="556" t="s">
        <v>59</v>
      </c>
      <c r="AH26" s="556" t="s">
        <v>365</v>
      </c>
      <c r="AI26" s="556" t="s">
        <v>366</v>
      </c>
    </row>
    <row r="27" spans="1:35">
      <c r="A27" s="555">
        <v>12825</v>
      </c>
      <c r="B27" s="556" t="s">
        <v>291</v>
      </c>
      <c r="C27" s="556" t="s">
        <v>367</v>
      </c>
      <c r="D27" s="556" t="s">
        <v>37</v>
      </c>
      <c r="E27" s="557" t="s">
        <v>341</v>
      </c>
      <c r="F27" s="556" t="s">
        <v>342</v>
      </c>
      <c r="G27" s="556" t="s">
        <v>343</v>
      </c>
      <c r="H27" s="556" t="s">
        <v>344</v>
      </c>
      <c r="I27" s="556" t="s">
        <v>68</v>
      </c>
      <c r="J27" s="556" t="s">
        <v>69</v>
      </c>
      <c r="K27" s="556" t="s">
        <v>44</v>
      </c>
      <c r="L27" s="558">
        <v>95040000</v>
      </c>
      <c r="M27" s="558">
        <v>0</v>
      </c>
      <c r="N27" s="558">
        <v>95040000</v>
      </c>
      <c r="O27" s="558">
        <v>74592000</v>
      </c>
      <c r="P27" s="557" t="s">
        <v>45</v>
      </c>
      <c r="Q27" s="556" t="s">
        <v>368</v>
      </c>
      <c r="R27" s="556" t="s">
        <v>369</v>
      </c>
      <c r="S27" s="556" t="s">
        <v>48</v>
      </c>
      <c r="T27" s="556" t="s">
        <v>49</v>
      </c>
      <c r="U27" s="556" t="s">
        <v>370</v>
      </c>
      <c r="V27" s="556" t="s">
        <v>51</v>
      </c>
      <c r="W27" s="556" t="s">
        <v>89</v>
      </c>
      <c r="X27" s="556" t="s">
        <v>90</v>
      </c>
      <c r="Y27" s="556" t="s">
        <v>360</v>
      </c>
      <c r="Z27" s="556" t="s">
        <v>371</v>
      </c>
      <c r="AA27" s="556" t="s">
        <v>372</v>
      </c>
      <c r="AB27" s="556" t="s">
        <v>373</v>
      </c>
      <c r="AC27" s="556" t="s">
        <v>374</v>
      </c>
      <c r="AD27" s="556" t="s">
        <v>375</v>
      </c>
      <c r="AE27" s="556"/>
      <c r="AF27" s="556" t="s">
        <v>291</v>
      </c>
      <c r="AG27" s="556" t="s">
        <v>59</v>
      </c>
      <c r="AH27" s="556" t="s">
        <v>376</v>
      </c>
      <c r="AI27" s="556" t="s">
        <v>377</v>
      </c>
    </row>
    <row r="28" spans="1:35">
      <c r="A28" s="555">
        <v>12925</v>
      </c>
      <c r="B28" s="556" t="s">
        <v>291</v>
      </c>
      <c r="C28" s="556" t="s">
        <v>378</v>
      </c>
      <c r="D28" s="556" t="s">
        <v>37</v>
      </c>
      <c r="E28" s="557" t="s">
        <v>379</v>
      </c>
      <c r="F28" s="556" t="s">
        <v>380</v>
      </c>
      <c r="G28" s="556" t="s">
        <v>381</v>
      </c>
      <c r="H28" s="556" t="s">
        <v>382</v>
      </c>
      <c r="I28" s="556" t="s">
        <v>68</v>
      </c>
      <c r="J28" s="556" t="s">
        <v>69</v>
      </c>
      <c r="K28" s="556" t="s">
        <v>44</v>
      </c>
      <c r="L28" s="558">
        <v>74094000</v>
      </c>
      <c r="M28" s="558">
        <v>0</v>
      </c>
      <c r="N28" s="558">
        <v>74094000</v>
      </c>
      <c r="O28" s="558">
        <v>56558420</v>
      </c>
      <c r="P28" s="557" t="s">
        <v>45</v>
      </c>
      <c r="Q28" s="556" t="s">
        <v>383</v>
      </c>
      <c r="R28" s="556" t="s">
        <v>384</v>
      </c>
      <c r="S28" s="556" t="s">
        <v>48</v>
      </c>
      <c r="T28" s="556" t="s">
        <v>49</v>
      </c>
      <c r="U28" s="556" t="s">
        <v>385</v>
      </c>
      <c r="V28" s="556" t="s">
        <v>51</v>
      </c>
      <c r="W28" s="556" t="s">
        <v>52</v>
      </c>
      <c r="X28" s="556" t="s">
        <v>53</v>
      </c>
      <c r="Y28" s="556" t="s">
        <v>386</v>
      </c>
      <c r="Z28" s="556" t="s">
        <v>386</v>
      </c>
      <c r="AA28" s="556" t="s">
        <v>387</v>
      </c>
      <c r="AB28" s="556" t="s">
        <v>388</v>
      </c>
      <c r="AC28" s="556" t="s">
        <v>389</v>
      </c>
      <c r="AD28" s="556" t="s">
        <v>390</v>
      </c>
      <c r="AE28" s="556"/>
      <c r="AF28" s="556" t="s">
        <v>291</v>
      </c>
      <c r="AG28" s="556" t="s">
        <v>59</v>
      </c>
      <c r="AH28" s="556" t="s">
        <v>391</v>
      </c>
      <c r="AI28" s="556" t="s">
        <v>392</v>
      </c>
    </row>
    <row r="29" spans="1:35">
      <c r="A29" s="555">
        <v>13025</v>
      </c>
      <c r="B29" s="556" t="s">
        <v>291</v>
      </c>
      <c r="C29" s="556" t="s">
        <v>393</v>
      </c>
      <c r="D29" s="556" t="s">
        <v>37</v>
      </c>
      <c r="E29" s="557" t="s">
        <v>341</v>
      </c>
      <c r="F29" s="556" t="s">
        <v>342</v>
      </c>
      <c r="G29" s="556" t="s">
        <v>343</v>
      </c>
      <c r="H29" s="556" t="s">
        <v>344</v>
      </c>
      <c r="I29" s="556" t="s">
        <v>68</v>
      </c>
      <c r="J29" s="556" t="s">
        <v>69</v>
      </c>
      <c r="K29" s="556" t="s">
        <v>44</v>
      </c>
      <c r="L29" s="558">
        <v>95040000</v>
      </c>
      <c r="M29" s="558">
        <v>0</v>
      </c>
      <c r="N29" s="558">
        <v>95040000</v>
      </c>
      <c r="O29" s="558">
        <v>74592000</v>
      </c>
      <c r="P29" s="557" t="s">
        <v>45</v>
      </c>
      <c r="Q29" s="556" t="s">
        <v>394</v>
      </c>
      <c r="R29" s="556" t="s">
        <v>395</v>
      </c>
      <c r="S29" s="556" t="s">
        <v>48</v>
      </c>
      <c r="T29" s="556" t="s">
        <v>49</v>
      </c>
      <c r="U29" s="556" t="s">
        <v>396</v>
      </c>
      <c r="V29" s="556" t="s">
        <v>51</v>
      </c>
      <c r="W29" s="556" t="s">
        <v>52</v>
      </c>
      <c r="X29" s="556" t="s">
        <v>53</v>
      </c>
      <c r="Y29" s="556" t="s">
        <v>397</v>
      </c>
      <c r="Z29" s="556" t="s">
        <v>398</v>
      </c>
      <c r="AA29" s="556" t="s">
        <v>399</v>
      </c>
      <c r="AB29" s="556" t="s">
        <v>400</v>
      </c>
      <c r="AC29" s="556" t="s">
        <v>401</v>
      </c>
      <c r="AD29" s="556" t="s">
        <v>402</v>
      </c>
      <c r="AE29" s="556"/>
      <c r="AF29" s="556" t="s">
        <v>291</v>
      </c>
      <c r="AG29" s="556" t="s">
        <v>59</v>
      </c>
      <c r="AH29" s="556" t="s">
        <v>403</v>
      </c>
      <c r="AI29" s="556" t="s">
        <v>404</v>
      </c>
    </row>
    <row r="30" spans="1:35">
      <c r="A30" s="555">
        <v>13125</v>
      </c>
      <c r="B30" s="556" t="s">
        <v>291</v>
      </c>
      <c r="C30" s="556" t="s">
        <v>405</v>
      </c>
      <c r="D30" s="556" t="s">
        <v>37</v>
      </c>
      <c r="E30" s="557" t="s">
        <v>341</v>
      </c>
      <c r="F30" s="556" t="s">
        <v>342</v>
      </c>
      <c r="G30" s="556" t="s">
        <v>343</v>
      </c>
      <c r="H30" s="556" t="s">
        <v>344</v>
      </c>
      <c r="I30" s="556" t="s">
        <v>68</v>
      </c>
      <c r="J30" s="556" t="s">
        <v>69</v>
      </c>
      <c r="K30" s="556" t="s">
        <v>44</v>
      </c>
      <c r="L30" s="558">
        <v>73843000</v>
      </c>
      <c r="M30" s="558">
        <v>0</v>
      </c>
      <c r="N30" s="558">
        <v>73843000</v>
      </c>
      <c r="O30" s="558">
        <v>57955567</v>
      </c>
      <c r="P30" s="557" t="s">
        <v>45</v>
      </c>
      <c r="Q30" s="556" t="s">
        <v>406</v>
      </c>
      <c r="R30" s="556" t="s">
        <v>407</v>
      </c>
      <c r="S30" s="556" t="s">
        <v>48</v>
      </c>
      <c r="T30" s="556" t="s">
        <v>49</v>
      </c>
      <c r="U30" s="556" t="s">
        <v>408</v>
      </c>
      <c r="V30" s="556" t="s">
        <v>51</v>
      </c>
      <c r="W30" s="556" t="s">
        <v>52</v>
      </c>
      <c r="X30" s="556" t="s">
        <v>53</v>
      </c>
      <c r="Y30" s="556" t="s">
        <v>409</v>
      </c>
      <c r="Z30" s="556" t="s">
        <v>348</v>
      </c>
      <c r="AA30" s="556" t="s">
        <v>410</v>
      </c>
      <c r="AB30" s="556" t="s">
        <v>411</v>
      </c>
      <c r="AC30" s="556" t="s">
        <v>412</v>
      </c>
      <c r="AD30" s="556" t="s">
        <v>413</v>
      </c>
      <c r="AE30" s="556"/>
      <c r="AF30" s="556" t="s">
        <v>291</v>
      </c>
      <c r="AG30" s="556" t="s">
        <v>59</v>
      </c>
      <c r="AH30" s="556" t="s">
        <v>414</v>
      </c>
      <c r="AI30" s="556" t="s">
        <v>415</v>
      </c>
    </row>
    <row r="31" spans="1:35">
      <c r="A31" s="555">
        <v>13225</v>
      </c>
      <c r="B31" s="556" t="s">
        <v>291</v>
      </c>
      <c r="C31" s="556" t="s">
        <v>416</v>
      </c>
      <c r="D31" s="556" t="s">
        <v>37</v>
      </c>
      <c r="E31" s="557" t="s">
        <v>379</v>
      </c>
      <c r="F31" s="556" t="s">
        <v>380</v>
      </c>
      <c r="G31" s="556" t="s">
        <v>381</v>
      </c>
      <c r="H31" s="556" t="s">
        <v>382</v>
      </c>
      <c r="I31" s="556" t="s">
        <v>68</v>
      </c>
      <c r="J31" s="556" t="s">
        <v>69</v>
      </c>
      <c r="K31" s="556" t="s">
        <v>44</v>
      </c>
      <c r="L31" s="558">
        <v>53000000</v>
      </c>
      <c r="M31" s="558">
        <v>0</v>
      </c>
      <c r="N31" s="558">
        <v>53000000</v>
      </c>
      <c r="O31" s="558">
        <v>40456667</v>
      </c>
      <c r="P31" s="557" t="s">
        <v>45</v>
      </c>
      <c r="Q31" s="556" t="s">
        <v>417</v>
      </c>
      <c r="R31" s="556" t="s">
        <v>418</v>
      </c>
      <c r="S31" s="556" t="s">
        <v>48</v>
      </c>
      <c r="T31" s="556" t="s">
        <v>49</v>
      </c>
      <c r="U31" s="556" t="s">
        <v>419</v>
      </c>
      <c r="V31" s="556" t="s">
        <v>51</v>
      </c>
      <c r="W31" s="556" t="s">
        <v>89</v>
      </c>
      <c r="X31" s="556" t="s">
        <v>90</v>
      </c>
      <c r="Y31" s="556" t="s">
        <v>420</v>
      </c>
      <c r="Z31" s="556" t="s">
        <v>420</v>
      </c>
      <c r="AA31" s="556" t="s">
        <v>421</v>
      </c>
      <c r="AB31" s="556" t="s">
        <v>422</v>
      </c>
      <c r="AC31" s="556" t="s">
        <v>423</v>
      </c>
      <c r="AD31" s="556" t="s">
        <v>424</v>
      </c>
      <c r="AE31" s="556"/>
      <c r="AF31" s="556" t="s">
        <v>291</v>
      </c>
      <c r="AG31" s="556" t="s">
        <v>59</v>
      </c>
      <c r="AH31" s="556" t="s">
        <v>425</v>
      </c>
      <c r="AI31" s="556" t="s">
        <v>426</v>
      </c>
    </row>
    <row r="32" spans="1:35">
      <c r="A32" s="555">
        <v>13325</v>
      </c>
      <c r="B32" s="556" t="s">
        <v>291</v>
      </c>
      <c r="C32" s="556" t="s">
        <v>427</v>
      </c>
      <c r="D32" s="556" t="s">
        <v>37</v>
      </c>
      <c r="E32" s="557" t="s">
        <v>341</v>
      </c>
      <c r="F32" s="556" t="s">
        <v>342</v>
      </c>
      <c r="G32" s="556" t="s">
        <v>343</v>
      </c>
      <c r="H32" s="556" t="s">
        <v>344</v>
      </c>
      <c r="I32" s="556" t="s">
        <v>68</v>
      </c>
      <c r="J32" s="556" t="s">
        <v>69</v>
      </c>
      <c r="K32" s="556" t="s">
        <v>44</v>
      </c>
      <c r="L32" s="558">
        <v>89540000</v>
      </c>
      <c r="M32" s="558">
        <v>0</v>
      </c>
      <c r="N32" s="558">
        <v>89540000</v>
      </c>
      <c r="O32" s="558">
        <v>70275333</v>
      </c>
      <c r="P32" s="557" t="s">
        <v>45</v>
      </c>
      <c r="Q32" s="556" t="s">
        <v>428</v>
      </c>
      <c r="R32" s="556" t="s">
        <v>429</v>
      </c>
      <c r="S32" s="556" t="s">
        <v>48</v>
      </c>
      <c r="T32" s="556" t="s">
        <v>49</v>
      </c>
      <c r="U32" s="556" t="s">
        <v>430</v>
      </c>
      <c r="V32" s="556" t="s">
        <v>51</v>
      </c>
      <c r="W32" s="556" t="s">
        <v>431</v>
      </c>
      <c r="X32" s="556" t="s">
        <v>432</v>
      </c>
      <c r="Y32" s="556" t="s">
        <v>398</v>
      </c>
      <c r="Z32" s="556" t="s">
        <v>409</v>
      </c>
      <c r="AA32" s="556" t="s">
        <v>433</v>
      </c>
      <c r="AB32" s="556" t="s">
        <v>434</v>
      </c>
      <c r="AC32" s="556" t="s">
        <v>435</v>
      </c>
      <c r="AD32" s="556" t="s">
        <v>436</v>
      </c>
      <c r="AE32" s="556"/>
      <c r="AF32" s="556" t="s">
        <v>291</v>
      </c>
      <c r="AG32" s="556" t="s">
        <v>59</v>
      </c>
      <c r="AH32" s="556" t="s">
        <v>437</v>
      </c>
      <c r="AI32" s="556" t="s">
        <v>438</v>
      </c>
    </row>
    <row r="33" spans="1:35">
      <c r="A33" s="555">
        <v>13425</v>
      </c>
      <c r="B33" s="556" t="s">
        <v>291</v>
      </c>
      <c r="C33" s="556" t="s">
        <v>439</v>
      </c>
      <c r="D33" s="556" t="s">
        <v>37</v>
      </c>
      <c r="E33" s="557" t="s">
        <v>64</v>
      </c>
      <c r="F33" s="556" t="s">
        <v>65</v>
      </c>
      <c r="G33" s="556" t="s">
        <v>66</v>
      </c>
      <c r="H33" s="556" t="s">
        <v>67</v>
      </c>
      <c r="I33" s="556" t="s">
        <v>68</v>
      </c>
      <c r="J33" s="556" t="s">
        <v>69</v>
      </c>
      <c r="K33" s="556" t="s">
        <v>44</v>
      </c>
      <c r="L33" s="558">
        <v>36000000</v>
      </c>
      <c r="M33" s="558">
        <v>0</v>
      </c>
      <c r="N33" s="558">
        <v>36000000</v>
      </c>
      <c r="O33" s="558">
        <v>21200000</v>
      </c>
      <c r="P33" s="557" t="s">
        <v>45</v>
      </c>
      <c r="Q33" s="556" t="s">
        <v>440</v>
      </c>
      <c r="R33" s="556" t="s">
        <v>441</v>
      </c>
      <c r="S33" s="556" t="s">
        <v>48</v>
      </c>
      <c r="T33" s="556" t="s">
        <v>49</v>
      </c>
      <c r="U33" s="556" t="s">
        <v>442</v>
      </c>
      <c r="V33" s="556" t="s">
        <v>51</v>
      </c>
      <c r="W33" s="556" t="s">
        <v>89</v>
      </c>
      <c r="X33" s="556" t="s">
        <v>90</v>
      </c>
      <c r="Y33" s="556" t="s">
        <v>443</v>
      </c>
      <c r="Z33" s="556" t="s">
        <v>444</v>
      </c>
      <c r="AA33" s="556" t="s">
        <v>332</v>
      </c>
      <c r="AB33" s="556" t="s">
        <v>445</v>
      </c>
      <c r="AC33" s="556" t="s">
        <v>446</v>
      </c>
      <c r="AD33" s="556" t="s">
        <v>447</v>
      </c>
      <c r="AE33" s="556"/>
      <c r="AF33" s="556" t="s">
        <v>291</v>
      </c>
      <c r="AG33" s="556" t="s">
        <v>59</v>
      </c>
      <c r="AH33" s="556" t="s">
        <v>448</v>
      </c>
      <c r="AI33" s="556" t="s">
        <v>449</v>
      </c>
    </row>
    <row r="34" spans="1:35">
      <c r="A34" s="555">
        <v>13525</v>
      </c>
      <c r="B34" s="556" t="s">
        <v>291</v>
      </c>
      <c r="C34" s="556" t="s">
        <v>450</v>
      </c>
      <c r="D34" s="556" t="s">
        <v>37</v>
      </c>
      <c r="E34" s="557" t="s">
        <v>82</v>
      </c>
      <c r="F34" s="556" t="s">
        <v>83</v>
      </c>
      <c r="G34" s="556" t="s">
        <v>84</v>
      </c>
      <c r="H34" s="556" t="s">
        <v>85</v>
      </c>
      <c r="I34" s="556" t="s">
        <v>68</v>
      </c>
      <c r="J34" s="556" t="s">
        <v>69</v>
      </c>
      <c r="K34" s="556" t="s">
        <v>44</v>
      </c>
      <c r="L34" s="558">
        <v>60343633</v>
      </c>
      <c r="M34" s="558">
        <v>0</v>
      </c>
      <c r="N34" s="558">
        <v>60343633</v>
      </c>
      <c r="O34" s="558">
        <v>46933033</v>
      </c>
      <c r="P34" s="557" t="s">
        <v>45</v>
      </c>
      <c r="Q34" s="556" t="s">
        <v>451</v>
      </c>
      <c r="R34" s="556" t="s">
        <v>452</v>
      </c>
      <c r="S34" s="556" t="s">
        <v>48</v>
      </c>
      <c r="T34" s="556" t="s">
        <v>49</v>
      </c>
      <c r="U34" s="556" t="s">
        <v>453</v>
      </c>
      <c r="V34" s="556" t="s">
        <v>51</v>
      </c>
      <c r="W34" s="556" t="s">
        <v>52</v>
      </c>
      <c r="X34" s="556" t="s">
        <v>53</v>
      </c>
      <c r="Y34" s="556" t="s">
        <v>454</v>
      </c>
      <c r="Z34" s="556" t="s">
        <v>455</v>
      </c>
      <c r="AA34" s="556" t="s">
        <v>456</v>
      </c>
      <c r="AB34" s="556" t="s">
        <v>457</v>
      </c>
      <c r="AC34" s="556" t="s">
        <v>458</v>
      </c>
      <c r="AD34" s="556" t="s">
        <v>459</v>
      </c>
      <c r="AE34" s="556"/>
      <c r="AF34" s="556" t="s">
        <v>291</v>
      </c>
      <c r="AG34" s="556" t="s">
        <v>59</v>
      </c>
      <c r="AH34" s="556" t="s">
        <v>460</v>
      </c>
      <c r="AI34" s="556" t="s">
        <v>461</v>
      </c>
    </row>
    <row r="35" spans="1:35">
      <c r="A35" s="555">
        <v>13925</v>
      </c>
      <c r="B35" s="556" t="s">
        <v>462</v>
      </c>
      <c r="C35" s="556" t="s">
        <v>463</v>
      </c>
      <c r="D35" s="556" t="s">
        <v>37</v>
      </c>
      <c r="E35" s="557" t="s">
        <v>64</v>
      </c>
      <c r="F35" s="556" t="s">
        <v>65</v>
      </c>
      <c r="G35" s="556" t="s">
        <v>66</v>
      </c>
      <c r="H35" s="556" t="s">
        <v>67</v>
      </c>
      <c r="I35" s="556" t="s">
        <v>68</v>
      </c>
      <c r="J35" s="556" t="s">
        <v>69</v>
      </c>
      <c r="K35" s="556" t="s">
        <v>44</v>
      </c>
      <c r="L35" s="558">
        <v>37275000</v>
      </c>
      <c r="M35" s="558">
        <v>0</v>
      </c>
      <c r="N35" s="558">
        <v>37275000</v>
      </c>
      <c r="O35" s="558">
        <v>28755004</v>
      </c>
      <c r="P35" s="557" t="s">
        <v>45</v>
      </c>
      <c r="Q35" s="556" t="s">
        <v>464</v>
      </c>
      <c r="R35" s="556" t="s">
        <v>465</v>
      </c>
      <c r="S35" s="556" t="s">
        <v>48</v>
      </c>
      <c r="T35" s="556" t="s">
        <v>49</v>
      </c>
      <c r="U35" s="556" t="s">
        <v>466</v>
      </c>
      <c r="V35" s="556" t="s">
        <v>51</v>
      </c>
      <c r="W35" s="556" t="s">
        <v>52</v>
      </c>
      <c r="X35" s="556" t="s">
        <v>53</v>
      </c>
      <c r="Y35" s="556" t="s">
        <v>467</v>
      </c>
      <c r="Z35" s="556" t="s">
        <v>307</v>
      </c>
      <c r="AA35" s="556" t="s">
        <v>468</v>
      </c>
      <c r="AB35" s="556" t="s">
        <v>469</v>
      </c>
      <c r="AC35" s="556" t="s">
        <v>470</v>
      </c>
      <c r="AD35" s="556" t="s">
        <v>471</v>
      </c>
      <c r="AE35" s="556"/>
      <c r="AF35" s="556" t="s">
        <v>462</v>
      </c>
      <c r="AG35" s="556" t="s">
        <v>149</v>
      </c>
      <c r="AH35" s="556" t="s">
        <v>472</v>
      </c>
      <c r="AI35" s="556" t="s">
        <v>473</v>
      </c>
    </row>
    <row r="36" spans="1:35">
      <c r="A36" s="555">
        <v>14125</v>
      </c>
      <c r="B36" s="556" t="s">
        <v>462</v>
      </c>
      <c r="C36" s="556" t="s">
        <v>474</v>
      </c>
      <c r="D36" s="556" t="s">
        <v>37</v>
      </c>
      <c r="E36" s="557" t="s">
        <v>475</v>
      </c>
      <c r="F36" s="556" t="s">
        <v>476</v>
      </c>
      <c r="G36" s="556" t="s">
        <v>343</v>
      </c>
      <c r="H36" s="556" t="s">
        <v>344</v>
      </c>
      <c r="I36" s="556" t="s">
        <v>68</v>
      </c>
      <c r="J36" s="556" t="s">
        <v>69</v>
      </c>
      <c r="K36" s="556" t="s">
        <v>44</v>
      </c>
      <c r="L36" s="558">
        <v>39783333</v>
      </c>
      <c r="M36" s="558">
        <v>0</v>
      </c>
      <c r="N36" s="558">
        <v>39783333</v>
      </c>
      <c r="O36" s="558">
        <v>31500000</v>
      </c>
      <c r="P36" s="557" t="s">
        <v>45</v>
      </c>
      <c r="Q36" s="556" t="s">
        <v>477</v>
      </c>
      <c r="R36" s="556" t="s">
        <v>478</v>
      </c>
      <c r="S36" s="556" t="s">
        <v>48</v>
      </c>
      <c r="T36" s="556" t="s">
        <v>49</v>
      </c>
      <c r="U36" s="556" t="s">
        <v>479</v>
      </c>
      <c r="V36" s="556" t="s">
        <v>51</v>
      </c>
      <c r="W36" s="556" t="s">
        <v>89</v>
      </c>
      <c r="X36" s="556" t="s">
        <v>90</v>
      </c>
      <c r="Y36" s="556" t="s">
        <v>231</v>
      </c>
      <c r="Z36" s="556" t="s">
        <v>231</v>
      </c>
      <c r="AA36" s="556" t="s">
        <v>480</v>
      </c>
      <c r="AB36" s="556" t="s">
        <v>481</v>
      </c>
      <c r="AC36" s="556" t="s">
        <v>482</v>
      </c>
      <c r="AD36" s="556" t="s">
        <v>483</v>
      </c>
      <c r="AE36" s="556"/>
      <c r="AF36" s="556" t="s">
        <v>462</v>
      </c>
      <c r="AG36" s="556" t="s">
        <v>59</v>
      </c>
      <c r="AH36" s="556" t="s">
        <v>484</v>
      </c>
      <c r="AI36" s="556" t="s">
        <v>485</v>
      </c>
    </row>
    <row r="37" spans="1:35">
      <c r="A37" s="555">
        <v>14225</v>
      </c>
      <c r="B37" s="556" t="s">
        <v>462</v>
      </c>
      <c r="C37" s="556" t="s">
        <v>486</v>
      </c>
      <c r="D37" s="556" t="s">
        <v>37</v>
      </c>
      <c r="E37" s="557" t="s">
        <v>475</v>
      </c>
      <c r="F37" s="556" t="s">
        <v>476</v>
      </c>
      <c r="G37" s="556" t="s">
        <v>343</v>
      </c>
      <c r="H37" s="556" t="s">
        <v>344</v>
      </c>
      <c r="I37" s="556" t="s">
        <v>68</v>
      </c>
      <c r="J37" s="556" t="s">
        <v>69</v>
      </c>
      <c r="K37" s="556" t="s">
        <v>44</v>
      </c>
      <c r="L37" s="558">
        <v>45466667</v>
      </c>
      <c r="M37" s="558">
        <v>0</v>
      </c>
      <c r="N37" s="558">
        <v>45466667</v>
      </c>
      <c r="O37" s="558">
        <v>36000000</v>
      </c>
      <c r="P37" s="557" t="s">
        <v>45</v>
      </c>
      <c r="Q37" s="556" t="s">
        <v>487</v>
      </c>
      <c r="R37" s="556" t="s">
        <v>488</v>
      </c>
      <c r="S37" s="556" t="s">
        <v>48</v>
      </c>
      <c r="T37" s="556" t="s">
        <v>49</v>
      </c>
      <c r="U37" s="556" t="s">
        <v>489</v>
      </c>
      <c r="V37" s="556" t="s">
        <v>51</v>
      </c>
      <c r="W37" s="556" t="s">
        <v>172</v>
      </c>
      <c r="X37" s="556" t="s">
        <v>173</v>
      </c>
      <c r="Y37" s="556" t="s">
        <v>490</v>
      </c>
      <c r="Z37" s="556" t="s">
        <v>491</v>
      </c>
      <c r="AA37" s="556" t="s">
        <v>420</v>
      </c>
      <c r="AB37" s="556" t="s">
        <v>492</v>
      </c>
      <c r="AC37" s="556" t="s">
        <v>493</v>
      </c>
      <c r="AD37" s="556" t="s">
        <v>494</v>
      </c>
      <c r="AE37" s="556"/>
      <c r="AF37" s="556" t="s">
        <v>462</v>
      </c>
      <c r="AG37" s="556" t="s">
        <v>59</v>
      </c>
      <c r="AH37" s="556" t="s">
        <v>495</v>
      </c>
      <c r="AI37" s="556" t="s">
        <v>496</v>
      </c>
    </row>
    <row r="38" spans="1:35">
      <c r="A38" s="555">
        <v>14325</v>
      </c>
      <c r="B38" s="556" t="s">
        <v>462</v>
      </c>
      <c r="C38" s="556" t="s">
        <v>497</v>
      </c>
      <c r="D38" s="556" t="s">
        <v>37</v>
      </c>
      <c r="E38" s="557" t="s">
        <v>498</v>
      </c>
      <c r="F38" s="556" t="s">
        <v>499</v>
      </c>
      <c r="G38" s="556" t="s">
        <v>500</v>
      </c>
      <c r="H38" s="556" t="s">
        <v>501</v>
      </c>
      <c r="I38" s="556" t="s">
        <v>68</v>
      </c>
      <c r="J38" s="556" t="s">
        <v>69</v>
      </c>
      <c r="K38" s="556" t="s">
        <v>44</v>
      </c>
      <c r="L38" s="558">
        <v>97335000</v>
      </c>
      <c r="M38" s="558">
        <v>0</v>
      </c>
      <c r="N38" s="558">
        <v>97335000</v>
      </c>
      <c r="O38" s="558">
        <v>75396000</v>
      </c>
      <c r="P38" s="557" t="s">
        <v>45</v>
      </c>
      <c r="Q38" s="556" t="s">
        <v>502</v>
      </c>
      <c r="R38" s="556" t="s">
        <v>503</v>
      </c>
      <c r="S38" s="556" t="s">
        <v>48</v>
      </c>
      <c r="T38" s="556" t="s">
        <v>49</v>
      </c>
      <c r="U38" s="556" t="s">
        <v>504</v>
      </c>
      <c r="V38" s="556" t="s">
        <v>51</v>
      </c>
      <c r="W38" s="556" t="s">
        <v>52</v>
      </c>
      <c r="X38" s="556" t="s">
        <v>53</v>
      </c>
      <c r="Y38" s="556" t="s">
        <v>505</v>
      </c>
      <c r="Z38" s="556" t="s">
        <v>506</v>
      </c>
      <c r="AA38" s="556" t="s">
        <v>507</v>
      </c>
      <c r="AB38" s="556" t="s">
        <v>508</v>
      </c>
      <c r="AC38" s="556" t="s">
        <v>509</v>
      </c>
      <c r="AD38" s="556" t="s">
        <v>510</v>
      </c>
      <c r="AE38" s="556"/>
      <c r="AF38" s="556" t="s">
        <v>462</v>
      </c>
      <c r="AG38" s="556" t="s">
        <v>59</v>
      </c>
      <c r="AH38" s="556" t="s">
        <v>511</v>
      </c>
      <c r="AI38" s="556" t="s">
        <v>512</v>
      </c>
    </row>
    <row r="39" spans="1:35">
      <c r="A39" s="555">
        <v>14425</v>
      </c>
      <c r="B39" s="556" t="s">
        <v>462</v>
      </c>
      <c r="C39" s="556" t="s">
        <v>513</v>
      </c>
      <c r="D39" s="556" t="s">
        <v>37</v>
      </c>
      <c r="E39" s="557" t="s">
        <v>64</v>
      </c>
      <c r="F39" s="556" t="s">
        <v>65</v>
      </c>
      <c r="G39" s="556" t="s">
        <v>66</v>
      </c>
      <c r="H39" s="556" t="s">
        <v>67</v>
      </c>
      <c r="I39" s="556" t="s">
        <v>68</v>
      </c>
      <c r="J39" s="556" t="s">
        <v>69</v>
      </c>
      <c r="K39" s="556" t="s">
        <v>44</v>
      </c>
      <c r="L39" s="558">
        <v>47250000</v>
      </c>
      <c r="M39" s="558">
        <v>0</v>
      </c>
      <c r="N39" s="558">
        <v>47250000</v>
      </c>
      <c r="O39" s="558">
        <v>36600000</v>
      </c>
      <c r="P39" s="557" t="s">
        <v>45</v>
      </c>
      <c r="Q39" s="556" t="s">
        <v>514</v>
      </c>
      <c r="R39" s="556" t="s">
        <v>515</v>
      </c>
      <c r="S39" s="556" t="s">
        <v>48</v>
      </c>
      <c r="T39" s="556" t="s">
        <v>49</v>
      </c>
      <c r="U39" s="556" t="s">
        <v>516</v>
      </c>
      <c r="V39" s="556" t="s">
        <v>51</v>
      </c>
      <c r="W39" s="556" t="s">
        <v>172</v>
      </c>
      <c r="X39" s="556" t="s">
        <v>173</v>
      </c>
      <c r="Y39" s="556" t="s">
        <v>517</v>
      </c>
      <c r="Z39" s="556" t="s">
        <v>518</v>
      </c>
      <c r="AA39" s="556" t="s">
        <v>386</v>
      </c>
      <c r="AB39" s="556" t="s">
        <v>519</v>
      </c>
      <c r="AC39" s="556" t="s">
        <v>520</v>
      </c>
      <c r="AD39" s="556" t="s">
        <v>521</v>
      </c>
      <c r="AE39" s="556"/>
      <c r="AF39" s="556" t="s">
        <v>462</v>
      </c>
      <c r="AG39" s="556" t="s">
        <v>59</v>
      </c>
      <c r="AH39" s="556" t="s">
        <v>522</v>
      </c>
      <c r="AI39" s="556" t="s">
        <v>523</v>
      </c>
    </row>
    <row r="40" spans="1:35">
      <c r="A40" s="555">
        <v>14525</v>
      </c>
      <c r="B40" s="556" t="s">
        <v>462</v>
      </c>
      <c r="C40" s="556" t="s">
        <v>524</v>
      </c>
      <c r="D40" s="556" t="s">
        <v>37</v>
      </c>
      <c r="E40" s="557" t="s">
        <v>64</v>
      </c>
      <c r="F40" s="556" t="s">
        <v>65</v>
      </c>
      <c r="G40" s="556" t="s">
        <v>525</v>
      </c>
      <c r="H40" s="556" t="s">
        <v>526</v>
      </c>
      <c r="I40" s="556" t="s">
        <v>68</v>
      </c>
      <c r="J40" s="556" t="s">
        <v>69</v>
      </c>
      <c r="K40" s="556" t="s">
        <v>44</v>
      </c>
      <c r="L40" s="558">
        <v>44000000</v>
      </c>
      <c r="M40" s="558">
        <v>0</v>
      </c>
      <c r="N40" s="558">
        <v>44000000</v>
      </c>
      <c r="O40" s="558">
        <v>34533333</v>
      </c>
      <c r="P40" s="557" t="s">
        <v>45</v>
      </c>
      <c r="Q40" s="556" t="s">
        <v>527</v>
      </c>
      <c r="R40" s="556" t="s">
        <v>528</v>
      </c>
      <c r="S40" s="556" t="s">
        <v>48</v>
      </c>
      <c r="T40" s="556" t="s">
        <v>49</v>
      </c>
      <c r="U40" s="556" t="s">
        <v>529</v>
      </c>
      <c r="V40" s="556" t="s">
        <v>51</v>
      </c>
      <c r="W40" s="556" t="s">
        <v>52</v>
      </c>
      <c r="X40" s="556" t="s">
        <v>53</v>
      </c>
      <c r="Y40" s="556" t="s">
        <v>530</v>
      </c>
      <c r="Z40" s="556" t="s">
        <v>531</v>
      </c>
      <c r="AA40" s="556" t="s">
        <v>321</v>
      </c>
      <c r="AB40" s="556" t="s">
        <v>532</v>
      </c>
      <c r="AC40" s="556" t="s">
        <v>533</v>
      </c>
      <c r="AD40" s="556" t="s">
        <v>534</v>
      </c>
      <c r="AE40" s="556"/>
      <c r="AF40" s="556" t="s">
        <v>462</v>
      </c>
      <c r="AG40" s="556" t="s">
        <v>59</v>
      </c>
      <c r="AH40" s="556" t="s">
        <v>535</v>
      </c>
      <c r="AI40" s="556" t="s">
        <v>536</v>
      </c>
    </row>
    <row r="41" spans="1:35">
      <c r="A41" s="555">
        <v>14625</v>
      </c>
      <c r="B41" s="556" t="s">
        <v>462</v>
      </c>
      <c r="C41" s="556" t="s">
        <v>537</v>
      </c>
      <c r="D41" s="556" t="s">
        <v>37</v>
      </c>
      <c r="E41" s="557" t="s">
        <v>475</v>
      </c>
      <c r="F41" s="556" t="s">
        <v>476</v>
      </c>
      <c r="G41" s="556" t="s">
        <v>343</v>
      </c>
      <c r="H41" s="556" t="s">
        <v>344</v>
      </c>
      <c r="I41" s="556" t="s">
        <v>68</v>
      </c>
      <c r="J41" s="556" t="s">
        <v>69</v>
      </c>
      <c r="K41" s="556" t="s">
        <v>44</v>
      </c>
      <c r="L41" s="558">
        <v>40920000</v>
      </c>
      <c r="M41" s="558">
        <v>0</v>
      </c>
      <c r="N41" s="558">
        <v>40920000</v>
      </c>
      <c r="O41" s="558">
        <v>32400000</v>
      </c>
      <c r="P41" s="557" t="s">
        <v>45</v>
      </c>
      <c r="Q41" s="556" t="s">
        <v>538</v>
      </c>
      <c r="R41" s="556" t="s">
        <v>539</v>
      </c>
      <c r="S41" s="556" t="s">
        <v>48</v>
      </c>
      <c r="T41" s="556" t="s">
        <v>49</v>
      </c>
      <c r="U41" s="556" t="s">
        <v>540</v>
      </c>
      <c r="V41" s="556" t="s">
        <v>51</v>
      </c>
      <c r="W41" s="556" t="s">
        <v>52</v>
      </c>
      <c r="X41" s="556" t="s">
        <v>53</v>
      </c>
      <c r="Y41" s="556" t="s">
        <v>334</v>
      </c>
      <c r="Z41" s="556" t="s">
        <v>334</v>
      </c>
      <c r="AA41" s="556" t="s">
        <v>541</v>
      </c>
      <c r="AB41" s="556" t="s">
        <v>542</v>
      </c>
      <c r="AC41" s="556" t="s">
        <v>543</v>
      </c>
      <c r="AD41" s="556" t="s">
        <v>544</v>
      </c>
      <c r="AE41" s="556"/>
      <c r="AF41" s="556" t="s">
        <v>462</v>
      </c>
      <c r="AG41" s="556" t="s">
        <v>149</v>
      </c>
      <c r="AH41" s="556" t="s">
        <v>545</v>
      </c>
      <c r="AI41" s="556" t="s">
        <v>546</v>
      </c>
    </row>
    <row r="42" spans="1:35">
      <c r="A42" s="555">
        <v>14725</v>
      </c>
      <c r="B42" s="556" t="s">
        <v>462</v>
      </c>
      <c r="C42" s="556" t="s">
        <v>547</v>
      </c>
      <c r="D42" s="556" t="s">
        <v>37</v>
      </c>
      <c r="E42" s="557" t="s">
        <v>82</v>
      </c>
      <c r="F42" s="556" t="s">
        <v>83</v>
      </c>
      <c r="G42" s="556" t="s">
        <v>548</v>
      </c>
      <c r="H42" s="556" t="s">
        <v>549</v>
      </c>
      <c r="I42" s="556" t="s">
        <v>68</v>
      </c>
      <c r="J42" s="556" t="s">
        <v>69</v>
      </c>
      <c r="K42" s="556" t="s">
        <v>44</v>
      </c>
      <c r="L42" s="558">
        <v>50400000</v>
      </c>
      <c r="M42" s="558">
        <v>0</v>
      </c>
      <c r="N42" s="558">
        <v>50400000</v>
      </c>
      <c r="O42" s="558">
        <v>30520000</v>
      </c>
      <c r="P42" s="557" t="s">
        <v>45</v>
      </c>
      <c r="Q42" s="556" t="s">
        <v>550</v>
      </c>
      <c r="R42" s="556" t="s">
        <v>551</v>
      </c>
      <c r="S42" s="556" t="s">
        <v>48</v>
      </c>
      <c r="T42" s="556" t="s">
        <v>49</v>
      </c>
      <c r="U42" s="556" t="s">
        <v>552</v>
      </c>
      <c r="V42" s="556" t="s">
        <v>51</v>
      </c>
      <c r="W42" s="556" t="s">
        <v>319</v>
      </c>
      <c r="X42" s="556" t="s">
        <v>320</v>
      </c>
      <c r="Y42" s="556" t="s">
        <v>553</v>
      </c>
      <c r="Z42" s="556" t="s">
        <v>554</v>
      </c>
      <c r="AA42" s="556" t="s">
        <v>555</v>
      </c>
      <c r="AB42" s="556" t="s">
        <v>556</v>
      </c>
      <c r="AC42" s="556" t="s">
        <v>557</v>
      </c>
      <c r="AD42" s="556" t="s">
        <v>558</v>
      </c>
      <c r="AE42" s="556"/>
      <c r="AF42" s="556" t="s">
        <v>462</v>
      </c>
      <c r="AG42" s="556" t="s">
        <v>59</v>
      </c>
      <c r="AH42" s="556" t="s">
        <v>559</v>
      </c>
      <c r="AI42" s="556" t="s">
        <v>560</v>
      </c>
    </row>
    <row r="43" spans="1:35">
      <c r="A43" s="555">
        <v>15025</v>
      </c>
      <c r="B43" s="556" t="s">
        <v>561</v>
      </c>
      <c r="C43" s="556" t="s">
        <v>562</v>
      </c>
      <c r="D43" s="556" t="s">
        <v>37</v>
      </c>
      <c r="E43" s="557" t="s">
        <v>64</v>
      </c>
      <c r="F43" s="556" t="s">
        <v>65</v>
      </c>
      <c r="G43" s="556" t="s">
        <v>100</v>
      </c>
      <c r="H43" s="556" t="s">
        <v>101</v>
      </c>
      <c r="I43" s="556" t="s">
        <v>68</v>
      </c>
      <c r="J43" s="556" t="s">
        <v>69</v>
      </c>
      <c r="K43" s="556" t="s">
        <v>44</v>
      </c>
      <c r="L43" s="558">
        <v>60770000</v>
      </c>
      <c r="M43" s="558">
        <v>0</v>
      </c>
      <c r="N43" s="558">
        <v>60770000</v>
      </c>
      <c r="O43" s="558">
        <v>47200000</v>
      </c>
      <c r="P43" s="557" t="s">
        <v>45</v>
      </c>
      <c r="Q43" s="556" t="s">
        <v>563</v>
      </c>
      <c r="R43" s="556" t="s">
        <v>564</v>
      </c>
      <c r="S43" s="556" t="s">
        <v>48</v>
      </c>
      <c r="T43" s="556" t="s">
        <v>49</v>
      </c>
      <c r="U43" s="556" t="s">
        <v>565</v>
      </c>
      <c r="V43" s="556" t="s">
        <v>51</v>
      </c>
      <c r="W43" s="556" t="s">
        <v>172</v>
      </c>
      <c r="X43" s="556" t="s">
        <v>173</v>
      </c>
      <c r="Y43" s="556" t="s">
        <v>566</v>
      </c>
      <c r="Z43" s="556" t="s">
        <v>567</v>
      </c>
      <c r="AA43" s="556" t="s">
        <v>568</v>
      </c>
      <c r="AB43" s="556" t="s">
        <v>569</v>
      </c>
      <c r="AC43" s="556" t="s">
        <v>570</v>
      </c>
      <c r="AD43" s="556" t="s">
        <v>571</v>
      </c>
      <c r="AE43" s="556"/>
      <c r="AF43" s="556" t="s">
        <v>561</v>
      </c>
      <c r="AG43" s="556" t="s">
        <v>59</v>
      </c>
      <c r="AH43" s="556" t="s">
        <v>572</v>
      </c>
      <c r="AI43" s="556" t="s">
        <v>573</v>
      </c>
    </row>
    <row r="44" spans="1:35">
      <c r="A44" s="555">
        <v>15725</v>
      </c>
      <c r="B44" s="556" t="s">
        <v>561</v>
      </c>
      <c r="C44" s="556" t="s">
        <v>574</v>
      </c>
      <c r="D44" s="556" t="s">
        <v>37</v>
      </c>
      <c r="E44" s="557" t="s">
        <v>64</v>
      </c>
      <c r="F44" s="556" t="s">
        <v>65</v>
      </c>
      <c r="G44" s="556" t="s">
        <v>66</v>
      </c>
      <c r="H44" s="556" t="s">
        <v>67</v>
      </c>
      <c r="I44" s="556" t="s">
        <v>68</v>
      </c>
      <c r="J44" s="556" t="s">
        <v>69</v>
      </c>
      <c r="K44" s="556" t="s">
        <v>44</v>
      </c>
      <c r="L44" s="558">
        <v>31500000</v>
      </c>
      <c r="M44" s="558">
        <v>0</v>
      </c>
      <c r="N44" s="558">
        <v>31500000</v>
      </c>
      <c r="O44" s="558">
        <v>24500000</v>
      </c>
      <c r="P44" s="557" t="s">
        <v>45</v>
      </c>
      <c r="Q44" s="556" t="s">
        <v>575</v>
      </c>
      <c r="R44" s="556" t="s">
        <v>576</v>
      </c>
      <c r="S44" s="556" t="s">
        <v>48</v>
      </c>
      <c r="T44" s="556" t="s">
        <v>49</v>
      </c>
      <c r="U44" s="556" t="s">
        <v>577</v>
      </c>
      <c r="V44" s="556" t="s">
        <v>51</v>
      </c>
      <c r="W44" s="556" t="s">
        <v>52</v>
      </c>
      <c r="X44" s="556" t="s">
        <v>53</v>
      </c>
      <c r="Y44" s="556" t="s">
        <v>578</v>
      </c>
      <c r="Z44" s="556" t="s">
        <v>579</v>
      </c>
      <c r="AA44" s="556" t="s">
        <v>505</v>
      </c>
      <c r="AB44" s="556" t="s">
        <v>580</v>
      </c>
      <c r="AC44" s="556" t="s">
        <v>581</v>
      </c>
      <c r="AD44" s="556" t="s">
        <v>582</v>
      </c>
      <c r="AE44" s="556"/>
      <c r="AF44" s="556" t="s">
        <v>561</v>
      </c>
      <c r="AG44" s="556" t="s">
        <v>59</v>
      </c>
      <c r="AH44" s="556" t="s">
        <v>583</v>
      </c>
      <c r="AI44" s="556" t="s">
        <v>584</v>
      </c>
    </row>
    <row r="45" spans="1:35">
      <c r="A45" s="555">
        <v>15825</v>
      </c>
      <c r="B45" s="556" t="s">
        <v>561</v>
      </c>
      <c r="C45" s="556" t="s">
        <v>585</v>
      </c>
      <c r="D45" s="556" t="s">
        <v>37</v>
      </c>
      <c r="E45" s="557" t="s">
        <v>64</v>
      </c>
      <c r="F45" s="556" t="s">
        <v>65</v>
      </c>
      <c r="G45" s="556" t="s">
        <v>66</v>
      </c>
      <c r="H45" s="556" t="s">
        <v>67</v>
      </c>
      <c r="I45" s="556" t="s">
        <v>68</v>
      </c>
      <c r="J45" s="556" t="s">
        <v>69</v>
      </c>
      <c r="K45" s="556" t="s">
        <v>44</v>
      </c>
      <c r="L45" s="558">
        <v>33600000</v>
      </c>
      <c r="M45" s="558">
        <v>0</v>
      </c>
      <c r="N45" s="558">
        <v>33600000</v>
      </c>
      <c r="O45" s="558">
        <v>27626667</v>
      </c>
      <c r="P45" s="557" t="s">
        <v>45</v>
      </c>
      <c r="Q45" s="556" t="s">
        <v>586</v>
      </c>
      <c r="R45" s="556" t="s">
        <v>587</v>
      </c>
      <c r="S45" s="556" t="s">
        <v>48</v>
      </c>
      <c r="T45" s="556" t="s">
        <v>49</v>
      </c>
      <c r="U45" s="556" t="s">
        <v>588</v>
      </c>
      <c r="V45" s="556" t="s">
        <v>51</v>
      </c>
      <c r="W45" s="556" t="s">
        <v>89</v>
      </c>
      <c r="X45" s="556" t="s">
        <v>90</v>
      </c>
      <c r="Y45" s="556" t="s">
        <v>589</v>
      </c>
      <c r="Z45" s="556" t="s">
        <v>590</v>
      </c>
      <c r="AA45" s="556" t="s">
        <v>506</v>
      </c>
      <c r="AB45" s="556" t="s">
        <v>591</v>
      </c>
      <c r="AC45" s="556" t="s">
        <v>592</v>
      </c>
      <c r="AD45" s="556" t="s">
        <v>593</v>
      </c>
      <c r="AE45" s="556"/>
      <c r="AF45" s="556" t="s">
        <v>561</v>
      </c>
      <c r="AG45" s="556" t="s">
        <v>59</v>
      </c>
      <c r="AH45" s="556" t="s">
        <v>594</v>
      </c>
      <c r="AI45" s="556" t="s">
        <v>595</v>
      </c>
    </row>
    <row r="46" spans="1:35">
      <c r="A46" s="555">
        <v>15925</v>
      </c>
      <c r="B46" s="556" t="s">
        <v>561</v>
      </c>
      <c r="C46" s="556" t="s">
        <v>596</v>
      </c>
      <c r="D46" s="556" t="s">
        <v>37</v>
      </c>
      <c r="E46" s="557" t="s">
        <v>64</v>
      </c>
      <c r="F46" s="556" t="s">
        <v>65</v>
      </c>
      <c r="G46" s="556" t="s">
        <v>100</v>
      </c>
      <c r="H46" s="556" t="s">
        <v>101</v>
      </c>
      <c r="I46" s="556" t="s">
        <v>68</v>
      </c>
      <c r="J46" s="556" t="s">
        <v>69</v>
      </c>
      <c r="K46" s="556" t="s">
        <v>44</v>
      </c>
      <c r="L46" s="558">
        <v>59850000</v>
      </c>
      <c r="M46" s="558">
        <v>0</v>
      </c>
      <c r="N46" s="558">
        <v>59850000</v>
      </c>
      <c r="O46" s="558">
        <v>46550000</v>
      </c>
      <c r="P46" s="557" t="s">
        <v>45</v>
      </c>
      <c r="Q46" s="556" t="s">
        <v>597</v>
      </c>
      <c r="R46" s="556" t="s">
        <v>598</v>
      </c>
      <c r="S46" s="556" t="s">
        <v>48</v>
      </c>
      <c r="T46" s="556" t="s">
        <v>49</v>
      </c>
      <c r="U46" s="556" t="s">
        <v>599</v>
      </c>
      <c r="V46" s="556" t="s">
        <v>51</v>
      </c>
      <c r="W46" s="556" t="s">
        <v>89</v>
      </c>
      <c r="X46" s="556" t="s">
        <v>90</v>
      </c>
      <c r="Y46" s="556" t="s">
        <v>600</v>
      </c>
      <c r="Z46" s="556" t="s">
        <v>601</v>
      </c>
      <c r="AA46" s="556" t="s">
        <v>252</v>
      </c>
      <c r="AB46" s="556" t="s">
        <v>602</v>
      </c>
      <c r="AC46" s="556" t="s">
        <v>603</v>
      </c>
      <c r="AD46" s="556" t="s">
        <v>604</v>
      </c>
      <c r="AE46" s="556"/>
      <c r="AF46" s="556" t="s">
        <v>561</v>
      </c>
      <c r="AG46" s="556" t="s">
        <v>59</v>
      </c>
      <c r="AH46" s="556" t="s">
        <v>605</v>
      </c>
      <c r="AI46" s="556" t="s">
        <v>606</v>
      </c>
    </row>
    <row r="47" spans="1:35">
      <c r="A47" s="555">
        <v>16025</v>
      </c>
      <c r="B47" s="556" t="s">
        <v>561</v>
      </c>
      <c r="C47" s="556" t="s">
        <v>607</v>
      </c>
      <c r="D47" s="556" t="s">
        <v>37</v>
      </c>
      <c r="E47" s="557" t="s">
        <v>379</v>
      </c>
      <c r="F47" s="556" t="s">
        <v>380</v>
      </c>
      <c r="G47" s="556" t="s">
        <v>608</v>
      </c>
      <c r="H47" s="556" t="s">
        <v>609</v>
      </c>
      <c r="I47" s="556" t="s">
        <v>68</v>
      </c>
      <c r="J47" s="556" t="s">
        <v>69</v>
      </c>
      <c r="K47" s="556" t="s">
        <v>44</v>
      </c>
      <c r="L47" s="558">
        <v>88000000</v>
      </c>
      <c r="M47" s="558">
        <v>0</v>
      </c>
      <c r="N47" s="558">
        <v>88000000</v>
      </c>
      <c r="O47" s="558">
        <v>69333333</v>
      </c>
      <c r="P47" s="557" t="s">
        <v>45</v>
      </c>
      <c r="Q47" s="556" t="s">
        <v>610</v>
      </c>
      <c r="R47" s="556" t="s">
        <v>611</v>
      </c>
      <c r="S47" s="556" t="s">
        <v>48</v>
      </c>
      <c r="T47" s="556" t="s">
        <v>49</v>
      </c>
      <c r="U47" s="556" t="s">
        <v>612</v>
      </c>
      <c r="V47" s="556" t="s">
        <v>51</v>
      </c>
      <c r="W47" s="556" t="s">
        <v>89</v>
      </c>
      <c r="X47" s="556" t="s">
        <v>90</v>
      </c>
      <c r="Y47" s="556" t="s">
        <v>613</v>
      </c>
      <c r="Z47" s="556" t="s">
        <v>614</v>
      </c>
      <c r="AA47" s="556" t="s">
        <v>615</v>
      </c>
      <c r="AB47" s="556" t="s">
        <v>616</v>
      </c>
      <c r="AC47" s="556" t="s">
        <v>617</v>
      </c>
      <c r="AD47" s="556" t="s">
        <v>618</v>
      </c>
      <c r="AE47" s="556"/>
      <c r="AF47" s="556" t="s">
        <v>561</v>
      </c>
      <c r="AG47" s="556" t="s">
        <v>59</v>
      </c>
      <c r="AH47" s="556" t="s">
        <v>619</v>
      </c>
      <c r="AI47" s="556" t="s">
        <v>620</v>
      </c>
    </row>
    <row r="48" spans="1:35">
      <c r="A48" s="555">
        <v>16125</v>
      </c>
      <c r="B48" s="556" t="s">
        <v>561</v>
      </c>
      <c r="C48" s="556" t="s">
        <v>621</v>
      </c>
      <c r="D48" s="556" t="s">
        <v>37</v>
      </c>
      <c r="E48" s="557" t="s">
        <v>38</v>
      </c>
      <c r="F48" s="556" t="s">
        <v>39</v>
      </c>
      <c r="G48" s="556" t="s">
        <v>40</v>
      </c>
      <c r="H48" s="556" t="s">
        <v>41</v>
      </c>
      <c r="I48" s="556" t="s">
        <v>42</v>
      </c>
      <c r="J48" s="556" t="s">
        <v>43</v>
      </c>
      <c r="K48" s="556" t="s">
        <v>44</v>
      </c>
      <c r="L48" s="558">
        <v>44000000</v>
      </c>
      <c r="M48" s="558">
        <v>0</v>
      </c>
      <c r="N48" s="558">
        <v>44000000</v>
      </c>
      <c r="O48" s="558">
        <v>34666667</v>
      </c>
      <c r="P48" s="557" t="s">
        <v>45</v>
      </c>
      <c r="Q48" s="556" t="s">
        <v>622</v>
      </c>
      <c r="R48" s="556" t="s">
        <v>623</v>
      </c>
      <c r="S48" s="556" t="s">
        <v>48</v>
      </c>
      <c r="T48" s="556" t="s">
        <v>49</v>
      </c>
      <c r="U48" s="556" t="s">
        <v>624</v>
      </c>
      <c r="V48" s="556" t="s">
        <v>51</v>
      </c>
      <c r="W48" s="556" t="s">
        <v>89</v>
      </c>
      <c r="X48" s="556" t="s">
        <v>90</v>
      </c>
      <c r="Y48" s="556" t="s">
        <v>625</v>
      </c>
      <c r="Z48" s="556" t="s">
        <v>625</v>
      </c>
      <c r="AA48" s="556" t="s">
        <v>626</v>
      </c>
      <c r="AB48" s="556" t="s">
        <v>627</v>
      </c>
      <c r="AC48" s="556" t="s">
        <v>628</v>
      </c>
      <c r="AD48" s="556" t="s">
        <v>629</v>
      </c>
      <c r="AE48" s="556"/>
      <c r="AF48" s="556" t="s">
        <v>561</v>
      </c>
      <c r="AG48" s="556" t="s">
        <v>59</v>
      </c>
      <c r="AH48" s="556" t="s">
        <v>630</v>
      </c>
      <c r="AI48" s="556" t="s">
        <v>631</v>
      </c>
    </row>
    <row r="49" spans="1:35">
      <c r="A49" s="555">
        <v>16225</v>
      </c>
      <c r="B49" s="556" t="s">
        <v>561</v>
      </c>
      <c r="C49" s="556" t="s">
        <v>632</v>
      </c>
      <c r="D49" s="556" t="s">
        <v>37</v>
      </c>
      <c r="E49" s="557" t="s">
        <v>38</v>
      </c>
      <c r="F49" s="556" t="s">
        <v>39</v>
      </c>
      <c r="G49" s="556" t="s">
        <v>40</v>
      </c>
      <c r="H49" s="556" t="s">
        <v>41</v>
      </c>
      <c r="I49" s="556" t="s">
        <v>42</v>
      </c>
      <c r="J49" s="556" t="s">
        <v>43</v>
      </c>
      <c r="K49" s="556" t="s">
        <v>44</v>
      </c>
      <c r="L49" s="558">
        <v>105060000</v>
      </c>
      <c r="M49" s="558">
        <v>0</v>
      </c>
      <c r="N49" s="558">
        <v>105060000</v>
      </c>
      <c r="O49" s="558">
        <v>83739000</v>
      </c>
      <c r="P49" s="557" t="s">
        <v>45</v>
      </c>
      <c r="Q49" s="556" t="s">
        <v>633</v>
      </c>
      <c r="R49" s="556" t="s">
        <v>634</v>
      </c>
      <c r="S49" s="556" t="s">
        <v>48</v>
      </c>
      <c r="T49" s="556" t="s">
        <v>49</v>
      </c>
      <c r="U49" s="556" t="s">
        <v>635</v>
      </c>
      <c r="V49" s="556" t="s">
        <v>51</v>
      </c>
      <c r="W49" s="556" t="s">
        <v>52</v>
      </c>
      <c r="X49" s="556" t="s">
        <v>53</v>
      </c>
      <c r="Y49" s="556" t="s">
        <v>309</v>
      </c>
      <c r="Z49" s="556" t="s">
        <v>309</v>
      </c>
      <c r="AA49" s="556" t="s">
        <v>636</v>
      </c>
      <c r="AB49" s="556" t="s">
        <v>637</v>
      </c>
      <c r="AC49" s="556" t="s">
        <v>638</v>
      </c>
      <c r="AD49" s="556" t="s">
        <v>639</v>
      </c>
      <c r="AE49" s="556"/>
      <c r="AF49" s="556" t="s">
        <v>561</v>
      </c>
      <c r="AG49" s="556" t="s">
        <v>59</v>
      </c>
      <c r="AH49" s="556" t="s">
        <v>640</v>
      </c>
      <c r="AI49" s="556" t="s">
        <v>641</v>
      </c>
    </row>
    <row r="50" spans="1:35">
      <c r="A50" s="555">
        <v>16325</v>
      </c>
      <c r="B50" s="556" t="s">
        <v>561</v>
      </c>
      <c r="C50" s="556" t="s">
        <v>642</v>
      </c>
      <c r="D50" s="556" t="s">
        <v>37</v>
      </c>
      <c r="E50" s="557" t="s">
        <v>64</v>
      </c>
      <c r="F50" s="556" t="s">
        <v>65</v>
      </c>
      <c r="G50" s="556" t="s">
        <v>525</v>
      </c>
      <c r="H50" s="556" t="s">
        <v>526</v>
      </c>
      <c r="I50" s="556" t="s">
        <v>68</v>
      </c>
      <c r="J50" s="556" t="s">
        <v>69</v>
      </c>
      <c r="K50" s="556" t="s">
        <v>44</v>
      </c>
      <c r="L50" s="558">
        <v>44110000</v>
      </c>
      <c r="M50" s="558">
        <v>0</v>
      </c>
      <c r="N50" s="558">
        <v>44110000</v>
      </c>
      <c r="O50" s="558">
        <v>34619667</v>
      </c>
      <c r="P50" s="557" t="s">
        <v>45</v>
      </c>
      <c r="Q50" s="556" t="s">
        <v>643</v>
      </c>
      <c r="R50" s="556" t="s">
        <v>644</v>
      </c>
      <c r="S50" s="556" t="s">
        <v>48</v>
      </c>
      <c r="T50" s="556" t="s">
        <v>49</v>
      </c>
      <c r="U50" s="556" t="s">
        <v>645</v>
      </c>
      <c r="V50" s="556" t="s">
        <v>51</v>
      </c>
      <c r="W50" s="556" t="s">
        <v>52</v>
      </c>
      <c r="X50" s="556" t="s">
        <v>53</v>
      </c>
      <c r="Y50" s="556" t="s">
        <v>646</v>
      </c>
      <c r="Z50" s="556" t="s">
        <v>647</v>
      </c>
      <c r="AA50" s="556" t="s">
        <v>648</v>
      </c>
      <c r="AB50" s="556" t="s">
        <v>649</v>
      </c>
      <c r="AC50" s="556" t="s">
        <v>650</v>
      </c>
      <c r="AD50" s="556" t="s">
        <v>651</v>
      </c>
      <c r="AE50" s="556"/>
      <c r="AF50" s="556" t="s">
        <v>561</v>
      </c>
      <c r="AG50" s="556" t="s">
        <v>59</v>
      </c>
      <c r="AH50" s="556" t="s">
        <v>652</v>
      </c>
      <c r="AI50" s="556" t="s">
        <v>653</v>
      </c>
    </row>
    <row r="51" spans="1:35">
      <c r="A51" s="555">
        <v>16425</v>
      </c>
      <c r="B51" s="556" t="s">
        <v>561</v>
      </c>
      <c r="C51" s="556" t="s">
        <v>654</v>
      </c>
      <c r="D51" s="556" t="s">
        <v>37</v>
      </c>
      <c r="E51" s="557" t="s">
        <v>82</v>
      </c>
      <c r="F51" s="556" t="s">
        <v>83</v>
      </c>
      <c r="G51" s="556" t="s">
        <v>84</v>
      </c>
      <c r="H51" s="556" t="s">
        <v>85</v>
      </c>
      <c r="I51" s="556" t="s">
        <v>68</v>
      </c>
      <c r="J51" s="556" t="s">
        <v>69</v>
      </c>
      <c r="K51" s="556" t="s">
        <v>44</v>
      </c>
      <c r="L51" s="558">
        <v>45423000</v>
      </c>
      <c r="M51" s="558">
        <v>0</v>
      </c>
      <c r="N51" s="558">
        <v>45423000</v>
      </c>
      <c r="O51" s="558">
        <v>36338400</v>
      </c>
      <c r="P51" s="557" t="s">
        <v>45</v>
      </c>
      <c r="Q51" s="556" t="s">
        <v>655</v>
      </c>
      <c r="R51" s="556" t="s">
        <v>656</v>
      </c>
      <c r="S51" s="556" t="s">
        <v>48</v>
      </c>
      <c r="T51" s="556" t="s">
        <v>49</v>
      </c>
      <c r="U51" s="556" t="s">
        <v>657</v>
      </c>
      <c r="V51" s="556" t="s">
        <v>51</v>
      </c>
      <c r="W51" s="556" t="s">
        <v>658</v>
      </c>
      <c r="X51" s="556" t="s">
        <v>659</v>
      </c>
      <c r="Y51" s="556" t="s">
        <v>660</v>
      </c>
      <c r="Z51" s="556" t="s">
        <v>661</v>
      </c>
      <c r="AA51" s="556" t="s">
        <v>662</v>
      </c>
      <c r="AB51" s="556" t="s">
        <v>663</v>
      </c>
      <c r="AC51" s="556" t="s">
        <v>664</v>
      </c>
      <c r="AD51" s="556" t="s">
        <v>665</v>
      </c>
      <c r="AE51" s="556"/>
      <c r="AF51" s="556" t="s">
        <v>561</v>
      </c>
      <c r="AG51" s="556" t="s">
        <v>59</v>
      </c>
      <c r="AH51" s="556" t="s">
        <v>666</v>
      </c>
      <c r="AI51" s="556" t="s">
        <v>667</v>
      </c>
    </row>
    <row r="52" spans="1:35">
      <c r="A52" s="555">
        <v>16525</v>
      </c>
      <c r="B52" s="556" t="s">
        <v>668</v>
      </c>
      <c r="C52" s="556" t="s">
        <v>669</v>
      </c>
      <c r="D52" s="556" t="s">
        <v>37</v>
      </c>
      <c r="E52" s="557" t="s">
        <v>498</v>
      </c>
      <c r="F52" s="556" t="s">
        <v>499</v>
      </c>
      <c r="G52" s="556" t="s">
        <v>500</v>
      </c>
      <c r="H52" s="556" t="s">
        <v>501</v>
      </c>
      <c r="I52" s="556" t="s">
        <v>68</v>
      </c>
      <c r="J52" s="556" t="s">
        <v>69</v>
      </c>
      <c r="K52" s="556" t="s">
        <v>44</v>
      </c>
      <c r="L52" s="558">
        <v>97335000</v>
      </c>
      <c r="M52" s="558">
        <v>0</v>
      </c>
      <c r="N52" s="558">
        <v>97335000</v>
      </c>
      <c r="O52" s="558">
        <v>76014000</v>
      </c>
      <c r="P52" s="557" t="s">
        <v>45</v>
      </c>
      <c r="Q52" s="556" t="s">
        <v>670</v>
      </c>
      <c r="R52" s="556" t="s">
        <v>671</v>
      </c>
      <c r="S52" s="556" t="s">
        <v>48</v>
      </c>
      <c r="T52" s="556" t="s">
        <v>49</v>
      </c>
      <c r="U52" s="556" t="s">
        <v>672</v>
      </c>
      <c r="V52" s="556" t="s">
        <v>51</v>
      </c>
      <c r="W52" s="556" t="s">
        <v>142</v>
      </c>
      <c r="X52" s="556" t="s">
        <v>143</v>
      </c>
      <c r="Y52" s="556" t="s">
        <v>555</v>
      </c>
      <c r="Z52" s="556" t="s">
        <v>555</v>
      </c>
      <c r="AA52" s="556" t="s">
        <v>673</v>
      </c>
      <c r="AB52" s="556" t="s">
        <v>674</v>
      </c>
      <c r="AC52" s="556" t="s">
        <v>675</v>
      </c>
      <c r="AD52" s="556" t="s">
        <v>676</v>
      </c>
      <c r="AE52" s="556"/>
      <c r="AF52" s="556" t="s">
        <v>668</v>
      </c>
      <c r="AG52" s="556" t="s">
        <v>59</v>
      </c>
      <c r="AH52" s="556" t="s">
        <v>677</v>
      </c>
      <c r="AI52" s="556" t="s">
        <v>678</v>
      </c>
    </row>
    <row r="53" spans="1:35">
      <c r="A53" s="555">
        <v>16625</v>
      </c>
      <c r="B53" s="556" t="s">
        <v>668</v>
      </c>
      <c r="C53" s="556" t="s">
        <v>679</v>
      </c>
      <c r="D53" s="556" t="s">
        <v>37</v>
      </c>
      <c r="E53" s="557" t="s">
        <v>64</v>
      </c>
      <c r="F53" s="556" t="s">
        <v>65</v>
      </c>
      <c r="G53" s="556" t="s">
        <v>66</v>
      </c>
      <c r="H53" s="556" t="s">
        <v>67</v>
      </c>
      <c r="I53" s="556" t="s">
        <v>68</v>
      </c>
      <c r="J53" s="556" t="s">
        <v>69</v>
      </c>
      <c r="K53" s="556" t="s">
        <v>44</v>
      </c>
      <c r="L53" s="558">
        <v>57750000</v>
      </c>
      <c r="M53" s="558">
        <v>-42533333</v>
      </c>
      <c r="N53" s="558">
        <v>15216667</v>
      </c>
      <c r="O53" s="558">
        <v>2566667</v>
      </c>
      <c r="P53" s="557" t="s">
        <v>45</v>
      </c>
      <c r="Q53" s="556" t="s">
        <v>680</v>
      </c>
      <c r="R53" s="556" t="s">
        <v>681</v>
      </c>
      <c r="S53" s="556" t="s">
        <v>48</v>
      </c>
      <c r="T53" s="556" t="s">
        <v>49</v>
      </c>
      <c r="U53" s="556" t="s">
        <v>682</v>
      </c>
      <c r="V53" s="556" t="s">
        <v>51</v>
      </c>
      <c r="W53" s="556" t="s">
        <v>89</v>
      </c>
      <c r="X53" s="556" t="s">
        <v>90</v>
      </c>
      <c r="Y53" s="556" t="s">
        <v>518</v>
      </c>
      <c r="Z53" s="556" t="s">
        <v>600</v>
      </c>
      <c r="AA53" s="556" t="s">
        <v>683</v>
      </c>
      <c r="AB53" s="556" t="s">
        <v>684</v>
      </c>
      <c r="AC53" s="556" t="s">
        <v>685</v>
      </c>
      <c r="AD53" s="556" t="s">
        <v>686</v>
      </c>
      <c r="AE53" s="556"/>
      <c r="AF53" s="556" t="s">
        <v>687</v>
      </c>
      <c r="AG53" s="556" t="s">
        <v>59</v>
      </c>
      <c r="AH53" s="556" t="s">
        <v>688</v>
      </c>
      <c r="AI53" s="556" t="s">
        <v>689</v>
      </c>
    </row>
    <row r="54" spans="1:35">
      <c r="A54" s="555">
        <v>16725</v>
      </c>
      <c r="B54" s="556" t="s">
        <v>668</v>
      </c>
      <c r="C54" s="556" t="s">
        <v>690</v>
      </c>
      <c r="D54" s="556" t="s">
        <v>37</v>
      </c>
      <c r="E54" s="557" t="s">
        <v>64</v>
      </c>
      <c r="F54" s="556" t="s">
        <v>65</v>
      </c>
      <c r="G54" s="556" t="s">
        <v>100</v>
      </c>
      <c r="H54" s="556" t="s">
        <v>101</v>
      </c>
      <c r="I54" s="556" t="s">
        <v>68</v>
      </c>
      <c r="J54" s="556" t="s">
        <v>69</v>
      </c>
      <c r="K54" s="556" t="s">
        <v>44</v>
      </c>
      <c r="L54" s="558">
        <v>45000000</v>
      </c>
      <c r="M54" s="558">
        <v>0</v>
      </c>
      <c r="N54" s="558">
        <v>45000000</v>
      </c>
      <c r="O54" s="558">
        <v>27750000</v>
      </c>
      <c r="P54" s="557" t="s">
        <v>45</v>
      </c>
      <c r="Q54" s="556" t="s">
        <v>691</v>
      </c>
      <c r="R54" s="556" t="s">
        <v>692</v>
      </c>
      <c r="S54" s="556" t="s">
        <v>48</v>
      </c>
      <c r="T54" s="556" t="s">
        <v>49</v>
      </c>
      <c r="U54" s="556" t="s">
        <v>693</v>
      </c>
      <c r="V54" s="556" t="s">
        <v>51</v>
      </c>
      <c r="W54" s="556" t="s">
        <v>89</v>
      </c>
      <c r="X54" s="556" t="s">
        <v>90</v>
      </c>
      <c r="Y54" s="556" t="s">
        <v>694</v>
      </c>
      <c r="Z54" s="556" t="s">
        <v>695</v>
      </c>
      <c r="AA54" s="556" t="s">
        <v>696</v>
      </c>
      <c r="AB54" s="556" t="s">
        <v>697</v>
      </c>
      <c r="AC54" s="556" t="s">
        <v>698</v>
      </c>
      <c r="AD54" s="556" t="s">
        <v>699</v>
      </c>
      <c r="AE54" s="556"/>
      <c r="AF54" s="556" t="s">
        <v>668</v>
      </c>
      <c r="AG54" s="556" t="s">
        <v>59</v>
      </c>
      <c r="AH54" s="556" t="s">
        <v>700</v>
      </c>
      <c r="AI54" s="556" t="s">
        <v>701</v>
      </c>
    </row>
    <row r="55" spans="1:35">
      <c r="A55" s="555">
        <v>16825</v>
      </c>
      <c r="B55" s="556" t="s">
        <v>668</v>
      </c>
      <c r="C55" s="556" t="s">
        <v>702</v>
      </c>
      <c r="D55" s="556" t="s">
        <v>37</v>
      </c>
      <c r="E55" s="557" t="s">
        <v>38</v>
      </c>
      <c r="F55" s="556" t="s">
        <v>39</v>
      </c>
      <c r="G55" s="556" t="s">
        <v>40</v>
      </c>
      <c r="H55" s="556" t="s">
        <v>41</v>
      </c>
      <c r="I55" s="556" t="s">
        <v>42</v>
      </c>
      <c r="J55" s="556" t="s">
        <v>43</v>
      </c>
      <c r="K55" s="556" t="s">
        <v>44</v>
      </c>
      <c r="L55" s="558">
        <v>87123000</v>
      </c>
      <c r="M55" s="558">
        <v>0</v>
      </c>
      <c r="N55" s="558">
        <v>87123000</v>
      </c>
      <c r="O55" s="558">
        <v>69390000</v>
      </c>
      <c r="P55" s="557" t="s">
        <v>45</v>
      </c>
      <c r="Q55" s="556" t="s">
        <v>703</v>
      </c>
      <c r="R55" s="556" t="s">
        <v>704</v>
      </c>
      <c r="S55" s="556" t="s">
        <v>48</v>
      </c>
      <c r="T55" s="556" t="s">
        <v>49</v>
      </c>
      <c r="U55" s="556" t="s">
        <v>705</v>
      </c>
      <c r="V55" s="556" t="s">
        <v>51</v>
      </c>
      <c r="W55" s="556" t="s">
        <v>89</v>
      </c>
      <c r="X55" s="556" t="s">
        <v>90</v>
      </c>
      <c r="Y55" s="556" t="s">
        <v>706</v>
      </c>
      <c r="Z55" s="556" t="s">
        <v>706</v>
      </c>
      <c r="AA55" s="556" t="s">
        <v>707</v>
      </c>
      <c r="AB55" s="556" t="s">
        <v>708</v>
      </c>
      <c r="AC55" s="556" t="s">
        <v>709</v>
      </c>
      <c r="AD55" s="556" t="s">
        <v>710</v>
      </c>
      <c r="AE55" s="556"/>
      <c r="AF55" s="556" t="s">
        <v>668</v>
      </c>
      <c r="AG55" s="556" t="s">
        <v>59</v>
      </c>
      <c r="AH55" s="556" t="s">
        <v>711</v>
      </c>
      <c r="AI55" s="556" t="s">
        <v>712</v>
      </c>
    </row>
    <row r="56" spans="1:35">
      <c r="A56" s="555">
        <v>16925</v>
      </c>
      <c r="B56" s="556" t="s">
        <v>668</v>
      </c>
      <c r="C56" s="556" t="s">
        <v>713</v>
      </c>
      <c r="D56" s="556" t="s">
        <v>37</v>
      </c>
      <c r="E56" s="557" t="s">
        <v>38</v>
      </c>
      <c r="F56" s="556" t="s">
        <v>39</v>
      </c>
      <c r="G56" s="556" t="s">
        <v>40</v>
      </c>
      <c r="H56" s="556" t="s">
        <v>41</v>
      </c>
      <c r="I56" s="556" t="s">
        <v>42</v>
      </c>
      <c r="J56" s="556" t="s">
        <v>43</v>
      </c>
      <c r="K56" s="556" t="s">
        <v>44</v>
      </c>
      <c r="L56" s="558">
        <v>87123000</v>
      </c>
      <c r="M56" s="558">
        <v>0</v>
      </c>
      <c r="N56" s="558">
        <v>87123000</v>
      </c>
      <c r="O56" s="558">
        <v>69390000</v>
      </c>
      <c r="P56" s="557" t="s">
        <v>45</v>
      </c>
      <c r="Q56" s="556" t="s">
        <v>714</v>
      </c>
      <c r="R56" s="556" t="s">
        <v>715</v>
      </c>
      <c r="S56" s="556" t="s">
        <v>48</v>
      </c>
      <c r="T56" s="556" t="s">
        <v>49</v>
      </c>
      <c r="U56" s="556" t="s">
        <v>716</v>
      </c>
      <c r="V56" s="556" t="s">
        <v>51</v>
      </c>
      <c r="W56" s="556" t="s">
        <v>172</v>
      </c>
      <c r="X56" s="556" t="s">
        <v>173</v>
      </c>
      <c r="Y56" s="556" t="s">
        <v>717</v>
      </c>
      <c r="Z56" s="556" t="s">
        <v>717</v>
      </c>
      <c r="AA56" s="556" t="s">
        <v>718</v>
      </c>
      <c r="AB56" s="556" t="s">
        <v>719</v>
      </c>
      <c r="AC56" s="556" t="s">
        <v>720</v>
      </c>
      <c r="AD56" s="556" t="s">
        <v>721</v>
      </c>
      <c r="AE56" s="556"/>
      <c r="AF56" s="556" t="s">
        <v>668</v>
      </c>
      <c r="AG56" s="556" t="s">
        <v>59</v>
      </c>
      <c r="AH56" s="556" t="s">
        <v>722</v>
      </c>
      <c r="AI56" s="556" t="s">
        <v>723</v>
      </c>
    </row>
    <row r="57" spans="1:35">
      <c r="A57" s="555">
        <v>17025</v>
      </c>
      <c r="B57" s="556" t="s">
        <v>668</v>
      </c>
      <c r="C57" s="556" t="s">
        <v>724</v>
      </c>
      <c r="D57" s="556" t="s">
        <v>37</v>
      </c>
      <c r="E57" s="557" t="s">
        <v>498</v>
      </c>
      <c r="F57" s="556" t="s">
        <v>499</v>
      </c>
      <c r="G57" s="556" t="s">
        <v>500</v>
      </c>
      <c r="H57" s="556" t="s">
        <v>501</v>
      </c>
      <c r="I57" s="556" t="s">
        <v>68</v>
      </c>
      <c r="J57" s="556" t="s">
        <v>69</v>
      </c>
      <c r="K57" s="556" t="s">
        <v>44</v>
      </c>
      <c r="L57" s="558">
        <v>45150000</v>
      </c>
      <c r="M57" s="558">
        <v>0</v>
      </c>
      <c r="N57" s="558">
        <v>45150000</v>
      </c>
      <c r="O57" s="558">
        <v>35260000</v>
      </c>
      <c r="P57" s="557" t="s">
        <v>45</v>
      </c>
      <c r="Q57" s="556" t="s">
        <v>725</v>
      </c>
      <c r="R57" s="556" t="s">
        <v>726</v>
      </c>
      <c r="S57" s="556" t="s">
        <v>48</v>
      </c>
      <c r="T57" s="556" t="s">
        <v>49</v>
      </c>
      <c r="U57" s="556" t="s">
        <v>727</v>
      </c>
      <c r="V57" s="556" t="s">
        <v>51</v>
      </c>
      <c r="W57" s="556" t="s">
        <v>52</v>
      </c>
      <c r="X57" s="556" t="s">
        <v>53</v>
      </c>
      <c r="Y57" s="556" t="s">
        <v>662</v>
      </c>
      <c r="Z57" s="556" t="s">
        <v>648</v>
      </c>
      <c r="AA57" s="556" t="s">
        <v>728</v>
      </c>
      <c r="AB57" s="556" t="s">
        <v>729</v>
      </c>
      <c r="AC57" s="556" t="s">
        <v>730</v>
      </c>
      <c r="AD57" s="556" t="s">
        <v>731</v>
      </c>
      <c r="AE57" s="556"/>
      <c r="AF57" s="556" t="s">
        <v>668</v>
      </c>
      <c r="AG57" s="556" t="s">
        <v>59</v>
      </c>
      <c r="AH57" s="556" t="s">
        <v>732</v>
      </c>
      <c r="AI57" s="556" t="s">
        <v>733</v>
      </c>
    </row>
    <row r="58" spans="1:35">
      <c r="A58" s="555">
        <v>17225</v>
      </c>
      <c r="B58" s="556" t="s">
        <v>668</v>
      </c>
      <c r="C58" s="556" t="s">
        <v>734</v>
      </c>
      <c r="D58" s="556" t="s">
        <v>37</v>
      </c>
      <c r="E58" s="557" t="s">
        <v>379</v>
      </c>
      <c r="F58" s="556" t="s">
        <v>380</v>
      </c>
      <c r="G58" s="556" t="s">
        <v>608</v>
      </c>
      <c r="H58" s="556" t="s">
        <v>609</v>
      </c>
      <c r="I58" s="556" t="s">
        <v>68</v>
      </c>
      <c r="J58" s="556" t="s">
        <v>69</v>
      </c>
      <c r="K58" s="556" t="s">
        <v>44</v>
      </c>
      <c r="L58" s="558">
        <v>31500000</v>
      </c>
      <c r="M58" s="558">
        <v>0</v>
      </c>
      <c r="N58" s="558">
        <v>31500000</v>
      </c>
      <c r="O58" s="558">
        <v>21150000</v>
      </c>
      <c r="P58" s="557" t="s">
        <v>45</v>
      </c>
      <c r="Q58" s="556" t="s">
        <v>735</v>
      </c>
      <c r="R58" s="556" t="s">
        <v>736</v>
      </c>
      <c r="S58" s="556" t="s">
        <v>48</v>
      </c>
      <c r="T58" s="556" t="s">
        <v>49</v>
      </c>
      <c r="U58" s="556" t="s">
        <v>737</v>
      </c>
      <c r="V58" s="556" t="s">
        <v>51</v>
      </c>
      <c r="W58" s="556" t="s">
        <v>172</v>
      </c>
      <c r="X58" s="556" t="s">
        <v>173</v>
      </c>
      <c r="Y58" s="556" t="s">
        <v>738</v>
      </c>
      <c r="Z58" s="556" t="s">
        <v>739</v>
      </c>
      <c r="AA58" s="556" t="s">
        <v>740</v>
      </c>
      <c r="AB58" s="556" t="s">
        <v>741</v>
      </c>
      <c r="AC58" s="556" t="s">
        <v>742</v>
      </c>
      <c r="AD58" s="556" t="s">
        <v>743</v>
      </c>
      <c r="AE58" s="556"/>
      <c r="AF58" s="556" t="s">
        <v>668</v>
      </c>
      <c r="AG58" s="556" t="s">
        <v>59</v>
      </c>
      <c r="AH58" s="556" t="s">
        <v>744</v>
      </c>
      <c r="AI58" s="556" t="s">
        <v>745</v>
      </c>
    </row>
    <row r="59" spans="1:35">
      <c r="A59" s="555">
        <v>17325</v>
      </c>
      <c r="B59" s="556" t="s">
        <v>668</v>
      </c>
      <c r="C59" s="556" t="s">
        <v>746</v>
      </c>
      <c r="D59" s="556" t="s">
        <v>37</v>
      </c>
      <c r="E59" s="557" t="s">
        <v>747</v>
      </c>
      <c r="F59" s="556" t="s">
        <v>748</v>
      </c>
      <c r="G59" s="556" t="s">
        <v>548</v>
      </c>
      <c r="H59" s="556" t="s">
        <v>549</v>
      </c>
      <c r="I59" s="556" t="s">
        <v>68</v>
      </c>
      <c r="J59" s="556" t="s">
        <v>69</v>
      </c>
      <c r="K59" s="556" t="s">
        <v>44</v>
      </c>
      <c r="L59" s="558">
        <v>47137950</v>
      </c>
      <c r="M59" s="558">
        <v>0</v>
      </c>
      <c r="N59" s="558">
        <v>47137950</v>
      </c>
      <c r="O59" s="558">
        <v>37543500</v>
      </c>
      <c r="P59" s="557" t="s">
        <v>45</v>
      </c>
      <c r="Q59" s="556" t="s">
        <v>749</v>
      </c>
      <c r="R59" s="556" t="s">
        <v>750</v>
      </c>
      <c r="S59" s="556" t="s">
        <v>48</v>
      </c>
      <c r="T59" s="556" t="s">
        <v>49</v>
      </c>
      <c r="U59" s="556" t="s">
        <v>751</v>
      </c>
      <c r="V59" s="556" t="s">
        <v>51</v>
      </c>
      <c r="W59" s="556" t="s">
        <v>52</v>
      </c>
      <c r="X59" s="556" t="s">
        <v>53</v>
      </c>
      <c r="Y59" s="556" t="s">
        <v>752</v>
      </c>
      <c r="Z59" s="556" t="s">
        <v>753</v>
      </c>
      <c r="AA59" s="556" t="s">
        <v>491</v>
      </c>
      <c r="AB59" s="556" t="s">
        <v>754</v>
      </c>
      <c r="AC59" s="556" t="s">
        <v>755</v>
      </c>
      <c r="AD59" s="556" t="s">
        <v>756</v>
      </c>
      <c r="AE59" s="556"/>
      <c r="AF59" s="556" t="s">
        <v>668</v>
      </c>
      <c r="AG59" s="556" t="s">
        <v>59</v>
      </c>
      <c r="AH59" s="556" t="s">
        <v>757</v>
      </c>
      <c r="AI59" s="556" t="s">
        <v>758</v>
      </c>
    </row>
    <row r="60" spans="1:35">
      <c r="A60" s="555">
        <v>17425</v>
      </c>
      <c r="B60" s="556" t="s">
        <v>668</v>
      </c>
      <c r="C60" s="556" t="s">
        <v>759</v>
      </c>
      <c r="D60" s="556" t="s">
        <v>37</v>
      </c>
      <c r="E60" s="557" t="s">
        <v>379</v>
      </c>
      <c r="F60" s="556" t="s">
        <v>380</v>
      </c>
      <c r="G60" s="556" t="s">
        <v>381</v>
      </c>
      <c r="H60" s="556" t="s">
        <v>382</v>
      </c>
      <c r="I60" s="556" t="s">
        <v>68</v>
      </c>
      <c r="J60" s="556" t="s">
        <v>69</v>
      </c>
      <c r="K60" s="556" t="s">
        <v>44</v>
      </c>
      <c r="L60" s="558">
        <v>38500000</v>
      </c>
      <c r="M60" s="558">
        <v>0</v>
      </c>
      <c r="N60" s="558">
        <v>38500000</v>
      </c>
      <c r="O60" s="558">
        <v>30450000</v>
      </c>
      <c r="P60" s="557" t="s">
        <v>45</v>
      </c>
      <c r="Q60" s="556" t="s">
        <v>760</v>
      </c>
      <c r="R60" s="556" t="s">
        <v>761</v>
      </c>
      <c r="S60" s="556" t="s">
        <v>48</v>
      </c>
      <c r="T60" s="556" t="s">
        <v>49</v>
      </c>
      <c r="U60" s="556" t="s">
        <v>762</v>
      </c>
      <c r="V60" s="556" t="s">
        <v>51</v>
      </c>
      <c r="W60" s="556" t="s">
        <v>52</v>
      </c>
      <c r="X60" s="556" t="s">
        <v>53</v>
      </c>
      <c r="Y60" s="556" t="s">
        <v>763</v>
      </c>
      <c r="Z60" s="556" t="s">
        <v>764</v>
      </c>
      <c r="AA60" s="556" t="s">
        <v>765</v>
      </c>
      <c r="AB60" s="556" t="s">
        <v>766</v>
      </c>
      <c r="AC60" s="556" t="s">
        <v>767</v>
      </c>
      <c r="AD60" s="556" t="s">
        <v>768</v>
      </c>
      <c r="AE60" s="556"/>
      <c r="AF60" s="556" t="s">
        <v>668</v>
      </c>
      <c r="AG60" s="556" t="s">
        <v>59</v>
      </c>
      <c r="AH60" s="556" t="s">
        <v>769</v>
      </c>
      <c r="AI60" s="556" t="s">
        <v>770</v>
      </c>
    </row>
    <row r="61" spans="1:35">
      <c r="A61" s="555">
        <v>17625</v>
      </c>
      <c r="B61" s="556" t="s">
        <v>668</v>
      </c>
      <c r="C61" s="556" t="s">
        <v>771</v>
      </c>
      <c r="D61" s="556" t="s">
        <v>37</v>
      </c>
      <c r="E61" s="557" t="s">
        <v>379</v>
      </c>
      <c r="F61" s="556" t="s">
        <v>380</v>
      </c>
      <c r="G61" s="556" t="s">
        <v>608</v>
      </c>
      <c r="H61" s="556" t="s">
        <v>609</v>
      </c>
      <c r="I61" s="556" t="s">
        <v>68</v>
      </c>
      <c r="J61" s="556" t="s">
        <v>69</v>
      </c>
      <c r="K61" s="556" t="s">
        <v>44</v>
      </c>
      <c r="L61" s="558">
        <v>71843750</v>
      </c>
      <c r="M61" s="558">
        <v>0</v>
      </c>
      <c r="N61" s="558">
        <v>71843750</v>
      </c>
      <c r="O61" s="558">
        <v>56821875</v>
      </c>
      <c r="P61" s="557" t="s">
        <v>45</v>
      </c>
      <c r="Q61" s="556" t="s">
        <v>772</v>
      </c>
      <c r="R61" s="556" t="s">
        <v>773</v>
      </c>
      <c r="S61" s="556" t="s">
        <v>48</v>
      </c>
      <c r="T61" s="556" t="s">
        <v>49</v>
      </c>
      <c r="U61" s="556" t="s">
        <v>774</v>
      </c>
      <c r="V61" s="556" t="s">
        <v>51</v>
      </c>
      <c r="W61" s="556" t="s">
        <v>52</v>
      </c>
      <c r="X61" s="556" t="s">
        <v>53</v>
      </c>
      <c r="Y61" s="556" t="s">
        <v>614</v>
      </c>
      <c r="Z61" s="556" t="s">
        <v>738</v>
      </c>
      <c r="AA61" s="556" t="s">
        <v>775</v>
      </c>
      <c r="AB61" s="556" t="s">
        <v>776</v>
      </c>
      <c r="AC61" s="556" t="s">
        <v>777</v>
      </c>
      <c r="AD61" s="556" t="s">
        <v>778</v>
      </c>
      <c r="AE61" s="556"/>
      <c r="AF61" s="556" t="s">
        <v>668</v>
      </c>
      <c r="AG61" s="556" t="s">
        <v>59</v>
      </c>
      <c r="AH61" s="556" t="s">
        <v>779</v>
      </c>
      <c r="AI61" s="556" t="s">
        <v>780</v>
      </c>
    </row>
    <row r="62" spans="1:35">
      <c r="A62" s="555">
        <v>17725</v>
      </c>
      <c r="B62" s="556" t="s">
        <v>668</v>
      </c>
      <c r="C62" s="556" t="s">
        <v>781</v>
      </c>
      <c r="D62" s="556" t="s">
        <v>37</v>
      </c>
      <c r="E62" s="557" t="s">
        <v>379</v>
      </c>
      <c r="F62" s="556" t="s">
        <v>380</v>
      </c>
      <c r="G62" s="556" t="s">
        <v>381</v>
      </c>
      <c r="H62" s="556" t="s">
        <v>382</v>
      </c>
      <c r="I62" s="556" t="s">
        <v>68</v>
      </c>
      <c r="J62" s="556" t="s">
        <v>69</v>
      </c>
      <c r="K62" s="556" t="s">
        <v>44</v>
      </c>
      <c r="L62" s="558">
        <v>95400000</v>
      </c>
      <c r="M62" s="558">
        <v>0</v>
      </c>
      <c r="N62" s="558">
        <v>95400000</v>
      </c>
      <c r="O62" s="558">
        <v>73458000</v>
      </c>
      <c r="P62" s="557" t="s">
        <v>45</v>
      </c>
      <c r="Q62" s="556" t="s">
        <v>782</v>
      </c>
      <c r="R62" s="556" t="s">
        <v>783</v>
      </c>
      <c r="S62" s="556" t="s">
        <v>48</v>
      </c>
      <c r="T62" s="556" t="s">
        <v>49</v>
      </c>
      <c r="U62" s="556" t="s">
        <v>784</v>
      </c>
      <c r="V62" s="556" t="s">
        <v>51</v>
      </c>
      <c r="W62" s="556" t="s">
        <v>89</v>
      </c>
      <c r="X62" s="556" t="s">
        <v>90</v>
      </c>
      <c r="Y62" s="556" t="s">
        <v>785</v>
      </c>
      <c r="Z62" s="556" t="s">
        <v>763</v>
      </c>
      <c r="AA62" s="556" t="s">
        <v>531</v>
      </c>
      <c r="AB62" s="556" t="s">
        <v>786</v>
      </c>
      <c r="AC62" s="556" t="s">
        <v>787</v>
      </c>
      <c r="AD62" s="556" t="s">
        <v>788</v>
      </c>
      <c r="AE62" s="556"/>
      <c r="AF62" s="556" t="s">
        <v>668</v>
      </c>
      <c r="AG62" s="556" t="s">
        <v>59</v>
      </c>
      <c r="AH62" s="556" t="s">
        <v>789</v>
      </c>
      <c r="AI62" s="556" t="s">
        <v>790</v>
      </c>
    </row>
    <row r="63" spans="1:35">
      <c r="A63" s="555">
        <v>17825</v>
      </c>
      <c r="B63" s="556" t="s">
        <v>668</v>
      </c>
      <c r="C63" s="556" t="s">
        <v>791</v>
      </c>
      <c r="D63" s="556" t="s">
        <v>37</v>
      </c>
      <c r="E63" s="557" t="s">
        <v>379</v>
      </c>
      <c r="F63" s="556" t="s">
        <v>380</v>
      </c>
      <c r="G63" s="556" t="s">
        <v>381</v>
      </c>
      <c r="H63" s="556" t="s">
        <v>382</v>
      </c>
      <c r="I63" s="556" t="s">
        <v>68</v>
      </c>
      <c r="J63" s="556" t="s">
        <v>69</v>
      </c>
      <c r="K63" s="556" t="s">
        <v>44</v>
      </c>
      <c r="L63" s="558">
        <v>38500000</v>
      </c>
      <c r="M63" s="558">
        <v>0</v>
      </c>
      <c r="N63" s="558">
        <v>38500000</v>
      </c>
      <c r="O63" s="558">
        <v>30450000</v>
      </c>
      <c r="P63" s="557" t="s">
        <v>45</v>
      </c>
      <c r="Q63" s="556" t="s">
        <v>792</v>
      </c>
      <c r="R63" s="556" t="s">
        <v>793</v>
      </c>
      <c r="S63" s="556" t="s">
        <v>48</v>
      </c>
      <c r="T63" s="556" t="s">
        <v>49</v>
      </c>
      <c r="U63" s="556" t="s">
        <v>794</v>
      </c>
      <c r="V63" s="556" t="s">
        <v>51</v>
      </c>
      <c r="W63" s="556" t="s">
        <v>52</v>
      </c>
      <c r="X63" s="556" t="s">
        <v>53</v>
      </c>
      <c r="Y63" s="556" t="s">
        <v>795</v>
      </c>
      <c r="Z63" s="556" t="s">
        <v>796</v>
      </c>
      <c r="AA63" s="556" t="s">
        <v>797</v>
      </c>
      <c r="AB63" s="556" t="s">
        <v>798</v>
      </c>
      <c r="AC63" s="556" t="s">
        <v>799</v>
      </c>
      <c r="AD63" s="556" t="s">
        <v>800</v>
      </c>
      <c r="AE63" s="556"/>
      <c r="AF63" s="556" t="s">
        <v>668</v>
      </c>
      <c r="AG63" s="556" t="s">
        <v>59</v>
      </c>
      <c r="AH63" s="556" t="s">
        <v>801</v>
      </c>
      <c r="AI63" s="556" t="s">
        <v>802</v>
      </c>
    </row>
    <row r="64" spans="1:35">
      <c r="A64" s="555">
        <v>17925</v>
      </c>
      <c r="B64" s="556" t="s">
        <v>668</v>
      </c>
      <c r="C64" s="556" t="s">
        <v>803</v>
      </c>
      <c r="D64" s="556" t="s">
        <v>37</v>
      </c>
      <c r="E64" s="557" t="s">
        <v>82</v>
      </c>
      <c r="F64" s="556" t="s">
        <v>83</v>
      </c>
      <c r="G64" s="556" t="s">
        <v>84</v>
      </c>
      <c r="H64" s="556" t="s">
        <v>85</v>
      </c>
      <c r="I64" s="556" t="s">
        <v>68</v>
      </c>
      <c r="J64" s="556" t="s">
        <v>69</v>
      </c>
      <c r="K64" s="556" t="s">
        <v>44</v>
      </c>
      <c r="L64" s="558">
        <v>39026013</v>
      </c>
      <c r="M64" s="558">
        <v>0</v>
      </c>
      <c r="N64" s="558">
        <v>39026013</v>
      </c>
      <c r="O64" s="558">
        <v>30450233</v>
      </c>
      <c r="P64" s="557" t="s">
        <v>45</v>
      </c>
      <c r="Q64" s="556" t="s">
        <v>804</v>
      </c>
      <c r="R64" s="556" t="s">
        <v>805</v>
      </c>
      <c r="S64" s="556" t="s">
        <v>48</v>
      </c>
      <c r="T64" s="556" t="s">
        <v>49</v>
      </c>
      <c r="U64" s="556" t="s">
        <v>806</v>
      </c>
      <c r="V64" s="556" t="s">
        <v>51</v>
      </c>
      <c r="W64" s="556" t="s">
        <v>142</v>
      </c>
      <c r="X64" s="556" t="s">
        <v>143</v>
      </c>
      <c r="Y64" s="556" t="s">
        <v>807</v>
      </c>
      <c r="Z64" s="556" t="s">
        <v>660</v>
      </c>
      <c r="AA64" s="556" t="s">
        <v>530</v>
      </c>
      <c r="AB64" s="556" t="s">
        <v>808</v>
      </c>
      <c r="AC64" s="556" t="s">
        <v>809</v>
      </c>
      <c r="AD64" s="556" t="s">
        <v>810</v>
      </c>
      <c r="AE64" s="556"/>
      <c r="AF64" s="556" t="s">
        <v>668</v>
      </c>
      <c r="AG64" s="556" t="s">
        <v>59</v>
      </c>
      <c r="AH64" s="556" t="s">
        <v>811</v>
      </c>
      <c r="AI64" s="556" t="s">
        <v>812</v>
      </c>
    </row>
    <row r="65" spans="1:35">
      <c r="A65" s="555">
        <v>18125</v>
      </c>
      <c r="B65" s="556" t="s">
        <v>813</v>
      </c>
      <c r="C65" s="556" t="s">
        <v>814</v>
      </c>
      <c r="D65" s="556" t="s">
        <v>37</v>
      </c>
      <c r="E65" s="557" t="s">
        <v>38</v>
      </c>
      <c r="F65" s="556" t="s">
        <v>39</v>
      </c>
      <c r="G65" s="556" t="s">
        <v>40</v>
      </c>
      <c r="H65" s="556" t="s">
        <v>41</v>
      </c>
      <c r="I65" s="556" t="s">
        <v>42</v>
      </c>
      <c r="J65" s="556" t="s">
        <v>43</v>
      </c>
      <c r="K65" s="556" t="s">
        <v>44</v>
      </c>
      <c r="L65" s="558">
        <v>82500000</v>
      </c>
      <c r="M65" s="558">
        <v>0</v>
      </c>
      <c r="N65" s="558">
        <v>82500000</v>
      </c>
      <c r="O65" s="558">
        <v>65500000</v>
      </c>
      <c r="P65" s="557" t="s">
        <v>45</v>
      </c>
      <c r="Q65" s="556" t="s">
        <v>815</v>
      </c>
      <c r="R65" s="556" t="s">
        <v>816</v>
      </c>
      <c r="S65" s="556" t="s">
        <v>48</v>
      </c>
      <c r="T65" s="556" t="s">
        <v>49</v>
      </c>
      <c r="U65" s="556" t="s">
        <v>817</v>
      </c>
      <c r="V65" s="556" t="s">
        <v>51</v>
      </c>
      <c r="W65" s="556" t="s">
        <v>52</v>
      </c>
      <c r="X65" s="556" t="s">
        <v>53</v>
      </c>
      <c r="Y65" s="556" t="s">
        <v>242</v>
      </c>
      <c r="Z65" s="556" t="s">
        <v>242</v>
      </c>
      <c r="AA65" s="556" t="s">
        <v>818</v>
      </c>
      <c r="AB65" s="556" t="s">
        <v>819</v>
      </c>
      <c r="AC65" s="556" t="s">
        <v>820</v>
      </c>
      <c r="AD65" s="556" t="s">
        <v>821</v>
      </c>
      <c r="AE65" s="556"/>
      <c r="AF65" s="556" t="s">
        <v>813</v>
      </c>
      <c r="AG65" s="556" t="s">
        <v>59</v>
      </c>
      <c r="AH65" s="556" t="s">
        <v>822</v>
      </c>
      <c r="AI65" s="556" t="s">
        <v>823</v>
      </c>
    </row>
    <row r="66" spans="1:35">
      <c r="A66" s="555">
        <v>23025</v>
      </c>
      <c r="B66" s="556" t="s">
        <v>813</v>
      </c>
      <c r="C66" s="556" t="s">
        <v>824</v>
      </c>
      <c r="D66" s="556" t="s">
        <v>37</v>
      </c>
      <c r="E66" s="557" t="s">
        <v>38</v>
      </c>
      <c r="F66" s="556" t="s">
        <v>39</v>
      </c>
      <c r="G66" s="556" t="s">
        <v>40</v>
      </c>
      <c r="H66" s="556" t="s">
        <v>41</v>
      </c>
      <c r="I66" s="556" t="s">
        <v>42</v>
      </c>
      <c r="J66" s="556" t="s">
        <v>43</v>
      </c>
      <c r="K66" s="556" t="s">
        <v>44</v>
      </c>
      <c r="L66" s="558">
        <v>32786000</v>
      </c>
      <c r="M66" s="558">
        <v>0</v>
      </c>
      <c r="N66" s="558">
        <v>32786000</v>
      </c>
      <c r="O66" s="558">
        <v>26190000</v>
      </c>
      <c r="P66" s="557" t="s">
        <v>45</v>
      </c>
      <c r="Q66" s="556" t="s">
        <v>825</v>
      </c>
      <c r="R66" s="556" t="s">
        <v>826</v>
      </c>
      <c r="S66" s="556" t="s">
        <v>48</v>
      </c>
      <c r="T66" s="556" t="s">
        <v>49</v>
      </c>
      <c r="U66" s="556" t="s">
        <v>827</v>
      </c>
      <c r="V66" s="556" t="s">
        <v>51</v>
      </c>
      <c r="W66" s="556" t="s">
        <v>52</v>
      </c>
      <c r="X66" s="556" t="s">
        <v>53</v>
      </c>
      <c r="Y66" s="556" t="s">
        <v>162</v>
      </c>
      <c r="Z66" s="556" t="s">
        <v>162</v>
      </c>
      <c r="AA66" s="556" t="s">
        <v>554</v>
      </c>
      <c r="AB66" s="556" t="s">
        <v>828</v>
      </c>
      <c r="AC66" s="556" t="s">
        <v>829</v>
      </c>
      <c r="AD66" s="556" t="s">
        <v>830</v>
      </c>
      <c r="AE66" s="556"/>
      <c r="AF66" s="556" t="s">
        <v>813</v>
      </c>
      <c r="AG66" s="556" t="s">
        <v>149</v>
      </c>
      <c r="AH66" s="556" t="s">
        <v>831</v>
      </c>
      <c r="AI66" s="556" t="s">
        <v>832</v>
      </c>
    </row>
    <row r="67" spans="1:35">
      <c r="A67" s="555">
        <v>23125</v>
      </c>
      <c r="B67" s="556" t="s">
        <v>813</v>
      </c>
      <c r="C67" s="556" t="s">
        <v>833</v>
      </c>
      <c r="D67" s="556" t="s">
        <v>37</v>
      </c>
      <c r="E67" s="557" t="s">
        <v>38</v>
      </c>
      <c r="F67" s="556" t="s">
        <v>39</v>
      </c>
      <c r="G67" s="556" t="s">
        <v>40</v>
      </c>
      <c r="H67" s="556" t="s">
        <v>41</v>
      </c>
      <c r="I67" s="556" t="s">
        <v>42</v>
      </c>
      <c r="J67" s="556" t="s">
        <v>43</v>
      </c>
      <c r="K67" s="556" t="s">
        <v>44</v>
      </c>
      <c r="L67" s="558">
        <v>32786000</v>
      </c>
      <c r="M67" s="558">
        <v>0</v>
      </c>
      <c r="N67" s="558">
        <v>32786000</v>
      </c>
      <c r="O67" s="558">
        <v>26190000</v>
      </c>
      <c r="P67" s="557" t="s">
        <v>45</v>
      </c>
      <c r="Q67" s="556" t="s">
        <v>834</v>
      </c>
      <c r="R67" s="556" t="s">
        <v>835</v>
      </c>
      <c r="S67" s="556" t="s">
        <v>48</v>
      </c>
      <c r="T67" s="556" t="s">
        <v>49</v>
      </c>
      <c r="U67" s="556" t="s">
        <v>836</v>
      </c>
      <c r="V67" s="556" t="s">
        <v>51</v>
      </c>
      <c r="W67" s="556" t="s">
        <v>89</v>
      </c>
      <c r="X67" s="556" t="s">
        <v>90</v>
      </c>
      <c r="Y67" s="556" t="s">
        <v>837</v>
      </c>
      <c r="Z67" s="556" t="s">
        <v>837</v>
      </c>
      <c r="AA67" s="556" t="s">
        <v>838</v>
      </c>
      <c r="AB67" s="556" t="s">
        <v>839</v>
      </c>
      <c r="AC67" s="556" t="s">
        <v>840</v>
      </c>
      <c r="AD67" s="556" t="s">
        <v>841</v>
      </c>
      <c r="AE67" s="556"/>
      <c r="AF67" s="556" t="s">
        <v>813</v>
      </c>
      <c r="AG67" s="556" t="s">
        <v>149</v>
      </c>
      <c r="AH67" s="556" t="s">
        <v>842</v>
      </c>
      <c r="AI67" s="556" t="s">
        <v>843</v>
      </c>
    </row>
    <row r="68" spans="1:35">
      <c r="A68" s="555">
        <v>23225</v>
      </c>
      <c r="B68" s="556" t="s">
        <v>813</v>
      </c>
      <c r="C68" s="556" t="s">
        <v>844</v>
      </c>
      <c r="D68" s="556" t="s">
        <v>37</v>
      </c>
      <c r="E68" s="557" t="s">
        <v>38</v>
      </c>
      <c r="F68" s="556" t="s">
        <v>39</v>
      </c>
      <c r="G68" s="556" t="s">
        <v>40</v>
      </c>
      <c r="H68" s="556" t="s">
        <v>41</v>
      </c>
      <c r="I68" s="556" t="s">
        <v>42</v>
      </c>
      <c r="J68" s="556" t="s">
        <v>43</v>
      </c>
      <c r="K68" s="556" t="s">
        <v>44</v>
      </c>
      <c r="L68" s="558">
        <v>34650000</v>
      </c>
      <c r="M68" s="558">
        <v>0</v>
      </c>
      <c r="N68" s="558">
        <v>34650000</v>
      </c>
      <c r="O68" s="558">
        <v>27510000</v>
      </c>
      <c r="P68" s="557" t="s">
        <v>45</v>
      </c>
      <c r="Q68" s="556" t="s">
        <v>845</v>
      </c>
      <c r="R68" s="556" t="s">
        <v>846</v>
      </c>
      <c r="S68" s="556" t="s">
        <v>48</v>
      </c>
      <c r="T68" s="556" t="s">
        <v>49</v>
      </c>
      <c r="U68" s="556" t="s">
        <v>847</v>
      </c>
      <c r="V68" s="556" t="s">
        <v>51</v>
      </c>
      <c r="W68" s="556" t="s">
        <v>319</v>
      </c>
      <c r="X68" s="556" t="s">
        <v>320</v>
      </c>
      <c r="Y68" s="556" t="s">
        <v>848</v>
      </c>
      <c r="Z68" s="556" t="s">
        <v>848</v>
      </c>
      <c r="AA68" s="556" t="s">
        <v>553</v>
      </c>
      <c r="AB68" s="556" t="s">
        <v>849</v>
      </c>
      <c r="AC68" s="556" t="s">
        <v>850</v>
      </c>
      <c r="AD68" s="556" t="s">
        <v>851</v>
      </c>
      <c r="AE68" s="556"/>
      <c r="AF68" s="556" t="s">
        <v>813</v>
      </c>
      <c r="AG68" s="556" t="s">
        <v>59</v>
      </c>
      <c r="AH68" s="556" t="s">
        <v>852</v>
      </c>
      <c r="AI68" s="556" t="s">
        <v>853</v>
      </c>
    </row>
    <row r="69" spans="1:35">
      <c r="A69" s="555">
        <v>23525</v>
      </c>
      <c r="B69" s="556" t="s">
        <v>813</v>
      </c>
      <c r="C69" s="556" t="s">
        <v>854</v>
      </c>
      <c r="D69" s="556" t="s">
        <v>37</v>
      </c>
      <c r="E69" s="557" t="s">
        <v>747</v>
      </c>
      <c r="F69" s="556" t="s">
        <v>748</v>
      </c>
      <c r="G69" s="556" t="s">
        <v>548</v>
      </c>
      <c r="H69" s="556" t="s">
        <v>549</v>
      </c>
      <c r="I69" s="556" t="s">
        <v>68</v>
      </c>
      <c r="J69" s="556" t="s">
        <v>69</v>
      </c>
      <c r="K69" s="556" t="s">
        <v>44</v>
      </c>
      <c r="L69" s="558">
        <v>61966667</v>
      </c>
      <c r="M69" s="558">
        <v>0</v>
      </c>
      <c r="N69" s="558">
        <v>61966667</v>
      </c>
      <c r="O69" s="558">
        <v>49500000</v>
      </c>
      <c r="P69" s="557" t="s">
        <v>45</v>
      </c>
      <c r="Q69" s="556" t="s">
        <v>855</v>
      </c>
      <c r="R69" s="556" t="s">
        <v>856</v>
      </c>
      <c r="S69" s="556" t="s">
        <v>48</v>
      </c>
      <c r="T69" s="556" t="s">
        <v>49</v>
      </c>
      <c r="U69" s="556" t="s">
        <v>857</v>
      </c>
      <c r="V69" s="556" t="s">
        <v>51</v>
      </c>
      <c r="W69" s="556" t="s">
        <v>52</v>
      </c>
      <c r="X69" s="556" t="s">
        <v>53</v>
      </c>
      <c r="Y69" s="556" t="s">
        <v>858</v>
      </c>
      <c r="Z69" s="556" t="s">
        <v>859</v>
      </c>
      <c r="AA69" s="556" t="s">
        <v>860</v>
      </c>
      <c r="AB69" s="556" t="s">
        <v>861</v>
      </c>
      <c r="AC69" s="556" t="s">
        <v>862</v>
      </c>
      <c r="AD69" s="556" t="s">
        <v>863</v>
      </c>
      <c r="AE69" s="556"/>
      <c r="AF69" s="556" t="s">
        <v>813</v>
      </c>
      <c r="AG69" s="556" t="s">
        <v>59</v>
      </c>
      <c r="AH69" s="556" t="s">
        <v>864</v>
      </c>
      <c r="AI69" s="556" t="s">
        <v>865</v>
      </c>
    </row>
    <row r="70" spans="1:35">
      <c r="A70" s="555">
        <v>23725</v>
      </c>
      <c r="B70" s="556" t="s">
        <v>866</v>
      </c>
      <c r="C70" s="556" t="s">
        <v>867</v>
      </c>
      <c r="D70" s="556" t="s">
        <v>37</v>
      </c>
      <c r="E70" s="557" t="s">
        <v>64</v>
      </c>
      <c r="F70" s="556" t="s">
        <v>65</v>
      </c>
      <c r="G70" s="556" t="s">
        <v>525</v>
      </c>
      <c r="H70" s="556" t="s">
        <v>526</v>
      </c>
      <c r="I70" s="556" t="s">
        <v>68</v>
      </c>
      <c r="J70" s="556" t="s">
        <v>69</v>
      </c>
      <c r="K70" s="556" t="s">
        <v>44</v>
      </c>
      <c r="L70" s="558">
        <v>60500000</v>
      </c>
      <c r="M70" s="558">
        <v>0</v>
      </c>
      <c r="N70" s="558">
        <v>60500000</v>
      </c>
      <c r="O70" s="558">
        <v>48216666</v>
      </c>
      <c r="P70" s="557" t="s">
        <v>45</v>
      </c>
      <c r="Q70" s="556" t="s">
        <v>868</v>
      </c>
      <c r="R70" s="556" t="s">
        <v>869</v>
      </c>
      <c r="S70" s="556" t="s">
        <v>48</v>
      </c>
      <c r="T70" s="556" t="s">
        <v>49</v>
      </c>
      <c r="U70" s="556" t="s">
        <v>870</v>
      </c>
      <c r="V70" s="556" t="s">
        <v>51</v>
      </c>
      <c r="W70" s="556" t="s">
        <v>52</v>
      </c>
      <c r="X70" s="556" t="s">
        <v>53</v>
      </c>
      <c r="Y70" s="556" t="s">
        <v>871</v>
      </c>
      <c r="Z70" s="556" t="s">
        <v>872</v>
      </c>
      <c r="AA70" s="556" t="s">
        <v>873</v>
      </c>
      <c r="AB70" s="556" t="s">
        <v>874</v>
      </c>
      <c r="AC70" s="556" t="s">
        <v>875</v>
      </c>
      <c r="AD70" s="556" t="s">
        <v>876</v>
      </c>
      <c r="AE70" s="556"/>
      <c r="AF70" s="556" t="s">
        <v>866</v>
      </c>
      <c r="AG70" s="556" t="s">
        <v>59</v>
      </c>
      <c r="AH70" s="556" t="s">
        <v>877</v>
      </c>
      <c r="AI70" s="556" t="s">
        <v>878</v>
      </c>
    </row>
    <row r="71" spans="1:35">
      <c r="A71" s="555">
        <v>23825</v>
      </c>
      <c r="B71" s="556" t="s">
        <v>866</v>
      </c>
      <c r="C71" s="556" t="s">
        <v>879</v>
      </c>
      <c r="D71" s="556" t="s">
        <v>37</v>
      </c>
      <c r="E71" s="557" t="s">
        <v>64</v>
      </c>
      <c r="F71" s="556" t="s">
        <v>65</v>
      </c>
      <c r="G71" s="556" t="s">
        <v>66</v>
      </c>
      <c r="H71" s="556" t="s">
        <v>67</v>
      </c>
      <c r="I71" s="556" t="s">
        <v>68</v>
      </c>
      <c r="J71" s="556" t="s">
        <v>69</v>
      </c>
      <c r="K71" s="556" t="s">
        <v>44</v>
      </c>
      <c r="L71" s="558">
        <v>37275000</v>
      </c>
      <c r="M71" s="558">
        <v>0</v>
      </c>
      <c r="N71" s="558">
        <v>37275000</v>
      </c>
      <c r="O71" s="558">
        <v>29228333</v>
      </c>
      <c r="P71" s="557" t="s">
        <v>45</v>
      </c>
      <c r="Q71" s="556" t="s">
        <v>880</v>
      </c>
      <c r="R71" s="556" t="s">
        <v>881</v>
      </c>
      <c r="S71" s="556" t="s">
        <v>48</v>
      </c>
      <c r="T71" s="556" t="s">
        <v>49</v>
      </c>
      <c r="U71" s="556" t="s">
        <v>882</v>
      </c>
      <c r="V71" s="556" t="s">
        <v>51</v>
      </c>
      <c r="W71" s="556" t="s">
        <v>129</v>
      </c>
      <c r="X71" s="556" t="s">
        <v>130</v>
      </c>
      <c r="Y71" s="556" t="s">
        <v>106</v>
      </c>
      <c r="Z71" s="556" t="s">
        <v>467</v>
      </c>
      <c r="AA71" s="556" t="s">
        <v>807</v>
      </c>
      <c r="AB71" s="556" t="s">
        <v>883</v>
      </c>
      <c r="AC71" s="556" t="s">
        <v>884</v>
      </c>
      <c r="AD71" s="556" t="s">
        <v>885</v>
      </c>
      <c r="AE71" s="556"/>
      <c r="AF71" s="556" t="s">
        <v>866</v>
      </c>
      <c r="AG71" s="556" t="s">
        <v>149</v>
      </c>
      <c r="AH71" s="556" t="s">
        <v>886</v>
      </c>
      <c r="AI71" s="556" t="s">
        <v>887</v>
      </c>
    </row>
    <row r="72" spans="1:35">
      <c r="A72" s="555">
        <v>23925</v>
      </c>
      <c r="B72" s="556" t="s">
        <v>866</v>
      </c>
      <c r="C72" s="556" t="s">
        <v>888</v>
      </c>
      <c r="D72" s="556" t="s">
        <v>37</v>
      </c>
      <c r="E72" s="557" t="s">
        <v>475</v>
      </c>
      <c r="F72" s="556" t="s">
        <v>476</v>
      </c>
      <c r="G72" s="556" t="s">
        <v>343</v>
      </c>
      <c r="H72" s="556" t="s">
        <v>344</v>
      </c>
      <c r="I72" s="556" t="s">
        <v>68</v>
      </c>
      <c r="J72" s="556" t="s">
        <v>69</v>
      </c>
      <c r="K72" s="556" t="s">
        <v>44</v>
      </c>
      <c r="L72" s="558">
        <v>90000000</v>
      </c>
      <c r="M72" s="558">
        <v>0</v>
      </c>
      <c r="N72" s="558">
        <v>90000000</v>
      </c>
      <c r="O72" s="558">
        <v>69900000</v>
      </c>
      <c r="P72" s="557" t="s">
        <v>45</v>
      </c>
      <c r="Q72" s="556" t="s">
        <v>889</v>
      </c>
      <c r="R72" s="556" t="s">
        <v>890</v>
      </c>
      <c r="S72" s="556" t="s">
        <v>48</v>
      </c>
      <c r="T72" s="556" t="s">
        <v>49</v>
      </c>
      <c r="U72" s="556" t="s">
        <v>891</v>
      </c>
      <c r="V72" s="556" t="s">
        <v>51</v>
      </c>
      <c r="W72" s="556" t="s">
        <v>89</v>
      </c>
      <c r="X72" s="556" t="s">
        <v>90</v>
      </c>
      <c r="Y72" s="556" t="s">
        <v>728</v>
      </c>
      <c r="Z72" s="556" t="s">
        <v>718</v>
      </c>
      <c r="AA72" s="556" t="s">
        <v>892</v>
      </c>
      <c r="AB72" s="556" t="s">
        <v>893</v>
      </c>
      <c r="AC72" s="556" t="s">
        <v>894</v>
      </c>
      <c r="AD72" s="556" t="s">
        <v>895</v>
      </c>
      <c r="AE72" s="556"/>
      <c r="AF72" s="556" t="s">
        <v>866</v>
      </c>
      <c r="AG72" s="556" t="s">
        <v>59</v>
      </c>
      <c r="AH72" s="556" t="s">
        <v>896</v>
      </c>
      <c r="AI72" s="556" t="s">
        <v>897</v>
      </c>
    </row>
    <row r="73" spans="1:35">
      <c r="A73" s="555">
        <v>24025</v>
      </c>
      <c r="B73" s="556" t="s">
        <v>866</v>
      </c>
      <c r="C73" s="556" t="s">
        <v>898</v>
      </c>
      <c r="D73" s="556" t="s">
        <v>37</v>
      </c>
      <c r="E73" s="557" t="s">
        <v>64</v>
      </c>
      <c r="F73" s="556" t="s">
        <v>65</v>
      </c>
      <c r="G73" s="556" t="s">
        <v>899</v>
      </c>
      <c r="H73" s="556" t="s">
        <v>900</v>
      </c>
      <c r="I73" s="556" t="s">
        <v>68</v>
      </c>
      <c r="J73" s="556" t="s">
        <v>69</v>
      </c>
      <c r="K73" s="556" t="s">
        <v>44</v>
      </c>
      <c r="L73" s="558">
        <v>68200000</v>
      </c>
      <c r="M73" s="558">
        <v>0</v>
      </c>
      <c r="N73" s="558">
        <v>68200000</v>
      </c>
      <c r="O73" s="558">
        <v>54353800</v>
      </c>
      <c r="P73" s="557" t="s">
        <v>45</v>
      </c>
      <c r="Q73" s="556" t="s">
        <v>901</v>
      </c>
      <c r="R73" s="556" t="s">
        <v>902</v>
      </c>
      <c r="S73" s="556" t="s">
        <v>48</v>
      </c>
      <c r="T73" s="556" t="s">
        <v>49</v>
      </c>
      <c r="U73" s="556" t="s">
        <v>903</v>
      </c>
      <c r="V73" s="556" t="s">
        <v>51</v>
      </c>
      <c r="W73" s="556" t="s">
        <v>89</v>
      </c>
      <c r="X73" s="556" t="s">
        <v>90</v>
      </c>
      <c r="Y73" s="556" t="s">
        <v>904</v>
      </c>
      <c r="Z73" s="556" t="s">
        <v>905</v>
      </c>
      <c r="AA73" s="556" t="s">
        <v>906</v>
      </c>
      <c r="AB73" s="556" t="s">
        <v>907</v>
      </c>
      <c r="AC73" s="556" t="s">
        <v>908</v>
      </c>
      <c r="AD73" s="556" t="s">
        <v>909</v>
      </c>
      <c r="AE73" s="556"/>
      <c r="AF73" s="556" t="s">
        <v>866</v>
      </c>
      <c r="AG73" s="556" t="s">
        <v>59</v>
      </c>
      <c r="AH73" s="556" t="s">
        <v>910</v>
      </c>
      <c r="AI73" s="556" t="s">
        <v>911</v>
      </c>
    </row>
    <row r="74" spans="1:35">
      <c r="A74" s="555">
        <v>24125</v>
      </c>
      <c r="B74" s="556" t="s">
        <v>866</v>
      </c>
      <c r="C74" s="556" t="s">
        <v>912</v>
      </c>
      <c r="D74" s="556" t="s">
        <v>37</v>
      </c>
      <c r="E74" s="557" t="s">
        <v>64</v>
      </c>
      <c r="F74" s="556" t="s">
        <v>65</v>
      </c>
      <c r="G74" s="556" t="s">
        <v>899</v>
      </c>
      <c r="H74" s="556" t="s">
        <v>900</v>
      </c>
      <c r="I74" s="556" t="s">
        <v>68</v>
      </c>
      <c r="J74" s="556" t="s">
        <v>69</v>
      </c>
      <c r="K74" s="556" t="s">
        <v>44</v>
      </c>
      <c r="L74" s="558">
        <v>90640000</v>
      </c>
      <c r="M74" s="558">
        <v>0</v>
      </c>
      <c r="N74" s="558">
        <v>90640000</v>
      </c>
      <c r="O74" s="558">
        <v>72237333</v>
      </c>
      <c r="P74" s="557" t="s">
        <v>45</v>
      </c>
      <c r="Q74" s="556" t="s">
        <v>913</v>
      </c>
      <c r="R74" s="556" t="s">
        <v>914</v>
      </c>
      <c r="S74" s="556" t="s">
        <v>48</v>
      </c>
      <c r="T74" s="556" t="s">
        <v>49</v>
      </c>
      <c r="U74" s="556" t="s">
        <v>915</v>
      </c>
      <c r="V74" s="556" t="s">
        <v>51</v>
      </c>
      <c r="W74" s="556" t="s">
        <v>89</v>
      </c>
      <c r="X74" s="556" t="s">
        <v>90</v>
      </c>
      <c r="Y74" s="556" t="s">
        <v>775</v>
      </c>
      <c r="Z74" s="556" t="s">
        <v>765</v>
      </c>
      <c r="AA74" s="556" t="s">
        <v>916</v>
      </c>
      <c r="AB74" s="556" t="s">
        <v>917</v>
      </c>
      <c r="AC74" s="556" t="s">
        <v>918</v>
      </c>
      <c r="AD74" s="556" t="s">
        <v>919</v>
      </c>
      <c r="AE74" s="556"/>
      <c r="AF74" s="556" t="s">
        <v>866</v>
      </c>
      <c r="AG74" s="556" t="s">
        <v>59</v>
      </c>
      <c r="AH74" s="556" t="s">
        <v>920</v>
      </c>
      <c r="AI74" s="556" t="s">
        <v>921</v>
      </c>
    </row>
    <row r="75" spans="1:35">
      <c r="A75" s="555">
        <v>24225</v>
      </c>
      <c r="B75" s="556" t="s">
        <v>866</v>
      </c>
      <c r="C75" s="556" t="s">
        <v>922</v>
      </c>
      <c r="D75" s="556" t="s">
        <v>37</v>
      </c>
      <c r="E75" s="557" t="s">
        <v>498</v>
      </c>
      <c r="F75" s="556" t="s">
        <v>499</v>
      </c>
      <c r="G75" s="556" t="s">
        <v>500</v>
      </c>
      <c r="H75" s="556" t="s">
        <v>501</v>
      </c>
      <c r="I75" s="556" t="s">
        <v>68</v>
      </c>
      <c r="J75" s="556" t="s">
        <v>69</v>
      </c>
      <c r="K75" s="556" t="s">
        <v>44</v>
      </c>
      <c r="L75" s="558">
        <v>45150000</v>
      </c>
      <c r="M75" s="558">
        <v>0</v>
      </c>
      <c r="N75" s="558">
        <v>45150000</v>
      </c>
      <c r="O75" s="558">
        <v>35546667</v>
      </c>
      <c r="P75" s="557" t="s">
        <v>45</v>
      </c>
      <c r="Q75" s="556" t="s">
        <v>923</v>
      </c>
      <c r="R75" s="556" t="s">
        <v>924</v>
      </c>
      <c r="S75" s="556" t="s">
        <v>48</v>
      </c>
      <c r="T75" s="556" t="s">
        <v>49</v>
      </c>
      <c r="U75" s="556" t="s">
        <v>925</v>
      </c>
      <c r="V75" s="556" t="s">
        <v>51</v>
      </c>
      <c r="W75" s="556" t="s">
        <v>52</v>
      </c>
      <c r="X75" s="556" t="s">
        <v>53</v>
      </c>
      <c r="Y75" s="556" t="s">
        <v>683</v>
      </c>
      <c r="Z75" s="556" t="s">
        <v>673</v>
      </c>
      <c r="AA75" s="556" t="s">
        <v>926</v>
      </c>
      <c r="AB75" s="556" t="s">
        <v>927</v>
      </c>
      <c r="AC75" s="556" t="s">
        <v>928</v>
      </c>
      <c r="AD75" s="556" t="s">
        <v>929</v>
      </c>
      <c r="AE75" s="556"/>
      <c r="AF75" s="556" t="s">
        <v>866</v>
      </c>
      <c r="AG75" s="556" t="s">
        <v>59</v>
      </c>
      <c r="AH75" s="556" t="s">
        <v>930</v>
      </c>
      <c r="AI75" s="556" t="s">
        <v>931</v>
      </c>
    </row>
    <row r="76" spans="1:35">
      <c r="A76" s="555">
        <v>24325</v>
      </c>
      <c r="B76" s="556" t="s">
        <v>866</v>
      </c>
      <c r="C76" s="556" t="s">
        <v>932</v>
      </c>
      <c r="D76" s="556" t="s">
        <v>37</v>
      </c>
      <c r="E76" s="557" t="s">
        <v>64</v>
      </c>
      <c r="F76" s="556" t="s">
        <v>65</v>
      </c>
      <c r="G76" s="556" t="s">
        <v>899</v>
      </c>
      <c r="H76" s="556" t="s">
        <v>900</v>
      </c>
      <c r="I76" s="556" t="s">
        <v>68</v>
      </c>
      <c r="J76" s="556" t="s">
        <v>69</v>
      </c>
      <c r="K76" s="556" t="s">
        <v>44</v>
      </c>
      <c r="L76" s="558">
        <v>79640000</v>
      </c>
      <c r="M76" s="558">
        <v>0</v>
      </c>
      <c r="N76" s="558">
        <v>79640000</v>
      </c>
      <c r="O76" s="558">
        <v>63470667</v>
      </c>
      <c r="P76" s="557" t="s">
        <v>45</v>
      </c>
      <c r="Q76" s="556" t="s">
        <v>933</v>
      </c>
      <c r="R76" s="556" t="s">
        <v>934</v>
      </c>
      <c r="S76" s="556" t="s">
        <v>48</v>
      </c>
      <c r="T76" s="556" t="s">
        <v>49</v>
      </c>
      <c r="U76" s="556" t="s">
        <v>935</v>
      </c>
      <c r="V76" s="556" t="s">
        <v>51</v>
      </c>
      <c r="W76" s="556" t="s">
        <v>52</v>
      </c>
      <c r="X76" s="556" t="s">
        <v>53</v>
      </c>
      <c r="Y76" s="556" t="s">
        <v>531</v>
      </c>
      <c r="Z76" s="556" t="s">
        <v>490</v>
      </c>
      <c r="AA76" s="556" t="s">
        <v>936</v>
      </c>
      <c r="AB76" s="556" t="s">
        <v>937</v>
      </c>
      <c r="AC76" s="556" t="s">
        <v>938</v>
      </c>
      <c r="AD76" s="556" t="s">
        <v>939</v>
      </c>
      <c r="AE76" s="556"/>
      <c r="AF76" s="556" t="s">
        <v>866</v>
      </c>
      <c r="AG76" s="556" t="s">
        <v>59</v>
      </c>
      <c r="AH76" s="556" t="s">
        <v>940</v>
      </c>
      <c r="AI76" s="556" t="s">
        <v>941</v>
      </c>
    </row>
    <row r="77" spans="1:35">
      <c r="A77" s="555">
        <v>24425</v>
      </c>
      <c r="B77" s="556" t="s">
        <v>866</v>
      </c>
      <c r="C77" s="556" t="s">
        <v>942</v>
      </c>
      <c r="D77" s="556" t="s">
        <v>37</v>
      </c>
      <c r="E77" s="557" t="s">
        <v>498</v>
      </c>
      <c r="F77" s="556" t="s">
        <v>499</v>
      </c>
      <c r="G77" s="556" t="s">
        <v>500</v>
      </c>
      <c r="H77" s="556" t="s">
        <v>501</v>
      </c>
      <c r="I77" s="556" t="s">
        <v>68</v>
      </c>
      <c r="J77" s="556" t="s">
        <v>69</v>
      </c>
      <c r="K77" s="556" t="s">
        <v>44</v>
      </c>
      <c r="L77" s="558">
        <v>46440000</v>
      </c>
      <c r="M77" s="558">
        <v>0</v>
      </c>
      <c r="N77" s="558">
        <v>46440000</v>
      </c>
      <c r="O77" s="558">
        <v>36836667</v>
      </c>
      <c r="P77" s="557" t="s">
        <v>45</v>
      </c>
      <c r="Q77" s="556" t="s">
        <v>943</v>
      </c>
      <c r="R77" s="556" t="s">
        <v>944</v>
      </c>
      <c r="S77" s="556" t="s">
        <v>48</v>
      </c>
      <c r="T77" s="556" t="s">
        <v>49</v>
      </c>
      <c r="U77" s="556" t="s">
        <v>945</v>
      </c>
      <c r="V77" s="556" t="s">
        <v>51</v>
      </c>
      <c r="W77" s="556" t="s">
        <v>52</v>
      </c>
      <c r="X77" s="556" t="s">
        <v>53</v>
      </c>
      <c r="Y77" s="556" t="s">
        <v>480</v>
      </c>
      <c r="Z77" s="556" t="s">
        <v>480</v>
      </c>
      <c r="AA77" s="556" t="s">
        <v>455</v>
      </c>
      <c r="AB77" s="556" t="s">
        <v>946</v>
      </c>
      <c r="AC77" s="556" t="s">
        <v>947</v>
      </c>
      <c r="AD77" s="556" t="s">
        <v>948</v>
      </c>
      <c r="AE77" s="556"/>
      <c r="AF77" s="556" t="s">
        <v>866</v>
      </c>
      <c r="AG77" s="556" t="s">
        <v>149</v>
      </c>
      <c r="AH77" s="556" t="s">
        <v>949</v>
      </c>
      <c r="AI77" s="556" t="s">
        <v>950</v>
      </c>
    </row>
    <row r="78" spans="1:35">
      <c r="A78" s="555">
        <v>24525</v>
      </c>
      <c r="B78" s="556" t="s">
        <v>866</v>
      </c>
      <c r="C78" s="556" t="s">
        <v>951</v>
      </c>
      <c r="D78" s="556" t="s">
        <v>37</v>
      </c>
      <c r="E78" s="557" t="s">
        <v>498</v>
      </c>
      <c r="F78" s="556" t="s">
        <v>499</v>
      </c>
      <c r="G78" s="556" t="s">
        <v>500</v>
      </c>
      <c r="H78" s="556" t="s">
        <v>501</v>
      </c>
      <c r="I78" s="556" t="s">
        <v>68</v>
      </c>
      <c r="J78" s="556" t="s">
        <v>69</v>
      </c>
      <c r="K78" s="556" t="s">
        <v>44</v>
      </c>
      <c r="L78" s="558">
        <v>45150000</v>
      </c>
      <c r="M78" s="558">
        <v>0</v>
      </c>
      <c r="N78" s="558">
        <v>45150000</v>
      </c>
      <c r="O78" s="558">
        <v>35546667</v>
      </c>
      <c r="P78" s="557" t="s">
        <v>45</v>
      </c>
      <c r="Q78" s="556" t="s">
        <v>952</v>
      </c>
      <c r="R78" s="556" t="s">
        <v>953</v>
      </c>
      <c r="S78" s="556" t="s">
        <v>48</v>
      </c>
      <c r="T78" s="556" t="s">
        <v>49</v>
      </c>
      <c r="U78" s="556" t="s">
        <v>954</v>
      </c>
      <c r="V78" s="556" t="s">
        <v>51</v>
      </c>
      <c r="W78" s="556" t="s">
        <v>52</v>
      </c>
      <c r="X78" s="556" t="s">
        <v>53</v>
      </c>
      <c r="Y78" s="556" t="s">
        <v>615</v>
      </c>
      <c r="Z78" s="556" t="s">
        <v>615</v>
      </c>
      <c r="AA78" s="556" t="s">
        <v>955</v>
      </c>
      <c r="AB78" s="556" t="s">
        <v>956</v>
      </c>
      <c r="AC78" s="556" t="s">
        <v>957</v>
      </c>
      <c r="AD78" s="556" t="s">
        <v>958</v>
      </c>
      <c r="AE78" s="556"/>
      <c r="AF78" s="556" t="s">
        <v>866</v>
      </c>
      <c r="AG78" s="556" t="s">
        <v>59</v>
      </c>
      <c r="AH78" s="556" t="s">
        <v>959</v>
      </c>
      <c r="AI78" s="556" t="s">
        <v>960</v>
      </c>
    </row>
    <row r="79" spans="1:35">
      <c r="A79" s="555">
        <v>24625</v>
      </c>
      <c r="B79" s="556" t="s">
        <v>866</v>
      </c>
      <c r="C79" s="556" t="s">
        <v>961</v>
      </c>
      <c r="D79" s="556" t="s">
        <v>37</v>
      </c>
      <c r="E79" s="557" t="s">
        <v>64</v>
      </c>
      <c r="F79" s="556" t="s">
        <v>65</v>
      </c>
      <c r="G79" s="556" t="s">
        <v>962</v>
      </c>
      <c r="H79" s="556" t="s">
        <v>963</v>
      </c>
      <c r="I79" s="556" t="s">
        <v>68</v>
      </c>
      <c r="J79" s="556" t="s">
        <v>69</v>
      </c>
      <c r="K79" s="556" t="s">
        <v>44</v>
      </c>
      <c r="L79" s="558">
        <v>33000000</v>
      </c>
      <c r="M79" s="558">
        <v>0</v>
      </c>
      <c r="N79" s="558">
        <v>33000000</v>
      </c>
      <c r="O79" s="558">
        <v>26300000</v>
      </c>
      <c r="P79" s="557" t="s">
        <v>45</v>
      </c>
      <c r="Q79" s="556" t="s">
        <v>964</v>
      </c>
      <c r="R79" s="556" t="s">
        <v>965</v>
      </c>
      <c r="S79" s="556" t="s">
        <v>48</v>
      </c>
      <c r="T79" s="556" t="s">
        <v>49</v>
      </c>
      <c r="U79" s="556" t="s">
        <v>966</v>
      </c>
      <c r="V79" s="556" t="s">
        <v>51</v>
      </c>
      <c r="W79" s="556" t="s">
        <v>142</v>
      </c>
      <c r="X79" s="556" t="s">
        <v>143</v>
      </c>
      <c r="Y79" s="556" t="s">
        <v>967</v>
      </c>
      <c r="Z79" s="556" t="s">
        <v>968</v>
      </c>
      <c r="AA79" s="556" t="s">
        <v>454</v>
      </c>
      <c r="AB79" s="556" t="s">
        <v>969</v>
      </c>
      <c r="AC79" s="556" t="s">
        <v>970</v>
      </c>
      <c r="AD79" s="556" t="s">
        <v>971</v>
      </c>
      <c r="AE79" s="556"/>
      <c r="AF79" s="556" t="s">
        <v>866</v>
      </c>
      <c r="AG79" s="556" t="s">
        <v>149</v>
      </c>
      <c r="AH79" s="556" t="s">
        <v>972</v>
      </c>
      <c r="AI79" s="556" t="s">
        <v>973</v>
      </c>
    </row>
    <row r="80" spans="1:35">
      <c r="A80" s="555">
        <v>24825</v>
      </c>
      <c r="B80" s="556" t="s">
        <v>866</v>
      </c>
      <c r="C80" s="556" t="s">
        <v>974</v>
      </c>
      <c r="D80" s="556" t="s">
        <v>37</v>
      </c>
      <c r="E80" s="557" t="s">
        <v>82</v>
      </c>
      <c r="F80" s="556" t="s">
        <v>83</v>
      </c>
      <c r="G80" s="556" t="s">
        <v>84</v>
      </c>
      <c r="H80" s="556" t="s">
        <v>85</v>
      </c>
      <c r="I80" s="556" t="s">
        <v>68</v>
      </c>
      <c r="J80" s="556" t="s">
        <v>69</v>
      </c>
      <c r="K80" s="556" t="s">
        <v>44</v>
      </c>
      <c r="L80" s="558">
        <v>45000000</v>
      </c>
      <c r="M80" s="558">
        <v>0</v>
      </c>
      <c r="N80" s="558">
        <v>45000000</v>
      </c>
      <c r="O80" s="558">
        <v>34800000</v>
      </c>
      <c r="P80" s="557" t="s">
        <v>45</v>
      </c>
      <c r="Q80" s="556" t="s">
        <v>975</v>
      </c>
      <c r="R80" s="556" t="s">
        <v>976</v>
      </c>
      <c r="S80" s="556" t="s">
        <v>48</v>
      </c>
      <c r="T80" s="556" t="s">
        <v>49</v>
      </c>
      <c r="U80" s="556" t="s">
        <v>977</v>
      </c>
      <c r="V80" s="556" t="s">
        <v>51</v>
      </c>
      <c r="W80" s="556" t="s">
        <v>52</v>
      </c>
      <c r="X80" s="556" t="s">
        <v>53</v>
      </c>
      <c r="Y80" s="556" t="s">
        <v>978</v>
      </c>
      <c r="Z80" s="556" t="s">
        <v>979</v>
      </c>
      <c r="AA80" s="556" t="s">
        <v>980</v>
      </c>
      <c r="AB80" s="556" t="s">
        <v>981</v>
      </c>
      <c r="AC80" s="556" t="s">
        <v>982</v>
      </c>
      <c r="AD80" s="556" t="s">
        <v>983</v>
      </c>
      <c r="AE80" s="556"/>
      <c r="AF80" s="556" t="s">
        <v>866</v>
      </c>
      <c r="AG80" s="556" t="s">
        <v>59</v>
      </c>
      <c r="AH80" s="556" t="s">
        <v>984</v>
      </c>
      <c r="AI80" s="556" t="s">
        <v>985</v>
      </c>
    </row>
    <row r="81" spans="1:35">
      <c r="A81" s="555">
        <v>25125</v>
      </c>
      <c r="B81" s="556" t="s">
        <v>866</v>
      </c>
      <c r="C81" s="556" t="s">
        <v>986</v>
      </c>
      <c r="D81" s="556" t="s">
        <v>37</v>
      </c>
      <c r="E81" s="557" t="s">
        <v>82</v>
      </c>
      <c r="F81" s="556" t="s">
        <v>83</v>
      </c>
      <c r="G81" s="556" t="s">
        <v>84</v>
      </c>
      <c r="H81" s="556" t="s">
        <v>85</v>
      </c>
      <c r="I81" s="556" t="s">
        <v>68</v>
      </c>
      <c r="J81" s="556" t="s">
        <v>69</v>
      </c>
      <c r="K81" s="556" t="s">
        <v>44</v>
      </c>
      <c r="L81" s="558">
        <v>40000000</v>
      </c>
      <c r="M81" s="558">
        <v>0</v>
      </c>
      <c r="N81" s="558">
        <v>40000000</v>
      </c>
      <c r="O81" s="558">
        <v>30933333</v>
      </c>
      <c r="P81" s="557" t="s">
        <v>45</v>
      </c>
      <c r="Q81" s="556" t="s">
        <v>987</v>
      </c>
      <c r="R81" s="556" t="s">
        <v>988</v>
      </c>
      <c r="S81" s="556" t="s">
        <v>48</v>
      </c>
      <c r="T81" s="556" t="s">
        <v>49</v>
      </c>
      <c r="U81" s="556" t="s">
        <v>989</v>
      </c>
      <c r="V81" s="556" t="s">
        <v>51</v>
      </c>
      <c r="W81" s="556" t="s">
        <v>52</v>
      </c>
      <c r="X81" s="556" t="s">
        <v>53</v>
      </c>
      <c r="Y81" s="556" t="s">
        <v>990</v>
      </c>
      <c r="Z81" s="556" t="s">
        <v>955</v>
      </c>
      <c r="AA81" s="556" t="s">
        <v>991</v>
      </c>
      <c r="AB81" s="556" t="s">
        <v>992</v>
      </c>
      <c r="AC81" s="556" t="s">
        <v>993</v>
      </c>
      <c r="AD81" s="556" t="s">
        <v>994</v>
      </c>
      <c r="AE81" s="556"/>
      <c r="AF81" s="556" t="s">
        <v>866</v>
      </c>
      <c r="AG81" s="556" t="s">
        <v>59</v>
      </c>
      <c r="AH81" s="556" t="s">
        <v>995</v>
      </c>
      <c r="AI81" s="556" t="s">
        <v>996</v>
      </c>
    </row>
    <row r="82" spans="1:35">
      <c r="A82" s="555">
        <v>25225</v>
      </c>
      <c r="B82" s="556" t="s">
        <v>866</v>
      </c>
      <c r="C82" s="556" t="s">
        <v>997</v>
      </c>
      <c r="D82" s="556" t="s">
        <v>37</v>
      </c>
      <c r="E82" s="557" t="s">
        <v>38</v>
      </c>
      <c r="F82" s="556" t="s">
        <v>39</v>
      </c>
      <c r="G82" s="556" t="s">
        <v>608</v>
      </c>
      <c r="H82" s="556" t="s">
        <v>609</v>
      </c>
      <c r="I82" s="556" t="s">
        <v>68</v>
      </c>
      <c r="J82" s="556" t="s">
        <v>69</v>
      </c>
      <c r="K82" s="556" t="s">
        <v>44</v>
      </c>
      <c r="L82" s="558">
        <v>42000000</v>
      </c>
      <c r="M82" s="558">
        <v>0</v>
      </c>
      <c r="N82" s="558">
        <v>42000000</v>
      </c>
      <c r="O82" s="558">
        <v>33066667</v>
      </c>
      <c r="P82" s="557" t="s">
        <v>45</v>
      </c>
      <c r="Q82" s="556" t="s">
        <v>998</v>
      </c>
      <c r="R82" s="556" t="s">
        <v>999</v>
      </c>
      <c r="S82" s="556" t="s">
        <v>48</v>
      </c>
      <c r="T82" s="556" t="s">
        <v>49</v>
      </c>
      <c r="U82" s="556" t="s">
        <v>1000</v>
      </c>
      <c r="V82" s="556" t="s">
        <v>51</v>
      </c>
      <c r="W82" s="556" t="s">
        <v>52</v>
      </c>
      <c r="X82" s="556" t="s">
        <v>53</v>
      </c>
      <c r="Y82" s="556" t="s">
        <v>1001</v>
      </c>
      <c r="Z82" s="556" t="s">
        <v>1002</v>
      </c>
      <c r="AA82" s="556" t="s">
        <v>1003</v>
      </c>
      <c r="AB82" s="556" t="s">
        <v>1004</v>
      </c>
      <c r="AC82" s="556" t="s">
        <v>1005</v>
      </c>
      <c r="AD82" s="556" t="s">
        <v>1006</v>
      </c>
      <c r="AE82" s="556"/>
      <c r="AF82" s="556" t="s">
        <v>866</v>
      </c>
      <c r="AG82" s="556" t="s">
        <v>59</v>
      </c>
      <c r="AH82" s="556" t="s">
        <v>1007</v>
      </c>
      <c r="AI82" s="556" t="s">
        <v>1008</v>
      </c>
    </row>
    <row r="83" spans="1:35">
      <c r="A83" s="555">
        <v>25625</v>
      </c>
      <c r="B83" s="556" t="s">
        <v>1009</v>
      </c>
      <c r="C83" s="556" t="s">
        <v>1010</v>
      </c>
      <c r="D83" s="556" t="s">
        <v>37</v>
      </c>
      <c r="E83" s="557" t="s">
        <v>64</v>
      </c>
      <c r="F83" s="556" t="s">
        <v>65</v>
      </c>
      <c r="G83" s="556" t="s">
        <v>66</v>
      </c>
      <c r="H83" s="556" t="s">
        <v>67</v>
      </c>
      <c r="I83" s="556" t="s">
        <v>68</v>
      </c>
      <c r="J83" s="556" t="s">
        <v>69</v>
      </c>
      <c r="K83" s="556" t="s">
        <v>44</v>
      </c>
      <c r="L83" s="558">
        <v>81900000</v>
      </c>
      <c r="M83" s="558">
        <v>0</v>
      </c>
      <c r="N83" s="558">
        <v>81900000</v>
      </c>
      <c r="O83" s="558">
        <v>65260000</v>
      </c>
      <c r="P83" s="557" t="s">
        <v>45</v>
      </c>
      <c r="Q83" s="556" t="s">
        <v>1011</v>
      </c>
      <c r="R83" s="556" t="s">
        <v>1012</v>
      </c>
      <c r="S83" s="556" t="s">
        <v>48</v>
      </c>
      <c r="T83" s="556" t="s">
        <v>49</v>
      </c>
      <c r="U83" s="556" t="s">
        <v>1013</v>
      </c>
      <c r="V83" s="556" t="s">
        <v>51</v>
      </c>
      <c r="W83" s="556" t="s">
        <v>129</v>
      </c>
      <c r="X83" s="556" t="s">
        <v>130</v>
      </c>
      <c r="Y83" s="556" t="s">
        <v>1014</v>
      </c>
      <c r="Z83" s="556" t="s">
        <v>1015</v>
      </c>
      <c r="AA83" s="556" t="s">
        <v>1016</v>
      </c>
      <c r="AB83" s="556" t="s">
        <v>1017</v>
      </c>
      <c r="AC83" s="556" t="s">
        <v>1018</v>
      </c>
      <c r="AD83" s="556" t="s">
        <v>1019</v>
      </c>
      <c r="AE83" s="556"/>
      <c r="AF83" s="556" t="s">
        <v>1009</v>
      </c>
      <c r="AG83" s="556" t="s">
        <v>59</v>
      </c>
      <c r="AH83" s="556" t="s">
        <v>1020</v>
      </c>
      <c r="AI83" s="556" t="s">
        <v>1021</v>
      </c>
    </row>
    <row r="84" spans="1:35">
      <c r="A84" s="555">
        <v>25725</v>
      </c>
      <c r="B84" s="556" t="s">
        <v>1009</v>
      </c>
      <c r="C84" s="556" t="s">
        <v>1022</v>
      </c>
      <c r="D84" s="556" t="s">
        <v>37</v>
      </c>
      <c r="E84" s="557" t="s">
        <v>64</v>
      </c>
      <c r="F84" s="556" t="s">
        <v>65</v>
      </c>
      <c r="G84" s="556" t="s">
        <v>100</v>
      </c>
      <c r="H84" s="556" t="s">
        <v>101</v>
      </c>
      <c r="I84" s="556" t="s">
        <v>68</v>
      </c>
      <c r="J84" s="556" t="s">
        <v>69</v>
      </c>
      <c r="K84" s="556" t="s">
        <v>44</v>
      </c>
      <c r="L84" s="558">
        <v>99000000</v>
      </c>
      <c r="M84" s="558">
        <v>0</v>
      </c>
      <c r="N84" s="558">
        <v>99000000</v>
      </c>
      <c r="O84" s="558">
        <v>79800000</v>
      </c>
      <c r="P84" s="557" t="s">
        <v>45</v>
      </c>
      <c r="Q84" s="556" t="s">
        <v>1023</v>
      </c>
      <c r="R84" s="556" t="s">
        <v>1024</v>
      </c>
      <c r="S84" s="556" t="s">
        <v>48</v>
      </c>
      <c r="T84" s="556" t="s">
        <v>49</v>
      </c>
      <c r="U84" s="556" t="s">
        <v>1025</v>
      </c>
      <c r="V84" s="556" t="s">
        <v>51</v>
      </c>
      <c r="W84" s="556" t="s">
        <v>172</v>
      </c>
      <c r="X84" s="556" t="s">
        <v>173</v>
      </c>
      <c r="Y84" s="556" t="s">
        <v>1026</v>
      </c>
      <c r="Z84" s="556" t="s">
        <v>1027</v>
      </c>
      <c r="AA84" s="556" t="s">
        <v>905</v>
      </c>
      <c r="AB84" s="556" t="s">
        <v>1028</v>
      </c>
      <c r="AC84" s="556" t="s">
        <v>1029</v>
      </c>
      <c r="AD84" s="556" t="s">
        <v>1030</v>
      </c>
      <c r="AE84" s="556"/>
      <c r="AF84" s="556" t="s">
        <v>1009</v>
      </c>
      <c r="AG84" s="556" t="s">
        <v>59</v>
      </c>
      <c r="AH84" s="556" t="s">
        <v>1031</v>
      </c>
      <c r="AI84" s="556" t="s">
        <v>1032</v>
      </c>
    </row>
    <row r="85" spans="1:35">
      <c r="A85" s="555">
        <v>26125</v>
      </c>
      <c r="B85" s="556" t="s">
        <v>1009</v>
      </c>
      <c r="C85" s="556" t="s">
        <v>1033</v>
      </c>
      <c r="D85" s="556" t="s">
        <v>37</v>
      </c>
      <c r="E85" s="557" t="s">
        <v>64</v>
      </c>
      <c r="F85" s="556" t="s">
        <v>65</v>
      </c>
      <c r="G85" s="556" t="s">
        <v>66</v>
      </c>
      <c r="H85" s="556" t="s">
        <v>67</v>
      </c>
      <c r="I85" s="556" t="s">
        <v>68</v>
      </c>
      <c r="J85" s="556" t="s">
        <v>69</v>
      </c>
      <c r="K85" s="556" t="s">
        <v>44</v>
      </c>
      <c r="L85" s="558">
        <v>79310000</v>
      </c>
      <c r="M85" s="558">
        <v>0</v>
      </c>
      <c r="N85" s="558">
        <v>79310000</v>
      </c>
      <c r="O85" s="558">
        <v>63928667</v>
      </c>
      <c r="P85" s="557" t="s">
        <v>45</v>
      </c>
      <c r="Q85" s="556" t="s">
        <v>1034</v>
      </c>
      <c r="R85" s="556" t="s">
        <v>1035</v>
      </c>
      <c r="S85" s="556" t="s">
        <v>48</v>
      </c>
      <c r="T85" s="556" t="s">
        <v>49</v>
      </c>
      <c r="U85" s="556" t="s">
        <v>1036</v>
      </c>
      <c r="V85" s="556" t="s">
        <v>51</v>
      </c>
      <c r="W85" s="556" t="s">
        <v>172</v>
      </c>
      <c r="X85" s="556" t="s">
        <v>173</v>
      </c>
      <c r="Y85" s="556" t="s">
        <v>1037</v>
      </c>
      <c r="Z85" s="556" t="s">
        <v>1037</v>
      </c>
      <c r="AA85" s="556" t="s">
        <v>444</v>
      </c>
      <c r="AB85" s="556" t="s">
        <v>1038</v>
      </c>
      <c r="AC85" s="556" t="s">
        <v>1039</v>
      </c>
      <c r="AD85" s="556" t="s">
        <v>1040</v>
      </c>
      <c r="AE85" s="556"/>
      <c r="AF85" s="556" t="s">
        <v>1009</v>
      </c>
      <c r="AG85" s="556" t="s">
        <v>59</v>
      </c>
      <c r="AH85" s="556" t="s">
        <v>1041</v>
      </c>
      <c r="AI85" s="556" t="s">
        <v>1042</v>
      </c>
    </row>
    <row r="86" spans="1:35">
      <c r="A86" s="555">
        <v>26225</v>
      </c>
      <c r="B86" s="556" t="s">
        <v>1009</v>
      </c>
      <c r="C86" s="556" t="s">
        <v>1043</v>
      </c>
      <c r="D86" s="556" t="s">
        <v>37</v>
      </c>
      <c r="E86" s="557" t="s">
        <v>64</v>
      </c>
      <c r="F86" s="556" t="s">
        <v>65</v>
      </c>
      <c r="G86" s="556" t="s">
        <v>66</v>
      </c>
      <c r="H86" s="556" t="s">
        <v>67</v>
      </c>
      <c r="I86" s="556" t="s">
        <v>68</v>
      </c>
      <c r="J86" s="556" t="s">
        <v>69</v>
      </c>
      <c r="K86" s="556" t="s">
        <v>44</v>
      </c>
      <c r="L86" s="558">
        <v>79310000</v>
      </c>
      <c r="M86" s="558">
        <v>0</v>
      </c>
      <c r="N86" s="558">
        <v>79310000</v>
      </c>
      <c r="O86" s="558">
        <v>63928667</v>
      </c>
      <c r="P86" s="557" t="s">
        <v>45</v>
      </c>
      <c r="Q86" s="556" t="s">
        <v>1044</v>
      </c>
      <c r="R86" s="556" t="s">
        <v>1045</v>
      </c>
      <c r="S86" s="556" t="s">
        <v>48</v>
      </c>
      <c r="T86" s="556" t="s">
        <v>49</v>
      </c>
      <c r="U86" s="556" t="s">
        <v>1046</v>
      </c>
      <c r="V86" s="556" t="s">
        <v>51</v>
      </c>
      <c r="W86" s="556" t="s">
        <v>319</v>
      </c>
      <c r="X86" s="556" t="s">
        <v>320</v>
      </c>
      <c r="Y86" s="556" t="s">
        <v>1047</v>
      </c>
      <c r="Z86" s="556" t="s">
        <v>1048</v>
      </c>
      <c r="AA86" s="556" t="s">
        <v>695</v>
      </c>
      <c r="AB86" s="556" t="s">
        <v>1049</v>
      </c>
      <c r="AC86" s="556" t="s">
        <v>1050</v>
      </c>
      <c r="AD86" s="556" t="s">
        <v>1051</v>
      </c>
      <c r="AE86" s="556"/>
      <c r="AF86" s="556" t="s">
        <v>1009</v>
      </c>
      <c r="AG86" s="556" t="s">
        <v>59</v>
      </c>
      <c r="AH86" s="556" t="s">
        <v>1052</v>
      </c>
      <c r="AI86" s="556" t="s">
        <v>1053</v>
      </c>
    </row>
    <row r="87" spans="1:35">
      <c r="A87" s="555">
        <v>26425</v>
      </c>
      <c r="B87" s="556" t="s">
        <v>1054</v>
      </c>
      <c r="C87" s="556" t="s">
        <v>1055</v>
      </c>
      <c r="D87" s="556" t="s">
        <v>37</v>
      </c>
      <c r="E87" s="557" t="s">
        <v>747</v>
      </c>
      <c r="F87" s="556" t="s">
        <v>748</v>
      </c>
      <c r="G87" s="556" t="s">
        <v>548</v>
      </c>
      <c r="H87" s="556" t="s">
        <v>549</v>
      </c>
      <c r="I87" s="556" t="s">
        <v>68</v>
      </c>
      <c r="J87" s="556" t="s">
        <v>69</v>
      </c>
      <c r="K87" s="556" t="s">
        <v>44</v>
      </c>
      <c r="L87" s="558">
        <v>21274650</v>
      </c>
      <c r="M87" s="558">
        <v>0</v>
      </c>
      <c r="N87" s="558">
        <v>21274650</v>
      </c>
      <c r="O87" s="558">
        <v>12514500</v>
      </c>
      <c r="P87" s="557" t="s">
        <v>45</v>
      </c>
      <c r="Q87" s="556" t="s">
        <v>1056</v>
      </c>
      <c r="R87" s="556" t="s">
        <v>1057</v>
      </c>
      <c r="S87" s="556" t="s">
        <v>48</v>
      </c>
      <c r="T87" s="556" t="s">
        <v>49</v>
      </c>
      <c r="U87" s="556" t="s">
        <v>1058</v>
      </c>
      <c r="V87" s="556" t="s">
        <v>51</v>
      </c>
      <c r="W87" s="556" t="s">
        <v>142</v>
      </c>
      <c r="X87" s="556" t="s">
        <v>143</v>
      </c>
      <c r="Y87" s="556" t="s">
        <v>1059</v>
      </c>
      <c r="Z87" s="556" t="s">
        <v>1060</v>
      </c>
      <c r="AA87" s="556" t="s">
        <v>694</v>
      </c>
      <c r="AB87" s="556" t="s">
        <v>1061</v>
      </c>
      <c r="AC87" s="556" t="s">
        <v>1062</v>
      </c>
      <c r="AD87" s="556" t="s">
        <v>1063</v>
      </c>
      <c r="AE87" s="556"/>
      <c r="AF87" s="556" t="s">
        <v>1054</v>
      </c>
      <c r="AG87" s="556" t="s">
        <v>59</v>
      </c>
      <c r="AH87" s="556" t="s">
        <v>1064</v>
      </c>
      <c r="AI87" s="556" t="s">
        <v>1065</v>
      </c>
    </row>
    <row r="88" spans="1:35">
      <c r="A88" s="555">
        <v>26525</v>
      </c>
      <c r="B88" s="556" t="s">
        <v>1054</v>
      </c>
      <c r="C88" s="556" t="s">
        <v>1066</v>
      </c>
      <c r="D88" s="556" t="s">
        <v>37</v>
      </c>
      <c r="E88" s="557" t="s">
        <v>747</v>
      </c>
      <c r="F88" s="556" t="s">
        <v>748</v>
      </c>
      <c r="G88" s="556" t="s">
        <v>548</v>
      </c>
      <c r="H88" s="556" t="s">
        <v>549</v>
      </c>
      <c r="I88" s="556" t="s">
        <v>68</v>
      </c>
      <c r="J88" s="556" t="s">
        <v>69</v>
      </c>
      <c r="K88" s="556" t="s">
        <v>44</v>
      </c>
      <c r="L88" s="558">
        <v>46303650</v>
      </c>
      <c r="M88" s="558">
        <v>0</v>
      </c>
      <c r="N88" s="558">
        <v>46303650</v>
      </c>
      <c r="O88" s="558">
        <v>37543500</v>
      </c>
      <c r="P88" s="557" t="s">
        <v>45</v>
      </c>
      <c r="Q88" s="556" t="s">
        <v>1067</v>
      </c>
      <c r="R88" s="556" t="s">
        <v>1068</v>
      </c>
      <c r="S88" s="556" t="s">
        <v>48</v>
      </c>
      <c r="T88" s="556" t="s">
        <v>49</v>
      </c>
      <c r="U88" s="556" t="s">
        <v>1069</v>
      </c>
      <c r="V88" s="556" t="s">
        <v>51</v>
      </c>
      <c r="W88" s="556" t="s">
        <v>52</v>
      </c>
      <c r="X88" s="556" t="s">
        <v>53</v>
      </c>
      <c r="Y88" s="556" t="s">
        <v>1070</v>
      </c>
      <c r="Z88" s="556" t="s">
        <v>752</v>
      </c>
      <c r="AA88" s="556" t="s">
        <v>1071</v>
      </c>
      <c r="AB88" s="556" t="s">
        <v>1072</v>
      </c>
      <c r="AC88" s="556" t="s">
        <v>1073</v>
      </c>
      <c r="AD88" s="556" t="s">
        <v>1074</v>
      </c>
      <c r="AE88" s="556"/>
      <c r="AF88" s="556" t="s">
        <v>1054</v>
      </c>
      <c r="AG88" s="556" t="s">
        <v>59</v>
      </c>
      <c r="AH88" s="556" t="s">
        <v>1075</v>
      </c>
      <c r="AI88" s="556" t="s">
        <v>1076</v>
      </c>
    </row>
    <row r="89" spans="1:35">
      <c r="A89" s="555">
        <v>26825</v>
      </c>
      <c r="B89" s="556" t="s">
        <v>1054</v>
      </c>
      <c r="C89" s="556" t="s">
        <v>1077</v>
      </c>
      <c r="D89" s="556" t="s">
        <v>37</v>
      </c>
      <c r="E89" s="557" t="s">
        <v>475</v>
      </c>
      <c r="F89" s="556" t="s">
        <v>476</v>
      </c>
      <c r="G89" s="556" t="s">
        <v>343</v>
      </c>
      <c r="H89" s="556" t="s">
        <v>344</v>
      </c>
      <c r="I89" s="556" t="s">
        <v>68</v>
      </c>
      <c r="J89" s="556" t="s">
        <v>69</v>
      </c>
      <c r="K89" s="556" t="s">
        <v>44</v>
      </c>
      <c r="L89" s="558">
        <v>55000000</v>
      </c>
      <c r="M89" s="558">
        <v>0</v>
      </c>
      <c r="N89" s="558">
        <v>55000000</v>
      </c>
      <c r="O89" s="558">
        <v>44500000</v>
      </c>
      <c r="P89" s="557" t="s">
        <v>45</v>
      </c>
      <c r="Q89" s="556" t="s">
        <v>1078</v>
      </c>
      <c r="R89" s="556" t="s">
        <v>1079</v>
      </c>
      <c r="S89" s="556" t="s">
        <v>48</v>
      </c>
      <c r="T89" s="556" t="s">
        <v>49</v>
      </c>
      <c r="U89" s="556" t="s">
        <v>1080</v>
      </c>
      <c r="V89" s="556" t="s">
        <v>51</v>
      </c>
      <c r="W89" s="556" t="s">
        <v>172</v>
      </c>
      <c r="X89" s="556" t="s">
        <v>173</v>
      </c>
      <c r="Y89" s="556" t="s">
        <v>1081</v>
      </c>
      <c r="Z89" s="556" t="s">
        <v>858</v>
      </c>
      <c r="AA89" s="556" t="s">
        <v>1082</v>
      </c>
      <c r="AB89" s="556" t="s">
        <v>1083</v>
      </c>
      <c r="AC89" s="556" t="s">
        <v>1084</v>
      </c>
      <c r="AD89" s="556" t="s">
        <v>1085</v>
      </c>
      <c r="AE89" s="556"/>
      <c r="AF89" s="556" t="s">
        <v>1054</v>
      </c>
      <c r="AG89" s="556" t="s">
        <v>59</v>
      </c>
      <c r="AH89" s="556" t="s">
        <v>1086</v>
      </c>
      <c r="AI89" s="556" t="s">
        <v>1087</v>
      </c>
    </row>
    <row r="90" spans="1:35">
      <c r="A90" s="555">
        <v>26925</v>
      </c>
      <c r="B90" s="556" t="s">
        <v>1054</v>
      </c>
      <c r="C90" s="556" t="s">
        <v>1088</v>
      </c>
      <c r="D90" s="556" t="s">
        <v>37</v>
      </c>
      <c r="E90" s="557" t="s">
        <v>498</v>
      </c>
      <c r="F90" s="556" t="s">
        <v>499</v>
      </c>
      <c r="G90" s="556" t="s">
        <v>500</v>
      </c>
      <c r="H90" s="556" t="s">
        <v>501</v>
      </c>
      <c r="I90" s="556" t="s">
        <v>68</v>
      </c>
      <c r="J90" s="556" t="s">
        <v>69</v>
      </c>
      <c r="K90" s="556" t="s">
        <v>44</v>
      </c>
      <c r="L90" s="558">
        <v>97335000</v>
      </c>
      <c r="M90" s="558">
        <v>0</v>
      </c>
      <c r="N90" s="558">
        <v>97335000</v>
      </c>
      <c r="O90" s="558">
        <v>77868000</v>
      </c>
      <c r="P90" s="557" t="s">
        <v>45</v>
      </c>
      <c r="Q90" s="556" t="s">
        <v>1089</v>
      </c>
      <c r="R90" s="556" t="s">
        <v>1090</v>
      </c>
      <c r="S90" s="556" t="s">
        <v>48</v>
      </c>
      <c r="T90" s="556" t="s">
        <v>49</v>
      </c>
      <c r="U90" s="556" t="s">
        <v>1091</v>
      </c>
      <c r="V90" s="556" t="s">
        <v>51</v>
      </c>
      <c r="W90" s="556" t="s">
        <v>1092</v>
      </c>
      <c r="X90" s="556" t="s">
        <v>1093</v>
      </c>
      <c r="Y90" s="556" t="s">
        <v>468</v>
      </c>
      <c r="Z90" s="556" t="s">
        <v>468</v>
      </c>
      <c r="AA90" s="556" t="s">
        <v>1094</v>
      </c>
      <c r="AB90" s="556" t="s">
        <v>1095</v>
      </c>
      <c r="AC90" s="556" t="s">
        <v>1096</v>
      </c>
      <c r="AD90" s="556" t="s">
        <v>1097</v>
      </c>
      <c r="AE90" s="556"/>
      <c r="AF90" s="556" t="s">
        <v>1054</v>
      </c>
      <c r="AG90" s="556" t="s">
        <v>59</v>
      </c>
      <c r="AH90" s="556" t="s">
        <v>1098</v>
      </c>
      <c r="AI90" s="556" t="s">
        <v>1099</v>
      </c>
    </row>
    <row r="91" spans="1:35">
      <c r="A91" s="555">
        <v>27025</v>
      </c>
      <c r="B91" s="556" t="s">
        <v>1054</v>
      </c>
      <c r="C91" s="556" t="s">
        <v>1100</v>
      </c>
      <c r="D91" s="556" t="s">
        <v>37</v>
      </c>
      <c r="E91" s="557" t="s">
        <v>82</v>
      </c>
      <c r="F91" s="556" t="s">
        <v>83</v>
      </c>
      <c r="G91" s="556" t="s">
        <v>84</v>
      </c>
      <c r="H91" s="556" t="s">
        <v>85</v>
      </c>
      <c r="I91" s="556" t="s">
        <v>68</v>
      </c>
      <c r="J91" s="556" t="s">
        <v>69</v>
      </c>
      <c r="K91" s="556" t="s">
        <v>44</v>
      </c>
      <c r="L91" s="558">
        <v>34498133</v>
      </c>
      <c r="M91" s="558">
        <v>0</v>
      </c>
      <c r="N91" s="558">
        <v>34498133</v>
      </c>
      <c r="O91" s="558">
        <v>27686400</v>
      </c>
      <c r="P91" s="557" t="s">
        <v>45</v>
      </c>
      <c r="Q91" s="556" t="s">
        <v>1101</v>
      </c>
      <c r="R91" s="556" t="s">
        <v>1102</v>
      </c>
      <c r="S91" s="556" t="s">
        <v>48</v>
      </c>
      <c r="T91" s="556" t="s">
        <v>49</v>
      </c>
      <c r="U91" s="556" t="s">
        <v>1103</v>
      </c>
      <c r="V91" s="556" t="s">
        <v>51</v>
      </c>
      <c r="W91" s="556" t="s">
        <v>52</v>
      </c>
      <c r="X91" s="556" t="s">
        <v>53</v>
      </c>
      <c r="Y91" s="556" t="s">
        <v>980</v>
      </c>
      <c r="Z91" s="556" t="s">
        <v>454</v>
      </c>
      <c r="AA91" s="556" t="s">
        <v>1104</v>
      </c>
      <c r="AB91" s="556" t="s">
        <v>1105</v>
      </c>
      <c r="AC91" s="556" t="s">
        <v>1106</v>
      </c>
      <c r="AD91" s="556" t="s">
        <v>1107</v>
      </c>
      <c r="AE91" s="556"/>
      <c r="AF91" s="556" t="s">
        <v>1054</v>
      </c>
      <c r="AG91" s="556" t="s">
        <v>149</v>
      </c>
      <c r="AH91" s="556" t="s">
        <v>1108</v>
      </c>
      <c r="AI91" s="556" t="s">
        <v>1109</v>
      </c>
    </row>
    <row r="92" spans="1:35">
      <c r="A92" s="555">
        <v>27125</v>
      </c>
      <c r="B92" s="556" t="s">
        <v>1054</v>
      </c>
      <c r="C92" s="556" t="s">
        <v>1110</v>
      </c>
      <c r="D92" s="556" t="s">
        <v>37</v>
      </c>
      <c r="E92" s="557" t="s">
        <v>38</v>
      </c>
      <c r="F92" s="556" t="s">
        <v>39</v>
      </c>
      <c r="G92" s="556" t="s">
        <v>608</v>
      </c>
      <c r="H92" s="556" t="s">
        <v>609</v>
      </c>
      <c r="I92" s="556" t="s">
        <v>68</v>
      </c>
      <c r="J92" s="556" t="s">
        <v>69</v>
      </c>
      <c r="K92" s="556" t="s">
        <v>44</v>
      </c>
      <c r="L92" s="558">
        <v>77100000</v>
      </c>
      <c r="M92" s="558">
        <v>0</v>
      </c>
      <c r="N92" s="558">
        <v>77100000</v>
      </c>
      <c r="O92" s="558">
        <v>61680000</v>
      </c>
      <c r="P92" s="557" t="s">
        <v>45</v>
      </c>
      <c r="Q92" s="556" t="s">
        <v>1111</v>
      </c>
      <c r="R92" s="556" t="s">
        <v>1112</v>
      </c>
      <c r="S92" s="556" t="s">
        <v>48</v>
      </c>
      <c r="T92" s="556" t="s">
        <v>49</v>
      </c>
      <c r="U92" s="556" t="s">
        <v>1113</v>
      </c>
      <c r="V92" s="556" t="s">
        <v>51</v>
      </c>
      <c r="W92" s="556" t="s">
        <v>89</v>
      </c>
      <c r="X92" s="556" t="s">
        <v>90</v>
      </c>
      <c r="Y92" s="556" t="s">
        <v>1114</v>
      </c>
      <c r="Z92" s="556" t="s">
        <v>1115</v>
      </c>
      <c r="AA92" s="556" t="s">
        <v>1116</v>
      </c>
      <c r="AB92" s="556" t="s">
        <v>1117</v>
      </c>
      <c r="AC92" s="556" t="s">
        <v>1118</v>
      </c>
      <c r="AD92" s="556" t="s">
        <v>1119</v>
      </c>
      <c r="AE92" s="556"/>
      <c r="AF92" s="556" t="s">
        <v>1054</v>
      </c>
      <c r="AG92" s="556" t="s">
        <v>59</v>
      </c>
      <c r="AH92" s="556" t="s">
        <v>1120</v>
      </c>
      <c r="AI92" s="556" t="s">
        <v>1121</v>
      </c>
    </row>
    <row r="93" spans="1:35">
      <c r="A93" s="555">
        <v>27325</v>
      </c>
      <c r="B93" s="556" t="s">
        <v>1054</v>
      </c>
      <c r="C93" s="556" t="s">
        <v>1122</v>
      </c>
      <c r="D93" s="556" t="s">
        <v>37</v>
      </c>
      <c r="E93" s="557" t="s">
        <v>82</v>
      </c>
      <c r="F93" s="556" t="s">
        <v>83</v>
      </c>
      <c r="G93" s="556" t="s">
        <v>548</v>
      </c>
      <c r="H93" s="556" t="s">
        <v>549</v>
      </c>
      <c r="I93" s="556" t="s">
        <v>68</v>
      </c>
      <c r="J93" s="556" t="s">
        <v>69</v>
      </c>
      <c r="K93" s="556" t="s">
        <v>44</v>
      </c>
      <c r="L93" s="558">
        <v>80956800</v>
      </c>
      <c r="M93" s="558">
        <v>0</v>
      </c>
      <c r="N93" s="558">
        <v>80956800</v>
      </c>
      <c r="O93" s="558">
        <v>65964800</v>
      </c>
      <c r="P93" s="557" t="s">
        <v>45</v>
      </c>
      <c r="Q93" s="556" t="s">
        <v>1123</v>
      </c>
      <c r="R93" s="556" t="s">
        <v>1124</v>
      </c>
      <c r="S93" s="556" t="s">
        <v>48</v>
      </c>
      <c r="T93" s="556" t="s">
        <v>49</v>
      </c>
      <c r="U93" s="556" t="s">
        <v>1125</v>
      </c>
      <c r="V93" s="556" t="s">
        <v>51</v>
      </c>
      <c r="W93" s="556" t="s">
        <v>52</v>
      </c>
      <c r="X93" s="556" t="s">
        <v>53</v>
      </c>
      <c r="Y93" s="556" t="s">
        <v>916</v>
      </c>
      <c r="Z93" s="556" t="s">
        <v>892</v>
      </c>
      <c r="AA93" s="556" t="s">
        <v>1126</v>
      </c>
      <c r="AB93" s="556" t="s">
        <v>1127</v>
      </c>
      <c r="AC93" s="556" t="s">
        <v>1128</v>
      </c>
      <c r="AD93" s="556" t="s">
        <v>1129</v>
      </c>
      <c r="AE93" s="556"/>
      <c r="AF93" s="556" t="s">
        <v>1054</v>
      </c>
      <c r="AG93" s="556" t="s">
        <v>59</v>
      </c>
      <c r="AH93" s="556" t="s">
        <v>1130</v>
      </c>
      <c r="AI93" s="556" t="s">
        <v>1131</v>
      </c>
    </row>
    <row r="94" spans="1:35">
      <c r="A94" s="555">
        <v>27425</v>
      </c>
      <c r="B94" s="556" t="s">
        <v>1132</v>
      </c>
      <c r="C94" s="556" t="s">
        <v>1133</v>
      </c>
      <c r="D94" s="556" t="s">
        <v>37</v>
      </c>
      <c r="E94" s="557" t="s">
        <v>498</v>
      </c>
      <c r="F94" s="556" t="s">
        <v>499</v>
      </c>
      <c r="G94" s="556" t="s">
        <v>500</v>
      </c>
      <c r="H94" s="556" t="s">
        <v>501</v>
      </c>
      <c r="I94" s="556" t="s">
        <v>68</v>
      </c>
      <c r="J94" s="556" t="s">
        <v>69</v>
      </c>
      <c r="K94" s="556" t="s">
        <v>44</v>
      </c>
      <c r="L94" s="558">
        <v>100170000</v>
      </c>
      <c r="M94" s="558">
        <v>0</v>
      </c>
      <c r="N94" s="558">
        <v>100170000</v>
      </c>
      <c r="O94" s="558">
        <v>80454000</v>
      </c>
      <c r="P94" s="557" t="s">
        <v>45</v>
      </c>
      <c r="Q94" s="556" t="s">
        <v>1134</v>
      </c>
      <c r="R94" s="556" t="s">
        <v>1135</v>
      </c>
      <c r="S94" s="556" t="s">
        <v>48</v>
      </c>
      <c r="T94" s="556" t="s">
        <v>49</v>
      </c>
      <c r="U94" s="556" t="s">
        <v>1136</v>
      </c>
      <c r="V94" s="556" t="s">
        <v>51</v>
      </c>
      <c r="W94" s="556" t="s">
        <v>319</v>
      </c>
      <c r="X94" s="556" t="s">
        <v>320</v>
      </c>
      <c r="Y94" s="556" t="s">
        <v>568</v>
      </c>
      <c r="Z94" s="556" t="s">
        <v>568</v>
      </c>
      <c r="AA94" s="556" t="s">
        <v>1137</v>
      </c>
      <c r="AB94" s="556" t="s">
        <v>1138</v>
      </c>
      <c r="AC94" s="556" t="s">
        <v>1139</v>
      </c>
      <c r="AD94" s="556" t="s">
        <v>1140</v>
      </c>
      <c r="AE94" s="556"/>
      <c r="AF94" s="556" t="s">
        <v>1132</v>
      </c>
      <c r="AG94" s="556" t="s">
        <v>59</v>
      </c>
      <c r="AH94" s="556" t="s">
        <v>1141</v>
      </c>
      <c r="AI94" s="556" t="s">
        <v>1142</v>
      </c>
    </row>
    <row r="95" spans="1:35">
      <c r="A95" s="555">
        <v>27525</v>
      </c>
      <c r="B95" s="556" t="s">
        <v>1132</v>
      </c>
      <c r="C95" s="556" t="s">
        <v>1143</v>
      </c>
      <c r="D95" s="556" t="s">
        <v>37</v>
      </c>
      <c r="E95" s="557" t="s">
        <v>82</v>
      </c>
      <c r="F95" s="556" t="s">
        <v>83</v>
      </c>
      <c r="G95" s="556" t="s">
        <v>548</v>
      </c>
      <c r="H95" s="556" t="s">
        <v>549</v>
      </c>
      <c r="I95" s="556" t="s">
        <v>68</v>
      </c>
      <c r="J95" s="556" t="s">
        <v>69</v>
      </c>
      <c r="K95" s="556" t="s">
        <v>44</v>
      </c>
      <c r="L95" s="558">
        <v>84000000</v>
      </c>
      <c r="M95" s="558">
        <v>0</v>
      </c>
      <c r="N95" s="558">
        <v>84000000</v>
      </c>
      <c r="O95" s="558">
        <v>67200000</v>
      </c>
      <c r="P95" s="557" t="s">
        <v>45</v>
      </c>
      <c r="Q95" s="556" t="s">
        <v>1144</v>
      </c>
      <c r="R95" s="556" t="s">
        <v>1145</v>
      </c>
      <c r="S95" s="556" t="s">
        <v>48</v>
      </c>
      <c r="T95" s="556" t="s">
        <v>49</v>
      </c>
      <c r="U95" s="556" t="s">
        <v>1146</v>
      </c>
      <c r="V95" s="556" t="s">
        <v>51</v>
      </c>
      <c r="W95" s="556" t="s">
        <v>52</v>
      </c>
      <c r="X95" s="556" t="s">
        <v>53</v>
      </c>
      <c r="Y95" s="556" t="s">
        <v>230</v>
      </c>
      <c r="Z95" s="556" t="s">
        <v>1147</v>
      </c>
      <c r="AA95" s="556" t="s">
        <v>1148</v>
      </c>
      <c r="AB95" s="556" t="s">
        <v>1149</v>
      </c>
      <c r="AC95" s="556" t="s">
        <v>1150</v>
      </c>
      <c r="AD95" s="556" t="s">
        <v>1151</v>
      </c>
      <c r="AE95" s="556"/>
      <c r="AF95" s="556" t="s">
        <v>1132</v>
      </c>
      <c r="AG95" s="556" t="s">
        <v>59</v>
      </c>
      <c r="AH95" s="556" t="s">
        <v>1152</v>
      </c>
      <c r="AI95" s="556" t="s">
        <v>1153</v>
      </c>
    </row>
    <row r="96" spans="1:35">
      <c r="A96" s="555">
        <v>27625</v>
      </c>
      <c r="B96" s="556" t="s">
        <v>1132</v>
      </c>
      <c r="C96" s="556" t="s">
        <v>1154</v>
      </c>
      <c r="D96" s="556" t="s">
        <v>37</v>
      </c>
      <c r="E96" s="557" t="s">
        <v>82</v>
      </c>
      <c r="F96" s="556" t="s">
        <v>83</v>
      </c>
      <c r="G96" s="556" t="s">
        <v>548</v>
      </c>
      <c r="H96" s="556" t="s">
        <v>549</v>
      </c>
      <c r="I96" s="556" t="s">
        <v>68</v>
      </c>
      <c r="J96" s="556" t="s">
        <v>69</v>
      </c>
      <c r="K96" s="556" t="s">
        <v>44</v>
      </c>
      <c r="L96" s="558">
        <v>50400000</v>
      </c>
      <c r="M96" s="558">
        <v>0</v>
      </c>
      <c r="N96" s="558">
        <v>50400000</v>
      </c>
      <c r="O96" s="558">
        <v>33600000</v>
      </c>
      <c r="P96" s="557" t="s">
        <v>45</v>
      </c>
      <c r="Q96" s="556" t="s">
        <v>1155</v>
      </c>
      <c r="R96" s="556" t="s">
        <v>1156</v>
      </c>
      <c r="S96" s="556" t="s">
        <v>48</v>
      </c>
      <c r="T96" s="556" t="s">
        <v>49</v>
      </c>
      <c r="U96" s="556" t="s">
        <v>1157</v>
      </c>
      <c r="V96" s="556" t="s">
        <v>51</v>
      </c>
      <c r="W96" s="556" t="s">
        <v>52</v>
      </c>
      <c r="X96" s="556" t="s">
        <v>53</v>
      </c>
      <c r="Y96" s="556" t="s">
        <v>955</v>
      </c>
      <c r="Z96" s="556" t="s">
        <v>936</v>
      </c>
      <c r="AA96" s="556" t="s">
        <v>1158</v>
      </c>
      <c r="AB96" s="556" t="s">
        <v>1159</v>
      </c>
      <c r="AC96" s="556" t="s">
        <v>1160</v>
      </c>
      <c r="AD96" s="556" t="s">
        <v>1161</v>
      </c>
      <c r="AE96" s="556"/>
      <c r="AF96" s="556" t="s">
        <v>1132</v>
      </c>
      <c r="AG96" s="556" t="s">
        <v>59</v>
      </c>
      <c r="AH96" s="556" t="s">
        <v>1162</v>
      </c>
      <c r="AI96" s="556" t="s">
        <v>1163</v>
      </c>
    </row>
    <row r="97" spans="1:35">
      <c r="A97" s="555">
        <v>27725</v>
      </c>
      <c r="B97" s="556" t="s">
        <v>1132</v>
      </c>
      <c r="C97" s="556" t="s">
        <v>1164</v>
      </c>
      <c r="D97" s="556" t="s">
        <v>37</v>
      </c>
      <c r="E97" s="557" t="s">
        <v>82</v>
      </c>
      <c r="F97" s="556" t="s">
        <v>83</v>
      </c>
      <c r="G97" s="556" t="s">
        <v>548</v>
      </c>
      <c r="H97" s="556" t="s">
        <v>549</v>
      </c>
      <c r="I97" s="556" t="s">
        <v>68</v>
      </c>
      <c r="J97" s="556" t="s">
        <v>69</v>
      </c>
      <c r="K97" s="556" t="s">
        <v>44</v>
      </c>
      <c r="L97" s="558">
        <v>81000000</v>
      </c>
      <c r="M97" s="558">
        <v>0</v>
      </c>
      <c r="N97" s="558">
        <v>81000000</v>
      </c>
      <c r="O97" s="558">
        <v>66000000</v>
      </c>
      <c r="P97" s="557" t="s">
        <v>45</v>
      </c>
      <c r="Q97" s="556" t="s">
        <v>1165</v>
      </c>
      <c r="R97" s="556" t="s">
        <v>1166</v>
      </c>
      <c r="S97" s="556" t="s">
        <v>48</v>
      </c>
      <c r="T97" s="556" t="s">
        <v>49</v>
      </c>
      <c r="U97" s="556" t="s">
        <v>1167</v>
      </c>
      <c r="V97" s="556" t="s">
        <v>51</v>
      </c>
      <c r="W97" s="556" t="s">
        <v>1092</v>
      </c>
      <c r="X97" s="556" t="s">
        <v>1093</v>
      </c>
      <c r="Y97" s="556" t="s">
        <v>1168</v>
      </c>
      <c r="Z97" s="556" t="s">
        <v>1169</v>
      </c>
      <c r="AA97" s="556" t="s">
        <v>1170</v>
      </c>
      <c r="AB97" s="556" t="s">
        <v>1171</v>
      </c>
      <c r="AC97" s="556" t="s">
        <v>1172</v>
      </c>
      <c r="AD97" s="556" t="s">
        <v>1173</v>
      </c>
      <c r="AE97" s="556"/>
      <c r="AF97" s="556" t="s">
        <v>1132</v>
      </c>
      <c r="AG97" s="556" t="s">
        <v>59</v>
      </c>
      <c r="AH97" s="556" t="s">
        <v>1174</v>
      </c>
      <c r="AI97" s="556" t="s">
        <v>1175</v>
      </c>
    </row>
    <row r="98" spans="1:35">
      <c r="A98" s="555">
        <v>27825</v>
      </c>
      <c r="B98" s="556" t="s">
        <v>1132</v>
      </c>
      <c r="C98" s="556" t="s">
        <v>1176</v>
      </c>
      <c r="D98" s="556" t="s">
        <v>37</v>
      </c>
      <c r="E98" s="557" t="s">
        <v>82</v>
      </c>
      <c r="F98" s="556" t="s">
        <v>83</v>
      </c>
      <c r="G98" s="556" t="s">
        <v>548</v>
      </c>
      <c r="H98" s="556" t="s">
        <v>549</v>
      </c>
      <c r="I98" s="556" t="s">
        <v>68</v>
      </c>
      <c r="J98" s="556" t="s">
        <v>69</v>
      </c>
      <c r="K98" s="556" t="s">
        <v>44</v>
      </c>
      <c r="L98" s="558">
        <v>81000000</v>
      </c>
      <c r="M98" s="558">
        <v>0</v>
      </c>
      <c r="N98" s="558">
        <v>81000000</v>
      </c>
      <c r="O98" s="558">
        <v>66000000</v>
      </c>
      <c r="P98" s="557" t="s">
        <v>45</v>
      </c>
      <c r="Q98" s="556" t="s">
        <v>1177</v>
      </c>
      <c r="R98" s="556" t="s">
        <v>1178</v>
      </c>
      <c r="S98" s="556" t="s">
        <v>48</v>
      </c>
      <c r="T98" s="556" t="s">
        <v>49</v>
      </c>
      <c r="U98" s="556" t="s">
        <v>1179</v>
      </c>
      <c r="V98" s="556" t="s">
        <v>51</v>
      </c>
      <c r="W98" s="556" t="s">
        <v>89</v>
      </c>
      <c r="X98" s="556" t="s">
        <v>90</v>
      </c>
      <c r="Y98" s="556" t="s">
        <v>1180</v>
      </c>
      <c r="Z98" s="556" t="s">
        <v>818</v>
      </c>
      <c r="AA98" s="556" t="s">
        <v>1181</v>
      </c>
      <c r="AB98" s="556" t="s">
        <v>1182</v>
      </c>
      <c r="AC98" s="556" t="s">
        <v>1183</v>
      </c>
      <c r="AD98" s="556" t="s">
        <v>1184</v>
      </c>
      <c r="AE98" s="556"/>
      <c r="AF98" s="556" t="s">
        <v>1132</v>
      </c>
      <c r="AG98" s="556" t="s">
        <v>59</v>
      </c>
      <c r="AH98" s="556" t="s">
        <v>1185</v>
      </c>
      <c r="AI98" s="556" t="s">
        <v>1186</v>
      </c>
    </row>
    <row r="99" spans="1:35">
      <c r="A99" s="555">
        <v>27925</v>
      </c>
      <c r="B99" s="556" t="s">
        <v>1132</v>
      </c>
      <c r="C99" s="556" t="s">
        <v>1187</v>
      </c>
      <c r="D99" s="556" t="s">
        <v>37</v>
      </c>
      <c r="E99" s="557" t="s">
        <v>82</v>
      </c>
      <c r="F99" s="556" t="s">
        <v>83</v>
      </c>
      <c r="G99" s="556" t="s">
        <v>548</v>
      </c>
      <c r="H99" s="556" t="s">
        <v>549</v>
      </c>
      <c r="I99" s="556" t="s">
        <v>68</v>
      </c>
      <c r="J99" s="556" t="s">
        <v>69</v>
      </c>
      <c r="K99" s="556" t="s">
        <v>44</v>
      </c>
      <c r="L99" s="558">
        <v>84000000</v>
      </c>
      <c r="M99" s="558">
        <v>0</v>
      </c>
      <c r="N99" s="558">
        <v>84000000</v>
      </c>
      <c r="O99" s="558">
        <v>67200000</v>
      </c>
      <c r="P99" s="557" t="s">
        <v>45</v>
      </c>
      <c r="Q99" s="556" t="s">
        <v>1188</v>
      </c>
      <c r="R99" s="556" t="s">
        <v>1189</v>
      </c>
      <c r="S99" s="556" t="s">
        <v>48</v>
      </c>
      <c r="T99" s="556" t="s">
        <v>49</v>
      </c>
      <c r="U99" s="556" t="s">
        <v>1190</v>
      </c>
      <c r="V99" s="556" t="s">
        <v>51</v>
      </c>
      <c r="W99" s="556" t="s">
        <v>142</v>
      </c>
      <c r="X99" s="556" t="s">
        <v>143</v>
      </c>
      <c r="Y99" s="556" t="s">
        <v>892</v>
      </c>
      <c r="Z99" s="556" t="s">
        <v>873</v>
      </c>
      <c r="AA99" s="556" t="s">
        <v>1147</v>
      </c>
      <c r="AB99" s="556" t="s">
        <v>1191</v>
      </c>
      <c r="AC99" s="556" t="s">
        <v>1192</v>
      </c>
      <c r="AD99" s="556" t="s">
        <v>1193</v>
      </c>
      <c r="AE99" s="556"/>
      <c r="AF99" s="556" t="s">
        <v>1132</v>
      </c>
      <c r="AG99" s="556" t="s">
        <v>59</v>
      </c>
      <c r="AH99" s="556" t="s">
        <v>1194</v>
      </c>
      <c r="AI99" s="556" t="s">
        <v>1195</v>
      </c>
    </row>
    <row r="100" spans="1:35">
      <c r="A100" s="555">
        <v>28025</v>
      </c>
      <c r="B100" s="556" t="s">
        <v>1196</v>
      </c>
      <c r="C100" s="556" t="s">
        <v>1197</v>
      </c>
      <c r="D100" s="556" t="s">
        <v>37</v>
      </c>
      <c r="E100" s="557" t="s">
        <v>64</v>
      </c>
      <c r="F100" s="556" t="s">
        <v>65</v>
      </c>
      <c r="G100" s="556" t="s">
        <v>962</v>
      </c>
      <c r="H100" s="556" t="s">
        <v>963</v>
      </c>
      <c r="I100" s="556" t="s">
        <v>68</v>
      </c>
      <c r="J100" s="556" t="s">
        <v>69</v>
      </c>
      <c r="K100" s="556" t="s">
        <v>44</v>
      </c>
      <c r="L100" s="558">
        <v>33000000</v>
      </c>
      <c r="M100" s="558">
        <v>0</v>
      </c>
      <c r="N100" s="558">
        <v>33000000</v>
      </c>
      <c r="O100" s="558">
        <v>27000000</v>
      </c>
      <c r="P100" s="557" t="s">
        <v>45</v>
      </c>
      <c r="Q100" s="556" t="s">
        <v>1198</v>
      </c>
      <c r="R100" s="556" t="s">
        <v>1199</v>
      </c>
      <c r="S100" s="556" t="s">
        <v>48</v>
      </c>
      <c r="T100" s="556" t="s">
        <v>49</v>
      </c>
      <c r="U100" s="556" t="s">
        <v>1200</v>
      </c>
      <c r="V100" s="556" t="s">
        <v>51</v>
      </c>
      <c r="W100" s="556" t="s">
        <v>52</v>
      </c>
      <c r="X100" s="556" t="s">
        <v>53</v>
      </c>
      <c r="Y100" s="556" t="s">
        <v>1201</v>
      </c>
      <c r="Z100" s="556" t="s">
        <v>1202</v>
      </c>
      <c r="AA100" s="556" t="s">
        <v>1203</v>
      </c>
      <c r="AB100" s="556" t="s">
        <v>1204</v>
      </c>
      <c r="AC100" s="556" t="s">
        <v>1205</v>
      </c>
      <c r="AD100" s="556" t="s">
        <v>1206</v>
      </c>
      <c r="AE100" s="556"/>
      <c r="AF100" s="556" t="s">
        <v>1196</v>
      </c>
      <c r="AG100" s="556" t="s">
        <v>149</v>
      </c>
      <c r="AH100" s="556" t="s">
        <v>1207</v>
      </c>
      <c r="AI100" s="556" t="s">
        <v>1208</v>
      </c>
    </row>
    <row r="101" spans="1:35">
      <c r="A101" s="555">
        <v>28125</v>
      </c>
      <c r="B101" s="556" t="s">
        <v>1196</v>
      </c>
      <c r="C101" s="556" t="s">
        <v>1209</v>
      </c>
      <c r="D101" s="556" t="s">
        <v>37</v>
      </c>
      <c r="E101" s="557" t="s">
        <v>64</v>
      </c>
      <c r="F101" s="556" t="s">
        <v>65</v>
      </c>
      <c r="G101" s="556" t="s">
        <v>962</v>
      </c>
      <c r="H101" s="556" t="s">
        <v>963</v>
      </c>
      <c r="I101" s="556" t="s">
        <v>68</v>
      </c>
      <c r="J101" s="556" t="s">
        <v>69</v>
      </c>
      <c r="K101" s="556" t="s">
        <v>44</v>
      </c>
      <c r="L101" s="558">
        <v>35200000</v>
      </c>
      <c r="M101" s="558">
        <v>0</v>
      </c>
      <c r="N101" s="558">
        <v>35200000</v>
      </c>
      <c r="O101" s="558">
        <v>28800000</v>
      </c>
      <c r="P101" s="557" t="s">
        <v>45</v>
      </c>
      <c r="Q101" s="556" t="s">
        <v>1210</v>
      </c>
      <c r="R101" s="556" t="s">
        <v>1211</v>
      </c>
      <c r="S101" s="556" t="s">
        <v>48</v>
      </c>
      <c r="T101" s="556" t="s">
        <v>49</v>
      </c>
      <c r="U101" s="556" t="s">
        <v>1212</v>
      </c>
      <c r="V101" s="556" t="s">
        <v>51</v>
      </c>
      <c r="W101" s="556" t="s">
        <v>89</v>
      </c>
      <c r="X101" s="556" t="s">
        <v>90</v>
      </c>
      <c r="Y101" s="556" t="s">
        <v>968</v>
      </c>
      <c r="Z101" s="556" t="s">
        <v>589</v>
      </c>
      <c r="AA101" s="556" t="s">
        <v>230</v>
      </c>
      <c r="AB101" s="556" t="s">
        <v>1213</v>
      </c>
      <c r="AC101" s="556" t="s">
        <v>1214</v>
      </c>
      <c r="AD101" s="556" t="s">
        <v>1215</v>
      </c>
      <c r="AE101" s="556"/>
      <c r="AF101" s="556" t="s">
        <v>1196</v>
      </c>
      <c r="AG101" s="556" t="s">
        <v>149</v>
      </c>
      <c r="AH101" s="556" t="s">
        <v>1216</v>
      </c>
      <c r="AI101" s="556" t="s">
        <v>1217</v>
      </c>
    </row>
    <row r="102" spans="1:35">
      <c r="A102" s="555">
        <v>28225</v>
      </c>
      <c r="B102" s="556" t="s">
        <v>1196</v>
      </c>
      <c r="C102" s="556" t="s">
        <v>1218</v>
      </c>
      <c r="D102" s="556" t="s">
        <v>37</v>
      </c>
      <c r="E102" s="557" t="s">
        <v>64</v>
      </c>
      <c r="F102" s="556" t="s">
        <v>65</v>
      </c>
      <c r="G102" s="556" t="s">
        <v>962</v>
      </c>
      <c r="H102" s="556" t="s">
        <v>963</v>
      </c>
      <c r="I102" s="556" t="s">
        <v>68</v>
      </c>
      <c r="J102" s="556" t="s">
        <v>69</v>
      </c>
      <c r="K102" s="556" t="s">
        <v>44</v>
      </c>
      <c r="L102" s="558">
        <v>37950000</v>
      </c>
      <c r="M102" s="558">
        <v>0</v>
      </c>
      <c r="N102" s="558">
        <v>37950000</v>
      </c>
      <c r="O102" s="558">
        <v>31050000</v>
      </c>
      <c r="P102" s="557" t="s">
        <v>45</v>
      </c>
      <c r="Q102" s="556" t="s">
        <v>1219</v>
      </c>
      <c r="R102" s="556" t="s">
        <v>1220</v>
      </c>
      <c r="S102" s="556" t="s">
        <v>48</v>
      </c>
      <c r="T102" s="556" t="s">
        <v>49</v>
      </c>
      <c r="U102" s="556" t="s">
        <v>1221</v>
      </c>
      <c r="V102" s="556" t="s">
        <v>51</v>
      </c>
      <c r="W102" s="556" t="s">
        <v>89</v>
      </c>
      <c r="X102" s="556" t="s">
        <v>90</v>
      </c>
      <c r="Y102" s="556" t="s">
        <v>1222</v>
      </c>
      <c r="Z102" s="556" t="s">
        <v>1003</v>
      </c>
      <c r="AA102" s="556" t="s">
        <v>1223</v>
      </c>
      <c r="AB102" s="556" t="s">
        <v>1224</v>
      </c>
      <c r="AC102" s="556" t="s">
        <v>1225</v>
      </c>
      <c r="AD102" s="556" t="s">
        <v>1226</v>
      </c>
      <c r="AE102" s="556"/>
      <c r="AF102" s="556" t="s">
        <v>1196</v>
      </c>
      <c r="AG102" s="556" t="s">
        <v>59</v>
      </c>
      <c r="AH102" s="556" t="s">
        <v>1227</v>
      </c>
      <c r="AI102" s="556" t="s">
        <v>1228</v>
      </c>
    </row>
    <row r="103" spans="1:35">
      <c r="A103" s="555">
        <v>28325</v>
      </c>
      <c r="B103" s="556" t="s">
        <v>1196</v>
      </c>
      <c r="C103" s="556" t="s">
        <v>1229</v>
      </c>
      <c r="D103" s="556" t="s">
        <v>37</v>
      </c>
      <c r="E103" s="557" t="s">
        <v>64</v>
      </c>
      <c r="F103" s="556" t="s">
        <v>65</v>
      </c>
      <c r="G103" s="556" t="s">
        <v>962</v>
      </c>
      <c r="H103" s="556" t="s">
        <v>963</v>
      </c>
      <c r="I103" s="556" t="s">
        <v>68</v>
      </c>
      <c r="J103" s="556" t="s">
        <v>69</v>
      </c>
      <c r="K103" s="556" t="s">
        <v>44</v>
      </c>
      <c r="L103" s="558">
        <v>35200000</v>
      </c>
      <c r="M103" s="558">
        <v>0</v>
      </c>
      <c r="N103" s="558">
        <v>35200000</v>
      </c>
      <c r="O103" s="558">
        <v>28800000</v>
      </c>
      <c r="P103" s="557" t="s">
        <v>45</v>
      </c>
      <c r="Q103" s="556" t="s">
        <v>1230</v>
      </c>
      <c r="R103" s="556" t="s">
        <v>1231</v>
      </c>
      <c r="S103" s="556" t="s">
        <v>48</v>
      </c>
      <c r="T103" s="556" t="s">
        <v>49</v>
      </c>
      <c r="U103" s="556" t="s">
        <v>1232</v>
      </c>
      <c r="V103" s="556" t="s">
        <v>51</v>
      </c>
      <c r="W103" s="556" t="s">
        <v>172</v>
      </c>
      <c r="X103" s="556" t="s">
        <v>173</v>
      </c>
      <c r="Y103" s="556" t="s">
        <v>991</v>
      </c>
      <c r="Z103" s="556" t="s">
        <v>1233</v>
      </c>
      <c r="AA103" s="556" t="s">
        <v>229</v>
      </c>
      <c r="AB103" s="556" t="s">
        <v>1234</v>
      </c>
      <c r="AC103" s="556" t="s">
        <v>1235</v>
      </c>
      <c r="AD103" s="556" t="s">
        <v>1236</v>
      </c>
      <c r="AE103" s="556"/>
      <c r="AF103" s="556" t="s">
        <v>1196</v>
      </c>
      <c r="AG103" s="556" t="s">
        <v>149</v>
      </c>
      <c r="AH103" s="556" t="s">
        <v>1237</v>
      </c>
      <c r="AI103" s="556" t="s">
        <v>1238</v>
      </c>
    </row>
    <row r="104" spans="1:35">
      <c r="A104" s="555">
        <v>28425</v>
      </c>
      <c r="B104" s="556" t="s">
        <v>1196</v>
      </c>
      <c r="C104" s="556" t="s">
        <v>1239</v>
      </c>
      <c r="D104" s="556" t="s">
        <v>37</v>
      </c>
      <c r="E104" s="557" t="s">
        <v>64</v>
      </c>
      <c r="F104" s="556" t="s">
        <v>65</v>
      </c>
      <c r="G104" s="556" t="s">
        <v>962</v>
      </c>
      <c r="H104" s="556" t="s">
        <v>963</v>
      </c>
      <c r="I104" s="556" t="s">
        <v>68</v>
      </c>
      <c r="J104" s="556" t="s">
        <v>69</v>
      </c>
      <c r="K104" s="556" t="s">
        <v>44</v>
      </c>
      <c r="L104" s="558">
        <v>37950000</v>
      </c>
      <c r="M104" s="558">
        <v>0</v>
      </c>
      <c r="N104" s="558">
        <v>37950000</v>
      </c>
      <c r="O104" s="558">
        <v>31050000</v>
      </c>
      <c r="P104" s="557" t="s">
        <v>45</v>
      </c>
      <c r="Q104" s="556" t="s">
        <v>1240</v>
      </c>
      <c r="R104" s="556" t="s">
        <v>1241</v>
      </c>
      <c r="S104" s="556" t="s">
        <v>48</v>
      </c>
      <c r="T104" s="556" t="s">
        <v>49</v>
      </c>
      <c r="U104" s="556" t="s">
        <v>1242</v>
      </c>
      <c r="V104" s="556" t="s">
        <v>51</v>
      </c>
      <c r="W104" s="556" t="s">
        <v>172</v>
      </c>
      <c r="X104" s="556" t="s">
        <v>173</v>
      </c>
      <c r="Y104" s="556" t="s">
        <v>1003</v>
      </c>
      <c r="Z104" s="556" t="s">
        <v>1243</v>
      </c>
      <c r="AA104" s="556" t="s">
        <v>1244</v>
      </c>
      <c r="AB104" s="556" t="s">
        <v>1245</v>
      </c>
      <c r="AC104" s="556" t="s">
        <v>1246</v>
      </c>
      <c r="AD104" s="556" t="s">
        <v>1247</v>
      </c>
      <c r="AE104" s="556"/>
      <c r="AF104" s="556" t="s">
        <v>1196</v>
      </c>
      <c r="AG104" s="556" t="s">
        <v>59</v>
      </c>
      <c r="AH104" s="556" t="s">
        <v>1248</v>
      </c>
      <c r="AI104" s="556" t="s">
        <v>1249</v>
      </c>
    </row>
    <row r="105" spans="1:35">
      <c r="A105" s="555">
        <v>28525</v>
      </c>
      <c r="B105" s="556" t="s">
        <v>1196</v>
      </c>
      <c r="C105" s="556" t="s">
        <v>1250</v>
      </c>
      <c r="D105" s="556" t="s">
        <v>37</v>
      </c>
      <c r="E105" s="557" t="s">
        <v>82</v>
      </c>
      <c r="F105" s="556" t="s">
        <v>83</v>
      </c>
      <c r="G105" s="556" t="s">
        <v>84</v>
      </c>
      <c r="H105" s="556" t="s">
        <v>85</v>
      </c>
      <c r="I105" s="556" t="s">
        <v>68</v>
      </c>
      <c r="J105" s="556" t="s">
        <v>69</v>
      </c>
      <c r="K105" s="556" t="s">
        <v>44</v>
      </c>
      <c r="L105" s="558">
        <v>44145200</v>
      </c>
      <c r="M105" s="558">
        <v>0</v>
      </c>
      <c r="N105" s="558">
        <v>44145200</v>
      </c>
      <c r="O105" s="558">
        <v>35583700</v>
      </c>
      <c r="P105" s="557" t="s">
        <v>45</v>
      </c>
      <c r="Q105" s="556" t="s">
        <v>1251</v>
      </c>
      <c r="R105" s="556" t="s">
        <v>1252</v>
      </c>
      <c r="S105" s="556" t="s">
        <v>48</v>
      </c>
      <c r="T105" s="556" t="s">
        <v>49</v>
      </c>
      <c r="U105" s="556" t="s">
        <v>1253</v>
      </c>
      <c r="V105" s="556" t="s">
        <v>51</v>
      </c>
      <c r="W105" s="556" t="s">
        <v>52</v>
      </c>
      <c r="X105" s="556" t="s">
        <v>53</v>
      </c>
      <c r="Y105" s="556" t="s">
        <v>1170</v>
      </c>
      <c r="Z105" s="556" t="s">
        <v>1148</v>
      </c>
      <c r="AA105" s="556" t="s">
        <v>1254</v>
      </c>
      <c r="AB105" s="556" t="s">
        <v>1255</v>
      </c>
      <c r="AC105" s="556" t="s">
        <v>1256</v>
      </c>
      <c r="AD105" s="556" t="s">
        <v>1257</v>
      </c>
      <c r="AE105" s="556"/>
      <c r="AF105" s="556" t="s">
        <v>1196</v>
      </c>
      <c r="AG105" s="556" t="s">
        <v>59</v>
      </c>
      <c r="AH105" s="556" t="s">
        <v>1258</v>
      </c>
      <c r="AI105" s="556" t="s">
        <v>1259</v>
      </c>
    </row>
    <row r="106" spans="1:35">
      <c r="A106" s="555">
        <v>28825</v>
      </c>
      <c r="B106" s="556" t="s">
        <v>1196</v>
      </c>
      <c r="C106" s="556" t="s">
        <v>1260</v>
      </c>
      <c r="D106" s="556" t="s">
        <v>37</v>
      </c>
      <c r="E106" s="557" t="s">
        <v>38</v>
      </c>
      <c r="F106" s="556" t="s">
        <v>39</v>
      </c>
      <c r="G106" s="556" t="s">
        <v>548</v>
      </c>
      <c r="H106" s="556" t="s">
        <v>549</v>
      </c>
      <c r="I106" s="556" t="s">
        <v>68</v>
      </c>
      <c r="J106" s="556" t="s">
        <v>69</v>
      </c>
      <c r="K106" s="556" t="s">
        <v>44</v>
      </c>
      <c r="L106" s="558">
        <v>45000000</v>
      </c>
      <c r="M106" s="558">
        <v>0</v>
      </c>
      <c r="N106" s="558">
        <v>45000000</v>
      </c>
      <c r="O106" s="558">
        <v>35000000</v>
      </c>
      <c r="P106" s="557" t="s">
        <v>45</v>
      </c>
      <c r="Q106" s="556" t="s">
        <v>1261</v>
      </c>
      <c r="R106" s="556" t="s">
        <v>1262</v>
      </c>
      <c r="S106" s="556" t="s">
        <v>48</v>
      </c>
      <c r="T106" s="556" t="s">
        <v>49</v>
      </c>
      <c r="U106" s="556" t="s">
        <v>1263</v>
      </c>
      <c r="V106" s="556" t="s">
        <v>51</v>
      </c>
      <c r="W106" s="556" t="s">
        <v>89</v>
      </c>
      <c r="X106" s="556" t="s">
        <v>90</v>
      </c>
      <c r="Y106" s="556" t="s">
        <v>1264</v>
      </c>
      <c r="Z106" s="556" t="s">
        <v>1265</v>
      </c>
      <c r="AA106" s="556" t="s">
        <v>1266</v>
      </c>
      <c r="AB106" s="556" t="s">
        <v>1267</v>
      </c>
      <c r="AC106" s="556" t="s">
        <v>1268</v>
      </c>
      <c r="AD106" s="556" t="s">
        <v>1269</v>
      </c>
      <c r="AE106" s="556"/>
      <c r="AF106" s="556" t="s">
        <v>1196</v>
      </c>
      <c r="AG106" s="556" t="s">
        <v>59</v>
      </c>
      <c r="AH106" s="556" t="s">
        <v>1270</v>
      </c>
      <c r="AI106" s="556" t="s">
        <v>1271</v>
      </c>
    </row>
    <row r="107" spans="1:35">
      <c r="A107" s="555">
        <v>28925</v>
      </c>
      <c r="B107" s="556" t="s">
        <v>1196</v>
      </c>
      <c r="C107" s="556" t="s">
        <v>1272</v>
      </c>
      <c r="D107" s="556" t="s">
        <v>37</v>
      </c>
      <c r="E107" s="557" t="s">
        <v>1273</v>
      </c>
      <c r="F107" s="556" t="s">
        <v>1274</v>
      </c>
      <c r="G107" s="556" t="s">
        <v>548</v>
      </c>
      <c r="H107" s="556" t="s">
        <v>549</v>
      </c>
      <c r="I107" s="556" t="s">
        <v>68</v>
      </c>
      <c r="J107" s="556" t="s">
        <v>69</v>
      </c>
      <c r="K107" s="556" t="s">
        <v>44</v>
      </c>
      <c r="L107" s="558">
        <v>70699200</v>
      </c>
      <c r="M107" s="558">
        <v>0</v>
      </c>
      <c r="N107" s="558">
        <v>70699200</v>
      </c>
      <c r="O107" s="558">
        <v>57844800</v>
      </c>
      <c r="P107" s="557" t="s">
        <v>45</v>
      </c>
      <c r="Q107" s="556" t="s">
        <v>1275</v>
      </c>
      <c r="R107" s="556" t="s">
        <v>1276</v>
      </c>
      <c r="S107" s="556" t="s">
        <v>48</v>
      </c>
      <c r="T107" s="556" t="s">
        <v>49</v>
      </c>
      <c r="U107" s="556" t="s">
        <v>1277</v>
      </c>
      <c r="V107" s="556" t="s">
        <v>51</v>
      </c>
      <c r="W107" s="556" t="s">
        <v>129</v>
      </c>
      <c r="X107" s="556" t="s">
        <v>130</v>
      </c>
      <c r="Y107" s="556" t="s">
        <v>1104</v>
      </c>
      <c r="Z107" s="556" t="s">
        <v>1082</v>
      </c>
      <c r="AA107" s="556" t="s">
        <v>1278</v>
      </c>
      <c r="AB107" s="556" t="s">
        <v>1279</v>
      </c>
      <c r="AC107" s="556" t="s">
        <v>1280</v>
      </c>
      <c r="AD107" s="556" t="s">
        <v>1281</v>
      </c>
      <c r="AE107" s="556"/>
      <c r="AF107" s="556" t="s">
        <v>1196</v>
      </c>
      <c r="AG107" s="556" t="s">
        <v>59</v>
      </c>
      <c r="AH107" s="556" t="s">
        <v>1282</v>
      </c>
      <c r="AI107" s="556" t="s">
        <v>1283</v>
      </c>
    </row>
    <row r="108" spans="1:35">
      <c r="A108" s="555">
        <v>29125</v>
      </c>
      <c r="B108" s="556" t="s">
        <v>1196</v>
      </c>
      <c r="C108" s="556" t="s">
        <v>1284</v>
      </c>
      <c r="D108" s="556" t="s">
        <v>37</v>
      </c>
      <c r="E108" s="557" t="s">
        <v>1273</v>
      </c>
      <c r="F108" s="556" t="s">
        <v>1274</v>
      </c>
      <c r="G108" s="556" t="s">
        <v>548</v>
      </c>
      <c r="H108" s="556" t="s">
        <v>549</v>
      </c>
      <c r="I108" s="556" t="s">
        <v>68</v>
      </c>
      <c r="J108" s="556" t="s">
        <v>69</v>
      </c>
      <c r="K108" s="556" t="s">
        <v>44</v>
      </c>
      <c r="L108" s="558">
        <v>78516900</v>
      </c>
      <c r="M108" s="558">
        <v>0</v>
      </c>
      <c r="N108" s="558">
        <v>78516900</v>
      </c>
      <c r="O108" s="558">
        <v>64241100</v>
      </c>
      <c r="P108" s="557" t="s">
        <v>45</v>
      </c>
      <c r="Q108" s="556" t="s">
        <v>1285</v>
      </c>
      <c r="R108" s="556" t="s">
        <v>1286</v>
      </c>
      <c r="S108" s="556" t="s">
        <v>48</v>
      </c>
      <c r="T108" s="556" t="s">
        <v>49</v>
      </c>
      <c r="U108" s="556" t="s">
        <v>1287</v>
      </c>
      <c r="V108" s="556" t="s">
        <v>51</v>
      </c>
      <c r="W108" s="556" t="s">
        <v>158</v>
      </c>
      <c r="X108" s="556" t="s">
        <v>159</v>
      </c>
      <c r="Y108" s="556" t="s">
        <v>1288</v>
      </c>
      <c r="Z108" s="556" t="s">
        <v>1289</v>
      </c>
      <c r="AA108" s="556" t="s">
        <v>1290</v>
      </c>
      <c r="AB108" s="556" t="s">
        <v>1291</v>
      </c>
      <c r="AC108" s="556" t="s">
        <v>1292</v>
      </c>
      <c r="AD108" s="556" t="s">
        <v>1293</v>
      </c>
      <c r="AE108" s="556"/>
      <c r="AF108" s="556" t="s">
        <v>1196</v>
      </c>
      <c r="AG108" s="556" t="s">
        <v>59</v>
      </c>
      <c r="AH108" s="556" t="s">
        <v>1294</v>
      </c>
      <c r="AI108" s="556" t="s">
        <v>1295</v>
      </c>
    </row>
    <row r="109" spans="1:35">
      <c r="A109" s="555">
        <v>29325</v>
      </c>
      <c r="B109" s="556" t="s">
        <v>1196</v>
      </c>
      <c r="C109" s="556" t="s">
        <v>1296</v>
      </c>
      <c r="D109" s="556" t="s">
        <v>37</v>
      </c>
      <c r="E109" s="557" t="s">
        <v>38</v>
      </c>
      <c r="F109" s="556" t="s">
        <v>39</v>
      </c>
      <c r="G109" s="556" t="s">
        <v>608</v>
      </c>
      <c r="H109" s="556" t="s">
        <v>609</v>
      </c>
      <c r="I109" s="556" t="s">
        <v>68</v>
      </c>
      <c r="J109" s="556" t="s">
        <v>69</v>
      </c>
      <c r="K109" s="556" t="s">
        <v>44</v>
      </c>
      <c r="L109" s="558">
        <v>31500000</v>
      </c>
      <c r="M109" s="558">
        <v>0</v>
      </c>
      <c r="N109" s="558">
        <v>31500000</v>
      </c>
      <c r="O109" s="558">
        <v>22500000</v>
      </c>
      <c r="P109" s="557" t="s">
        <v>45</v>
      </c>
      <c r="Q109" s="556" t="s">
        <v>1297</v>
      </c>
      <c r="R109" s="556" t="s">
        <v>1298</v>
      </c>
      <c r="S109" s="556" t="s">
        <v>48</v>
      </c>
      <c r="T109" s="556" t="s">
        <v>49</v>
      </c>
      <c r="U109" s="556" t="s">
        <v>1299</v>
      </c>
      <c r="V109" s="556" t="s">
        <v>51</v>
      </c>
      <c r="W109" s="556" t="s">
        <v>89</v>
      </c>
      <c r="X109" s="556" t="s">
        <v>90</v>
      </c>
      <c r="Y109" s="556" t="s">
        <v>1300</v>
      </c>
      <c r="Z109" s="556" t="s">
        <v>967</v>
      </c>
      <c r="AA109" s="556" t="s">
        <v>1301</v>
      </c>
      <c r="AB109" s="556" t="s">
        <v>1302</v>
      </c>
      <c r="AC109" s="556" t="s">
        <v>1303</v>
      </c>
      <c r="AD109" s="556" t="s">
        <v>1304</v>
      </c>
      <c r="AE109" s="556"/>
      <c r="AF109" s="556" t="s">
        <v>1196</v>
      </c>
      <c r="AG109" s="556" t="s">
        <v>59</v>
      </c>
      <c r="AH109" s="556" t="s">
        <v>1305</v>
      </c>
      <c r="AI109" s="556" t="s">
        <v>1306</v>
      </c>
    </row>
    <row r="110" spans="1:35">
      <c r="A110" s="555">
        <v>29425</v>
      </c>
      <c r="B110" s="556" t="s">
        <v>1196</v>
      </c>
      <c r="C110" s="556" t="s">
        <v>1307</v>
      </c>
      <c r="D110" s="556" t="s">
        <v>37</v>
      </c>
      <c r="E110" s="557" t="s">
        <v>1273</v>
      </c>
      <c r="F110" s="556" t="s">
        <v>1274</v>
      </c>
      <c r="G110" s="556" t="s">
        <v>548</v>
      </c>
      <c r="H110" s="556" t="s">
        <v>549</v>
      </c>
      <c r="I110" s="556" t="s">
        <v>68</v>
      </c>
      <c r="J110" s="556" t="s">
        <v>69</v>
      </c>
      <c r="K110" s="556" t="s">
        <v>44</v>
      </c>
      <c r="L110" s="558">
        <v>70699200</v>
      </c>
      <c r="M110" s="558">
        <v>0</v>
      </c>
      <c r="N110" s="558">
        <v>70699200</v>
      </c>
      <c r="O110" s="558">
        <v>57844800</v>
      </c>
      <c r="P110" s="557" t="s">
        <v>45</v>
      </c>
      <c r="Q110" s="556" t="s">
        <v>1308</v>
      </c>
      <c r="R110" s="556" t="s">
        <v>1309</v>
      </c>
      <c r="S110" s="556" t="s">
        <v>48</v>
      </c>
      <c r="T110" s="556" t="s">
        <v>49</v>
      </c>
      <c r="U110" s="556" t="s">
        <v>1310</v>
      </c>
      <c r="V110" s="556" t="s">
        <v>51</v>
      </c>
      <c r="W110" s="556" t="s">
        <v>172</v>
      </c>
      <c r="X110" s="556" t="s">
        <v>173</v>
      </c>
      <c r="Y110" s="556" t="s">
        <v>1289</v>
      </c>
      <c r="Z110" s="556" t="s">
        <v>1180</v>
      </c>
      <c r="AA110" s="556" t="s">
        <v>1311</v>
      </c>
      <c r="AB110" s="556" t="s">
        <v>1312</v>
      </c>
      <c r="AC110" s="556" t="s">
        <v>1313</v>
      </c>
      <c r="AD110" s="556" t="s">
        <v>1314</v>
      </c>
      <c r="AE110" s="556"/>
      <c r="AF110" s="556" t="s">
        <v>1196</v>
      </c>
      <c r="AG110" s="556" t="s">
        <v>59</v>
      </c>
      <c r="AH110" s="556" t="s">
        <v>1315</v>
      </c>
      <c r="AI110" s="556" t="s">
        <v>1316</v>
      </c>
    </row>
    <row r="111" spans="1:35">
      <c r="A111" s="555">
        <v>29525</v>
      </c>
      <c r="B111" s="556" t="s">
        <v>1196</v>
      </c>
      <c r="C111" s="556" t="s">
        <v>1317</v>
      </c>
      <c r="D111" s="556" t="s">
        <v>37</v>
      </c>
      <c r="E111" s="557" t="s">
        <v>38</v>
      </c>
      <c r="F111" s="556" t="s">
        <v>39</v>
      </c>
      <c r="G111" s="556" t="s">
        <v>40</v>
      </c>
      <c r="H111" s="556" t="s">
        <v>41</v>
      </c>
      <c r="I111" s="556" t="s">
        <v>42</v>
      </c>
      <c r="J111" s="556" t="s">
        <v>43</v>
      </c>
      <c r="K111" s="556" t="s">
        <v>44</v>
      </c>
      <c r="L111" s="558">
        <v>57090000</v>
      </c>
      <c r="M111" s="558">
        <v>0</v>
      </c>
      <c r="N111" s="558">
        <v>57090000</v>
      </c>
      <c r="O111" s="558">
        <v>46710000</v>
      </c>
      <c r="P111" s="557" t="s">
        <v>45</v>
      </c>
      <c r="Q111" s="556" t="s">
        <v>1318</v>
      </c>
      <c r="R111" s="556" t="s">
        <v>1319</v>
      </c>
      <c r="S111" s="556" t="s">
        <v>48</v>
      </c>
      <c r="T111" s="556" t="s">
        <v>49</v>
      </c>
      <c r="U111" s="556" t="s">
        <v>1320</v>
      </c>
      <c r="V111" s="556" t="s">
        <v>51</v>
      </c>
      <c r="W111" s="556" t="s">
        <v>89</v>
      </c>
      <c r="X111" s="556" t="s">
        <v>90</v>
      </c>
      <c r="Y111" s="556" t="s">
        <v>1321</v>
      </c>
      <c r="Z111" s="556" t="s">
        <v>871</v>
      </c>
      <c r="AA111" s="556" t="s">
        <v>590</v>
      </c>
      <c r="AB111" s="556" t="s">
        <v>1322</v>
      </c>
      <c r="AC111" s="556" t="s">
        <v>1323</v>
      </c>
      <c r="AD111" s="556" t="s">
        <v>1324</v>
      </c>
      <c r="AE111" s="556"/>
      <c r="AF111" s="556" t="s">
        <v>1196</v>
      </c>
      <c r="AG111" s="556" t="s">
        <v>59</v>
      </c>
      <c r="AH111" s="556" t="s">
        <v>1325</v>
      </c>
      <c r="AI111" s="556" t="s">
        <v>1326</v>
      </c>
    </row>
    <row r="112" spans="1:35">
      <c r="A112" s="555">
        <v>29625</v>
      </c>
      <c r="B112" s="556" t="s">
        <v>1196</v>
      </c>
      <c r="C112" s="556" t="s">
        <v>1327</v>
      </c>
      <c r="D112" s="556" t="s">
        <v>37</v>
      </c>
      <c r="E112" s="557" t="s">
        <v>64</v>
      </c>
      <c r="F112" s="556" t="s">
        <v>65</v>
      </c>
      <c r="G112" s="556" t="s">
        <v>962</v>
      </c>
      <c r="H112" s="556" t="s">
        <v>963</v>
      </c>
      <c r="I112" s="556" t="s">
        <v>68</v>
      </c>
      <c r="J112" s="556" t="s">
        <v>69</v>
      </c>
      <c r="K112" s="556" t="s">
        <v>44</v>
      </c>
      <c r="L112" s="558">
        <v>35200000</v>
      </c>
      <c r="M112" s="558">
        <v>0</v>
      </c>
      <c r="N112" s="558">
        <v>35200000</v>
      </c>
      <c r="O112" s="558">
        <v>28800000</v>
      </c>
      <c r="P112" s="557" t="s">
        <v>45</v>
      </c>
      <c r="Q112" s="556" t="s">
        <v>1328</v>
      </c>
      <c r="R112" s="556" t="s">
        <v>1329</v>
      </c>
      <c r="S112" s="556" t="s">
        <v>48</v>
      </c>
      <c r="T112" s="556" t="s">
        <v>49</v>
      </c>
      <c r="U112" s="556" t="s">
        <v>1330</v>
      </c>
      <c r="V112" s="556" t="s">
        <v>51</v>
      </c>
      <c r="W112" s="556" t="s">
        <v>89</v>
      </c>
      <c r="X112" s="556" t="s">
        <v>90</v>
      </c>
      <c r="Y112" s="556" t="s">
        <v>1202</v>
      </c>
      <c r="Z112" s="556" t="s">
        <v>566</v>
      </c>
      <c r="AA112" s="556" t="s">
        <v>567</v>
      </c>
      <c r="AB112" s="556" t="s">
        <v>1331</v>
      </c>
      <c r="AC112" s="556" t="s">
        <v>1332</v>
      </c>
      <c r="AD112" s="556" t="s">
        <v>1333</v>
      </c>
      <c r="AE112" s="556"/>
      <c r="AF112" s="556" t="s">
        <v>1196</v>
      </c>
      <c r="AG112" s="556" t="s">
        <v>149</v>
      </c>
      <c r="AH112" s="556" t="s">
        <v>1334</v>
      </c>
      <c r="AI112" s="556" t="s">
        <v>1335</v>
      </c>
    </row>
    <row r="113" spans="1:35">
      <c r="A113" s="555">
        <v>29725</v>
      </c>
      <c r="B113" s="556" t="s">
        <v>1196</v>
      </c>
      <c r="C113" s="556" t="s">
        <v>1336</v>
      </c>
      <c r="D113" s="556" t="s">
        <v>37</v>
      </c>
      <c r="E113" s="557" t="s">
        <v>1273</v>
      </c>
      <c r="F113" s="556" t="s">
        <v>1274</v>
      </c>
      <c r="G113" s="556" t="s">
        <v>548</v>
      </c>
      <c r="H113" s="556" t="s">
        <v>549</v>
      </c>
      <c r="I113" s="556" t="s">
        <v>68</v>
      </c>
      <c r="J113" s="556" t="s">
        <v>69</v>
      </c>
      <c r="K113" s="556" t="s">
        <v>44</v>
      </c>
      <c r="L113" s="558">
        <v>70699200</v>
      </c>
      <c r="M113" s="558">
        <v>0</v>
      </c>
      <c r="N113" s="558">
        <v>70699200</v>
      </c>
      <c r="O113" s="558">
        <v>57844800</v>
      </c>
      <c r="P113" s="557" t="s">
        <v>45</v>
      </c>
      <c r="Q113" s="556" t="s">
        <v>1337</v>
      </c>
      <c r="R113" s="556" t="s">
        <v>1338</v>
      </c>
      <c r="S113" s="556" t="s">
        <v>48</v>
      </c>
      <c r="T113" s="556" t="s">
        <v>49</v>
      </c>
      <c r="U113" s="556" t="s">
        <v>1339</v>
      </c>
      <c r="V113" s="556" t="s">
        <v>51</v>
      </c>
      <c r="W113" s="556" t="s">
        <v>129</v>
      </c>
      <c r="X113" s="556" t="s">
        <v>130</v>
      </c>
      <c r="Y113" s="556" t="s">
        <v>1340</v>
      </c>
      <c r="Z113" s="556" t="s">
        <v>1341</v>
      </c>
      <c r="AA113" s="556" t="s">
        <v>589</v>
      </c>
      <c r="AB113" s="556" t="s">
        <v>1342</v>
      </c>
      <c r="AC113" s="556" t="s">
        <v>1343</v>
      </c>
      <c r="AD113" s="556" t="s">
        <v>1344</v>
      </c>
      <c r="AE113" s="556"/>
      <c r="AF113" s="556" t="s">
        <v>1196</v>
      </c>
      <c r="AG113" s="556" t="s">
        <v>59</v>
      </c>
      <c r="AH113" s="556" t="s">
        <v>1345</v>
      </c>
      <c r="AI113" s="556" t="s">
        <v>1346</v>
      </c>
    </row>
    <row r="114" spans="1:35">
      <c r="A114" s="555">
        <v>29825</v>
      </c>
      <c r="B114" s="556" t="s">
        <v>1196</v>
      </c>
      <c r="C114" s="556" t="s">
        <v>1347</v>
      </c>
      <c r="D114" s="556" t="s">
        <v>37</v>
      </c>
      <c r="E114" s="557" t="s">
        <v>1273</v>
      </c>
      <c r="F114" s="556" t="s">
        <v>1274</v>
      </c>
      <c r="G114" s="556" t="s">
        <v>548</v>
      </c>
      <c r="H114" s="556" t="s">
        <v>549</v>
      </c>
      <c r="I114" s="556" t="s">
        <v>68</v>
      </c>
      <c r="J114" s="556" t="s">
        <v>69</v>
      </c>
      <c r="K114" s="556" t="s">
        <v>44</v>
      </c>
      <c r="L114" s="558">
        <v>70565000</v>
      </c>
      <c r="M114" s="558">
        <v>0</v>
      </c>
      <c r="N114" s="558">
        <v>70565000</v>
      </c>
      <c r="O114" s="558">
        <v>57735000</v>
      </c>
      <c r="P114" s="557" t="s">
        <v>45</v>
      </c>
      <c r="Q114" s="556" t="s">
        <v>1348</v>
      </c>
      <c r="R114" s="556" t="s">
        <v>1349</v>
      </c>
      <c r="S114" s="556" t="s">
        <v>48</v>
      </c>
      <c r="T114" s="556" t="s">
        <v>49</v>
      </c>
      <c r="U114" s="556" t="s">
        <v>1350</v>
      </c>
      <c r="V114" s="556" t="s">
        <v>51</v>
      </c>
      <c r="W114" s="556" t="s">
        <v>52</v>
      </c>
      <c r="X114" s="556" t="s">
        <v>53</v>
      </c>
      <c r="Y114" s="556" t="s">
        <v>1351</v>
      </c>
      <c r="Z114" s="556" t="s">
        <v>1352</v>
      </c>
      <c r="AA114" s="556" t="s">
        <v>566</v>
      </c>
      <c r="AB114" s="556" t="s">
        <v>1353</v>
      </c>
      <c r="AC114" s="556" t="s">
        <v>1354</v>
      </c>
      <c r="AD114" s="556" t="s">
        <v>1355</v>
      </c>
      <c r="AE114" s="556"/>
      <c r="AF114" s="556" t="s">
        <v>1196</v>
      </c>
      <c r="AG114" s="556" t="s">
        <v>59</v>
      </c>
      <c r="AH114" s="556" t="s">
        <v>1356</v>
      </c>
      <c r="AI114" s="556" t="s">
        <v>1357</v>
      </c>
    </row>
    <row r="115" spans="1:35">
      <c r="A115" s="555">
        <v>29925</v>
      </c>
      <c r="B115" s="556" t="s">
        <v>1196</v>
      </c>
      <c r="C115" s="556" t="s">
        <v>1358</v>
      </c>
      <c r="D115" s="556" t="s">
        <v>37</v>
      </c>
      <c r="E115" s="557" t="s">
        <v>1273</v>
      </c>
      <c r="F115" s="556" t="s">
        <v>1274</v>
      </c>
      <c r="G115" s="556" t="s">
        <v>548</v>
      </c>
      <c r="H115" s="556" t="s">
        <v>549</v>
      </c>
      <c r="I115" s="556" t="s">
        <v>68</v>
      </c>
      <c r="J115" s="556" t="s">
        <v>69</v>
      </c>
      <c r="K115" s="556" t="s">
        <v>44</v>
      </c>
      <c r="L115" s="558">
        <v>78516900</v>
      </c>
      <c r="M115" s="558">
        <v>0</v>
      </c>
      <c r="N115" s="558">
        <v>78516900</v>
      </c>
      <c r="O115" s="558">
        <v>64241100</v>
      </c>
      <c r="P115" s="557" t="s">
        <v>45</v>
      </c>
      <c r="Q115" s="556" t="s">
        <v>1359</v>
      </c>
      <c r="R115" s="556" t="s">
        <v>1360</v>
      </c>
      <c r="S115" s="556" t="s">
        <v>48</v>
      </c>
      <c r="T115" s="556" t="s">
        <v>49</v>
      </c>
      <c r="U115" s="556" t="s">
        <v>1361</v>
      </c>
      <c r="V115" s="556" t="s">
        <v>51</v>
      </c>
      <c r="W115" s="556" t="s">
        <v>52</v>
      </c>
      <c r="X115" s="556" t="s">
        <v>53</v>
      </c>
      <c r="Y115" s="556" t="s">
        <v>872</v>
      </c>
      <c r="Z115" s="556" t="s">
        <v>1362</v>
      </c>
      <c r="AA115" s="556" t="s">
        <v>968</v>
      </c>
      <c r="AB115" s="556" t="s">
        <v>1363</v>
      </c>
      <c r="AC115" s="556" t="s">
        <v>1364</v>
      </c>
      <c r="AD115" s="556" t="s">
        <v>1365</v>
      </c>
      <c r="AE115" s="556"/>
      <c r="AF115" s="556" t="s">
        <v>1196</v>
      </c>
      <c r="AG115" s="556" t="s">
        <v>59</v>
      </c>
      <c r="AH115" s="556" t="s">
        <v>1366</v>
      </c>
      <c r="AI115" s="556" t="s">
        <v>1367</v>
      </c>
    </row>
    <row r="116" spans="1:35">
      <c r="A116" s="555">
        <v>30025</v>
      </c>
      <c r="B116" s="556" t="s">
        <v>1196</v>
      </c>
      <c r="C116" s="556" t="s">
        <v>1368</v>
      </c>
      <c r="D116" s="556" t="s">
        <v>37</v>
      </c>
      <c r="E116" s="557" t="s">
        <v>38</v>
      </c>
      <c r="F116" s="556" t="s">
        <v>39</v>
      </c>
      <c r="G116" s="556" t="s">
        <v>548</v>
      </c>
      <c r="H116" s="556" t="s">
        <v>549</v>
      </c>
      <c r="I116" s="556" t="s">
        <v>68</v>
      </c>
      <c r="J116" s="556" t="s">
        <v>69</v>
      </c>
      <c r="K116" s="556" t="s">
        <v>44</v>
      </c>
      <c r="L116" s="558">
        <v>52000000</v>
      </c>
      <c r="M116" s="558">
        <v>0</v>
      </c>
      <c r="N116" s="558">
        <v>52000000</v>
      </c>
      <c r="O116" s="558">
        <v>41600000</v>
      </c>
      <c r="P116" s="557" t="s">
        <v>45</v>
      </c>
      <c r="Q116" s="556" t="s">
        <v>1369</v>
      </c>
      <c r="R116" s="556" t="s">
        <v>1370</v>
      </c>
      <c r="S116" s="556" t="s">
        <v>48</v>
      </c>
      <c r="T116" s="556" t="s">
        <v>49</v>
      </c>
      <c r="U116" s="556" t="s">
        <v>1371</v>
      </c>
      <c r="V116" s="556" t="s">
        <v>51</v>
      </c>
      <c r="W116" s="556" t="s">
        <v>52</v>
      </c>
      <c r="X116" s="556" t="s">
        <v>53</v>
      </c>
      <c r="Y116" s="556" t="s">
        <v>1372</v>
      </c>
      <c r="Z116" s="556" t="s">
        <v>1264</v>
      </c>
      <c r="AA116" s="556" t="s">
        <v>1202</v>
      </c>
      <c r="AB116" s="556" t="s">
        <v>1373</v>
      </c>
      <c r="AC116" s="556" t="s">
        <v>1374</v>
      </c>
      <c r="AD116" s="556" t="s">
        <v>1375</v>
      </c>
      <c r="AE116" s="556"/>
      <c r="AF116" s="556" t="s">
        <v>1196</v>
      </c>
      <c r="AG116" s="556" t="s">
        <v>59</v>
      </c>
      <c r="AH116" s="556" t="s">
        <v>1376</v>
      </c>
      <c r="AI116" s="556" t="s">
        <v>1377</v>
      </c>
    </row>
    <row r="117" spans="1:35">
      <c r="A117" s="555">
        <v>30125</v>
      </c>
      <c r="B117" s="556" t="s">
        <v>1196</v>
      </c>
      <c r="C117" s="556" t="s">
        <v>1378</v>
      </c>
      <c r="D117" s="556" t="s">
        <v>37</v>
      </c>
      <c r="E117" s="557" t="s">
        <v>1273</v>
      </c>
      <c r="F117" s="556" t="s">
        <v>1274</v>
      </c>
      <c r="G117" s="556" t="s">
        <v>548</v>
      </c>
      <c r="H117" s="556" t="s">
        <v>549</v>
      </c>
      <c r="I117" s="556" t="s">
        <v>68</v>
      </c>
      <c r="J117" s="556" t="s">
        <v>69</v>
      </c>
      <c r="K117" s="556" t="s">
        <v>44</v>
      </c>
      <c r="L117" s="558">
        <v>70699200</v>
      </c>
      <c r="M117" s="558">
        <v>0</v>
      </c>
      <c r="N117" s="558">
        <v>70699200</v>
      </c>
      <c r="O117" s="558">
        <v>57844800</v>
      </c>
      <c r="P117" s="557" t="s">
        <v>45</v>
      </c>
      <c r="Q117" s="556" t="s">
        <v>1379</v>
      </c>
      <c r="R117" s="556" t="s">
        <v>1380</v>
      </c>
      <c r="S117" s="556" t="s">
        <v>48</v>
      </c>
      <c r="T117" s="556" t="s">
        <v>49</v>
      </c>
      <c r="U117" s="556" t="s">
        <v>1381</v>
      </c>
      <c r="V117" s="556" t="s">
        <v>51</v>
      </c>
      <c r="W117" s="556" t="s">
        <v>89</v>
      </c>
      <c r="X117" s="556" t="s">
        <v>90</v>
      </c>
      <c r="Y117" s="556" t="s">
        <v>1126</v>
      </c>
      <c r="Z117" s="556" t="s">
        <v>1116</v>
      </c>
      <c r="AA117" s="556" t="s">
        <v>967</v>
      </c>
      <c r="AB117" s="556" t="s">
        <v>1382</v>
      </c>
      <c r="AC117" s="556" t="s">
        <v>1383</v>
      </c>
      <c r="AD117" s="556" t="s">
        <v>1384</v>
      </c>
      <c r="AE117" s="556"/>
      <c r="AF117" s="556" t="s">
        <v>1196</v>
      </c>
      <c r="AG117" s="556" t="s">
        <v>59</v>
      </c>
      <c r="AH117" s="556" t="s">
        <v>1385</v>
      </c>
      <c r="AI117" s="556" t="s">
        <v>1386</v>
      </c>
    </row>
    <row r="118" spans="1:35">
      <c r="A118" s="555">
        <v>30225</v>
      </c>
      <c r="B118" s="556" t="s">
        <v>1196</v>
      </c>
      <c r="C118" s="556" t="s">
        <v>1387</v>
      </c>
      <c r="D118" s="556" t="s">
        <v>37</v>
      </c>
      <c r="E118" s="557" t="s">
        <v>38</v>
      </c>
      <c r="F118" s="556" t="s">
        <v>39</v>
      </c>
      <c r="G118" s="556" t="s">
        <v>40</v>
      </c>
      <c r="H118" s="556" t="s">
        <v>41</v>
      </c>
      <c r="I118" s="556" t="s">
        <v>42</v>
      </c>
      <c r="J118" s="556" t="s">
        <v>43</v>
      </c>
      <c r="K118" s="556" t="s">
        <v>44</v>
      </c>
      <c r="L118" s="558">
        <v>82830000</v>
      </c>
      <c r="M118" s="558">
        <v>0</v>
      </c>
      <c r="N118" s="558">
        <v>82830000</v>
      </c>
      <c r="O118" s="558">
        <v>67770000</v>
      </c>
      <c r="P118" s="557" t="s">
        <v>45</v>
      </c>
      <c r="Q118" s="556" t="s">
        <v>1388</v>
      </c>
      <c r="R118" s="556" t="s">
        <v>1389</v>
      </c>
      <c r="S118" s="556" t="s">
        <v>48</v>
      </c>
      <c r="T118" s="556" t="s">
        <v>49</v>
      </c>
      <c r="U118" s="556" t="s">
        <v>1390</v>
      </c>
      <c r="V118" s="556" t="s">
        <v>51</v>
      </c>
      <c r="W118" s="556" t="s">
        <v>89</v>
      </c>
      <c r="X118" s="556" t="s">
        <v>90</v>
      </c>
      <c r="Y118" s="556" t="s">
        <v>1391</v>
      </c>
      <c r="Z118" s="556" t="s">
        <v>186</v>
      </c>
      <c r="AA118" s="556" t="s">
        <v>1201</v>
      </c>
      <c r="AB118" s="556" t="s">
        <v>1392</v>
      </c>
      <c r="AC118" s="556" t="s">
        <v>1393</v>
      </c>
      <c r="AD118" s="556" t="s">
        <v>1394</v>
      </c>
      <c r="AE118" s="556"/>
      <c r="AF118" s="556" t="s">
        <v>1196</v>
      </c>
      <c r="AG118" s="556" t="s">
        <v>59</v>
      </c>
      <c r="AH118" s="556" t="s">
        <v>1395</v>
      </c>
      <c r="AI118" s="556" t="s">
        <v>1396</v>
      </c>
    </row>
    <row r="119" spans="1:35">
      <c r="A119" s="555">
        <v>30325</v>
      </c>
      <c r="B119" s="556" t="s">
        <v>1196</v>
      </c>
      <c r="C119" s="556" t="s">
        <v>1397</v>
      </c>
      <c r="D119" s="556" t="s">
        <v>37</v>
      </c>
      <c r="E119" s="557" t="s">
        <v>38</v>
      </c>
      <c r="F119" s="556" t="s">
        <v>39</v>
      </c>
      <c r="G119" s="556" t="s">
        <v>40</v>
      </c>
      <c r="H119" s="556" t="s">
        <v>41</v>
      </c>
      <c r="I119" s="556" t="s">
        <v>42</v>
      </c>
      <c r="J119" s="556" t="s">
        <v>43</v>
      </c>
      <c r="K119" s="556" t="s">
        <v>44</v>
      </c>
      <c r="L119" s="558">
        <v>82500000</v>
      </c>
      <c r="M119" s="558">
        <v>0</v>
      </c>
      <c r="N119" s="558">
        <v>82500000</v>
      </c>
      <c r="O119" s="558">
        <v>67500000</v>
      </c>
      <c r="P119" s="557" t="s">
        <v>45</v>
      </c>
      <c r="Q119" s="556" t="s">
        <v>1398</v>
      </c>
      <c r="R119" s="556" t="s">
        <v>1399</v>
      </c>
      <c r="S119" s="556" t="s">
        <v>48</v>
      </c>
      <c r="T119" s="556" t="s">
        <v>49</v>
      </c>
      <c r="U119" s="556" t="s">
        <v>1400</v>
      </c>
      <c r="V119" s="556" t="s">
        <v>51</v>
      </c>
      <c r="W119" s="556" t="s">
        <v>89</v>
      </c>
      <c r="X119" s="556" t="s">
        <v>90</v>
      </c>
      <c r="Y119" s="556" t="s">
        <v>208</v>
      </c>
      <c r="Z119" s="556" t="s">
        <v>208</v>
      </c>
      <c r="AA119" s="556" t="s">
        <v>1300</v>
      </c>
      <c r="AB119" s="556" t="s">
        <v>1401</v>
      </c>
      <c r="AC119" s="556" t="s">
        <v>1402</v>
      </c>
      <c r="AD119" s="556" t="s">
        <v>1403</v>
      </c>
      <c r="AE119" s="556"/>
      <c r="AF119" s="556" t="s">
        <v>1196</v>
      </c>
      <c r="AG119" s="556" t="s">
        <v>59</v>
      </c>
      <c r="AH119" s="556" t="s">
        <v>1404</v>
      </c>
      <c r="AI119" s="556" t="s">
        <v>1405</v>
      </c>
    </row>
    <row r="120" spans="1:35">
      <c r="A120" s="555">
        <v>30425</v>
      </c>
      <c r="B120" s="556" t="s">
        <v>1196</v>
      </c>
      <c r="C120" s="556" t="s">
        <v>1406</v>
      </c>
      <c r="D120" s="556" t="s">
        <v>37</v>
      </c>
      <c r="E120" s="557" t="s">
        <v>38</v>
      </c>
      <c r="F120" s="556" t="s">
        <v>39</v>
      </c>
      <c r="G120" s="556" t="s">
        <v>40</v>
      </c>
      <c r="H120" s="556" t="s">
        <v>41</v>
      </c>
      <c r="I120" s="556" t="s">
        <v>42</v>
      </c>
      <c r="J120" s="556" t="s">
        <v>43</v>
      </c>
      <c r="K120" s="556" t="s">
        <v>44</v>
      </c>
      <c r="L120" s="558">
        <v>57090000</v>
      </c>
      <c r="M120" s="558">
        <v>0</v>
      </c>
      <c r="N120" s="558">
        <v>57090000</v>
      </c>
      <c r="O120" s="558">
        <v>46710000</v>
      </c>
      <c r="P120" s="557" t="s">
        <v>45</v>
      </c>
      <c r="Q120" s="556" t="s">
        <v>1407</v>
      </c>
      <c r="R120" s="556" t="s">
        <v>1408</v>
      </c>
      <c r="S120" s="556" t="s">
        <v>48</v>
      </c>
      <c r="T120" s="556" t="s">
        <v>49</v>
      </c>
      <c r="U120" s="556" t="s">
        <v>1409</v>
      </c>
      <c r="V120" s="556" t="s">
        <v>51</v>
      </c>
      <c r="W120" s="556" t="s">
        <v>52</v>
      </c>
      <c r="X120" s="556" t="s">
        <v>53</v>
      </c>
      <c r="Y120" s="556" t="s">
        <v>1410</v>
      </c>
      <c r="Z120" s="556" t="s">
        <v>1410</v>
      </c>
      <c r="AA120" s="556" t="s">
        <v>1411</v>
      </c>
      <c r="AB120" s="556" t="s">
        <v>1412</v>
      </c>
      <c r="AC120" s="556" t="s">
        <v>1413</v>
      </c>
      <c r="AD120" s="556" t="s">
        <v>1414</v>
      </c>
      <c r="AE120" s="556"/>
      <c r="AF120" s="556" t="s">
        <v>1196</v>
      </c>
      <c r="AG120" s="556" t="s">
        <v>59</v>
      </c>
      <c r="AH120" s="556" t="s">
        <v>1415</v>
      </c>
      <c r="AI120" s="556" t="s">
        <v>1416</v>
      </c>
    </row>
    <row r="121" spans="1:35">
      <c r="A121" s="555">
        <v>30525</v>
      </c>
      <c r="B121" s="556" t="s">
        <v>1196</v>
      </c>
      <c r="C121" s="556" t="s">
        <v>1417</v>
      </c>
      <c r="D121" s="556" t="s">
        <v>37</v>
      </c>
      <c r="E121" s="557" t="s">
        <v>38</v>
      </c>
      <c r="F121" s="556" t="s">
        <v>39</v>
      </c>
      <c r="G121" s="556" t="s">
        <v>608</v>
      </c>
      <c r="H121" s="556" t="s">
        <v>609</v>
      </c>
      <c r="I121" s="556" t="s">
        <v>68</v>
      </c>
      <c r="J121" s="556" t="s">
        <v>69</v>
      </c>
      <c r="K121" s="556" t="s">
        <v>44</v>
      </c>
      <c r="L121" s="558">
        <v>72000000</v>
      </c>
      <c r="M121" s="558">
        <v>0</v>
      </c>
      <c r="N121" s="558">
        <v>72000000</v>
      </c>
      <c r="O121" s="558">
        <v>57600000</v>
      </c>
      <c r="P121" s="557" t="s">
        <v>45</v>
      </c>
      <c r="Q121" s="556" t="s">
        <v>1418</v>
      </c>
      <c r="R121" s="556" t="s">
        <v>1419</v>
      </c>
      <c r="S121" s="556" t="s">
        <v>48</v>
      </c>
      <c r="T121" s="556" t="s">
        <v>49</v>
      </c>
      <c r="U121" s="556" t="s">
        <v>1420</v>
      </c>
      <c r="V121" s="556" t="s">
        <v>51</v>
      </c>
      <c r="W121" s="556" t="s">
        <v>431</v>
      </c>
      <c r="X121" s="556" t="s">
        <v>432</v>
      </c>
      <c r="Y121" s="556" t="s">
        <v>1421</v>
      </c>
      <c r="Z121" s="556" t="s">
        <v>1300</v>
      </c>
      <c r="AA121" s="556" t="s">
        <v>1421</v>
      </c>
      <c r="AB121" s="556" t="s">
        <v>1422</v>
      </c>
      <c r="AC121" s="556" t="s">
        <v>1423</v>
      </c>
      <c r="AD121" s="556" t="s">
        <v>1424</v>
      </c>
      <c r="AE121" s="556"/>
      <c r="AF121" s="556" t="s">
        <v>1196</v>
      </c>
      <c r="AG121" s="556" t="s">
        <v>59</v>
      </c>
      <c r="AH121" s="556" t="s">
        <v>1425</v>
      </c>
      <c r="AI121" s="556" t="s">
        <v>1426</v>
      </c>
    </row>
    <row r="122" spans="1:35">
      <c r="A122" s="555">
        <v>30625</v>
      </c>
      <c r="B122" s="556" t="s">
        <v>1196</v>
      </c>
      <c r="C122" s="556" t="s">
        <v>1427</v>
      </c>
      <c r="D122" s="556" t="s">
        <v>37</v>
      </c>
      <c r="E122" s="557" t="s">
        <v>38</v>
      </c>
      <c r="F122" s="556" t="s">
        <v>39</v>
      </c>
      <c r="G122" s="556" t="s">
        <v>40</v>
      </c>
      <c r="H122" s="556" t="s">
        <v>41</v>
      </c>
      <c r="I122" s="556" t="s">
        <v>42</v>
      </c>
      <c r="J122" s="556" t="s">
        <v>43</v>
      </c>
      <c r="K122" s="556" t="s">
        <v>44</v>
      </c>
      <c r="L122" s="558">
        <v>74910000</v>
      </c>
      <c r="M122" s="558">
        <v>0</v>
      </c>
      <c r="N122" s="558">
        <v>74910000</v>
      </c>
      <c r="O122" s="558">
        <v>61290000</v>
      </c>
      <c r="P122" s="557" t="s">
        <v>45</v>
      </c>
      <c r="Q122" s="556" t="s">
        <v>1428</v>
      </c>
      <c r="R122" s="556" t="s">
        <v>1429</v>
      </c>
      <c r="S122" s="556" t="s">
        <v>48</v>
      </c>
      <c r="T122" s="556" t="s">
        <v>49</v>
      </c>
      <c r="U122" s="556" t="s">
        <v>1430</v>
      </c>
      <c r="V122" s="556" t="s">
        <v>51</v>
      </c>
      <c r="W122" s="556" t="s">
        <v>89</v>
      </c>
      <c r="X122" s="556" t="s">
        <v>90</v>
      </c>
      <c r="Y122" s="556" t="s">
        <v>175</v>
      </c>
      <c r="Z122" s="556" t="s">
        <v>175</v>
      </c>
      <c r="AA122" s="556" t="s">
        <v>1431</v>
      </c>
      <c r="AB122" s="556" t="s">
        <v>1432</v>
      </c>
      <c r="AC122" s="556" t="s">
        <v>1433</v>
      </c>
      <c r="AD122" s="556" t="s">
        <v>1434</v>
      </c>
      <c r="AE122" s="556"/>
      <c r="AF122" s="556" t="s">
        <v>1196</v>
      </c>
      <c r="AG122" s="556" t="s">
        <v>59</v>
      </c>
      <c r="AH122" s="556" t="s">
        <v>1435</v>
      </c>
      <c r="AI122" s="556" t="s">
        <v>1436</v>
      </c>
    </row>
    <row r="123" spans="1:35">
      <c r="A123" s="555">
        <v>30825</v>
      </c>
      <c r="B123" s="556" t="s">
        <v>1196</v>
      </c>
      <c r="C123" s="556" t="s">
        <v>1437</v>
      </c>
      <c r="D123" s="556" t="s">
        <v>37</v>
      </c>
      <c r="E123" s="557" t="s">
        <v>38</v>
      </c>
      <c r="F123" s="556" t="s">
        <v>39</v>
      </c>
      <c r="G123" s="556" t="s">
        <v>40</v>
      </c>
      <c r="H123" s="556" t="s">
        <v>41</v>
      </c>
      <c r="I123" s="556" t="s">
        <v>42</v>
      </c>
      <c r="J123" s="556" t="s">
        <v>43</v>
      </c>
      <c r="K123" s="556" t="s">
        <v>44</v>
      </c>
      <c r="L123" s="558">
        <v>57090000</v>
      </c>
      <c r="M123" s="558">
        <v>0</v>
      </c>
      <c r="N123" s="558">
        <v>57090000</v>
      </c>
      <c r="O123" s="558">
        <v>46710000</v>
      </c>
      <c r="P123" s="557" t="s">
        <v>45</v>
      </c>
      <c r="Q123" s="556" t="s">
        <v>1438</v>
      </c>
      <c r="R123" s="556" t="s">
        <v>1439</v>
      </c>
      <c r="S123" s="556" t="s">
        <v>48</v>
      </c>
      <c r="T123" s="556" t="s">
        <v>49</v>
      </c>
      <c r="U123" s="556" t="s">
        <v>1440</v>
      </c>
      <c r="V123" s="556" t="s">
        <v>51</v>
      </c>
      <c r="W123" s="556" t="s">
        <v>172</v>
      </c>
      <c r="X123" s="556" t="s">
        <v>173</v>
      </c>
      <c r="Y123" s="556" t="s">
        <v>648</v>
      </c>
      <c r="Z123" s="556" t="s">
        <v>636</v>
      </c>
      <c r="AA123" s="556" t="s">
        <v>1441</v>
      </c>
      <c r="AB123" s="556" t="s">
        <v>1442</v>
      </c>
      <c r="AC123" s="556" t="s">
        <v>1443</v>
      </c>
      <c r="AD123" s="556" t="s">
        <v>1444</v>
      </c>
      <c r="AE123" s="556"/>
      <c r="AF123" s="556" t="s">
        <v>1196</v>
      </c>
      <c r="AG123" s="556" t="s">
        <v>59</v>
      </c>
      <c r="AH123" s="556" t="s">
        <v>1445</v>
      </c>
      <c r="AI123" s="556" t="s">
        <v>1446</v>
      </c>
    </row>
    <row r="124" spans="1:35">
      <c r="A124" s="555">
        <v>30925</v>
      </c>
      <c r="B124" s="556" t="s">
        <v>1196</v>
      </c>
      <c r="C124" s="556" t="s">
        <v>1447</v>
      </c>
      <c r="D124" s="556" t="s">
        <v>37</v>
      </c>
      <c r="E124" s="557" t="s">
        <v>38</v>
      </c>
      <c r="F124" s="556" t="s">
        <v>39</v>
      </c>
      <c r="G124" s="556" t="s">
        <v>40</v>
      </c>
      <c r="H124" s="556" t="s">
        <v>41</v>
      </c>
      <c r="I124" s="556" t="s">
        <v>42</v>
      </c>
      <c r="J124" s="556" t="s">
        <v>43</v>
      </c>
      <c r="K124" s="556" t="s">
        <v>44</v>
      </c>
      <c r="L124" s="558">
        <v>74910000</v>
      </c>
      <c r="M124" s="558">
        <v>0</v>
      </c>
      <c r="N124" s="558">
        <v>74910000</v>
      </c>
      <c r="O124" s="558">
        <v>61290000</v>
      </c>
      <c r="P124" s="557" t="s">
        <v>45</v>
      </c>
      <c r="Q124" s="556" t="s">
        <v>1448</v>
      </c>
      <c r="R124" s="556" t="s">
        <v>1449</v>
      </c>
      <c r="S124" s="556" t="s">
        <v>48</v>
      </c>
      <c r="T124" s="556" t="s">
        <v>49</v>
      </c>
      <c r="U124" s="556" t="s">
        <v>1450</v>
      </c>
      <c r="V124" s="556" t="s">
        <v>51</v>
      </c>
      <c r="W124" s="556" t="s">
        <v>658</v>
      </c>
      <c r="X124" s="556" t="s">
        <v>659</v>
      </c>
      <c r="Y124" s="556" t="s">
        <v>145</v>
      </c>
      <c r="Z124" s="556" t="s">
        <v>145</v>
      </c>
      <c r="AA124" s="556" t="s">
        <v>1451</v>
      </c>
      <c r="AB124" s="556" t="s">
        <v>1452</v>
      </c>
      <c r="AC124" s="556" t="s">
        <v>1453</v>
      </c>
      <c r="AD124" s="556" t="s">
        <v>1454</v>
      </c>
      <c r="AE124" s="556"/>
      <c r="AF124" s="556" t="s">
        <v>1196</v>
      </c>
      <c r="AG124" s="556" t="s">
        <v>59</v>
      </c>
      <c r="AH124" s="556" t="s">
        <v>1455</v>
      </c>
      <c r="AI124" s="556" t="s">
        <v>1456</v>
      </c>
    </row>
    <row r="125" spans="1:35">
      <c r="A125" s="555">
        <v>31025</v>
      </c>
      <c r="B125" s="556" t="s">
        <v>1457</v>
      </c>
      <c r="C125" s="556" t="s">
        <v>1458</v>
      </c>
      <c r="D125" s="556" t="s">
        <v>37</v>
      </c>
      <c r="E125" s="557" t="s">
        <v>747</v>
      </c>
      <c r="F125" s="556" t="s">
        <v>748</v>
      </c>
      <c r="G125" s="556" t="s">
        <v>548</v>
      </c>
      <c r="H125" s="556" t="s">
        <v>549</v>
      </c>
      <c r="I125" s="556" t="s">
        <v>68</v>
      </c>
      <c r="J125" s="556" t="s">
        <v>69</v>
      </c>
      <c r="K125" s="556" t="s">
        <v>44</v>
      </c>
      <c r="L125" s="558">
        <v>88000000</v>
      </c>
      <c r="M125" s="558">
        <v>0</v>
      </c>
      <c r="N125" s="558">
        <v>88000000</v>
      </c>
      <c r="O125" s="558">
        <v>72000000</v>
      </c>
      <c r="P125" s="557" t="s">
        <v>45</v>
      </c>
      <c r="Q125" s="556" t="s">
        <v>1459</v>
      </c>
      <c r="R125" s="556" t="s">
        <v>1460</v>
      </c>
      <c r="S125" s="556" t="s">
        <v>48</v>
      </c>
      <c r="T125" s="556" t="s">
        <v>49</v>
      </c>
      <c r="U125" s="556" t="s">
        <v>1461</v>
      </c>
      <c r="V125" s="556" t="s">
        <v>51</v>
      </c>
      <c r="W125" s="556" t="s">
        <v>172</v>
      </c>
      <c r="X125" s="556" t="s">
        <v>173</v>
      </c>
      <c r="Y125" s="556" t="s">
        <v>1462</v>
      </c>
      <c r="Z125" s="556" t="s">
        <v>1462</v>
      </c>
      <c r="AA125" s="556" t="s">
        <v>1463</v>
      </c>
      <c r="AB125" s="556" t="s">
        <v>1464</v>
      </c>
      <c r="AC125" s="556" t="s">
        <v>1465</v>
      </c>
      <c r="AD125" s="556" t="s">
        <v>1466</v>
      </c>
      <c r="AE125" s="556"/>
      <c r="AF125" s="556" t="s">
        <v>1457</v>
      </c>
      <c r="AG125" s="556" t="s">
        <v>59</v>
      </c>
      <c r="AH125" s="556" t="s">
        <v>1467</v>
      </c>
      <c r="AI125" s="556" t="s">
        <v>1468</v>
      </c>
    </row>
    <row r="126" spans="1:35">
      <c r="A126" s="555">
        <v>31125</v>
      </c>
      <c r="B126" s="556" t="s">
        <v>1457</v>
      </c>
      <c r="C126" s="556" t="s">
        <v>1469</v>
      </c>
      <c r="D126" s="556" t="s">
        <v>37</v>
      </c>
      <c r="E126" s="557" t="s">
        <v>747</v>
      </c>
      <c r="F126" s="556" t="s">
        <v>748</v>
      </c>
      <c r="G126" s="556" t="s">
        <v>548</v>
      </c>
      <c r="H126" s="556" t="s">
        <v>549</v>
      </c>
      <c r="I126" s="556" t="s">
        <v>68</v>
      </c>
      <c r="J126" s="556" t="s">
        <v>69</v>
      </c>
      <c r="K126" s="556" t="s">
        <v>44</v>
      </c>
      <c r="L126" s="558">
        <v>45886500</v>
      </c>
      <c r="M126" s="558">
        <v>0</v>
      </c>
      <c r="N126" s="558">
        <v>45886500</v>
      </c>
      <c r="O126" s="558">
        <v>37543500</v>
      </c>
      <c r="P126" s="557" t="s">
        <v>45</v>
      </c>
      <c r="Q126" s="556" t="s">
        <v>1470</v>
      </c>
      <c r="R126" s="556" t="s">
        <v>1471</v>
      </c>
      <c r="S126" s="556" t="s">
        <v>48</v>
      </c>
      <c r="T126" s="556" t="s">
        <v>49</v>
      </c>
      <c r="U126" s="556" t="s">
        <v>1472</v>
      </c>
      <c r="V126" s="556" t="s">
        <v>51</v>
      </c>
      <c r="W126" s="556" t="s">
        <v>52</v>
      </c>
      <c r="X126" s="556" t="s">
        <v>53</v>
      </c>
      <c r="Y126" s="556" t="s">
        <v>1473</v>
      </c>
      <c r="Z126" s="556" t="s">
        <v>1474</v>
      </c>
      <c r="AA126" s="556" t="s">
        <v>1475</v>
      </c>
      <c r="AB126" s="556" t="s">
        <v>1476</v>
      </c>
      <c r="AC126" s="556" t="s">
        <v>1477</v>
      </c>
      <c r="AD126" s="556" t="s">
        <v>1478</v>
      </c>
      <c r="AE126" s="556"/>
      <c r="AF126" s="556" t="s">
        <v>1457</v>
      </c>
      <c r="AG126" s="556" t="s">
        <v>59</v>
      </c>
      <c r="AH126" s="556" t="s">
        <v>1479</v>
      </c>
      <c r="AI126" s="556" t="s">
        <v>1480</v>
      </c>
    </row>
    <row r="127" spans="1:35">
      <c r="A127" s="555">
        <v>31225</v>
      </c>
      <c r="B127" s="556" t="s">
        <v>1457</v>
      </c>
      <c r="C127" s="556" t="s">
        <v>1481</v>
      </c>
      <c r="D127" s="556" t="s">
        <v>37</v>
      </c>
      <c r="E127" s="557" t="s">
        <v>1273</v>
      </c>
      <c r="F127" s="556" t="s">
        <v>1274</v>
      </c>
      <c r="G127" s="556" t="s">
        <v>548</v>
      </c>
      <c r="H127" s="556" t="s">
        <v>549</v>
      </c>
      <c r="I127" s="556" t="s">
        <v>68</v>
      </c>
      <c r="J127" s="556" t="s">
        <v>69</v>
      </c>
      <c r="K127" s="556" t="s">
        <v>44</v>
      </c>
      <c r="L127" s="558">
        <v>49500000</v>
      </c>
      <c r="M127" s="558">
        <v>0</v>
      </c>
      <c r="N127" s="558">
        <v>49500000</v>
      </c>
      <c r="O127" s="558">
        <v>40500000</v>
      </c>
      <c r="P127" s="557" t="s">
        <v>45</v>
      </c>
      <c r="Q127" s="556" t="s">
        <v>1482</v>
      </c>
      <c r="R127" s="556" t="s">
        <v>1483</v>
      </c>
      <c r="S127" s="556" t="s">
        <v>48</v>
      </c>
      <c r="T127" s="556" t="s">
        <v>49</v>
      </c>
      <c r="U127" s="556" t="s">
        <v>1484</v>
      </c>
      <c r="V127" s="556" t="s">
        <v>51</v>
      </c>
      <c r="W127" s="556" t="s">
        <v>52</v>
      </c>
      <c r="X127" s="556" t="s">
        <v>53</v>
      </c>
      <c r="Y127" s="556" t="s">
        <v>1485</v>
      </c>
      <c r="Z127" s="556" t="s">
        <v>1485</v>
      </c>
      <c r="AA127" s="556" t="s">
        <v>1486</v>
      </c>
      <c r="AB127" s="556" t="s">
        <v>1487</v>
      </c>
      <c r="AC127" s="556" t="s">
        <v>1488</v>
      </c>
      <c r="AD127" s="556" t="s">
        <v>1489</v>
      </c>
      <c r="AE127" s="556"/>
      <c r="AF127" s="556" t="s">
        <v>1457</v>
      </c>
      <c r="AG127" s="556" t="s">
        <v>59</v>
      </c>
      <c r="AH127" s="556" t="s">
        <v>1490</v>
      </c>
      <c r="AI127" s="556" t="s">
        <v>1491</v>
      </c>
    </row>
    <row r="128" spans="1:35">
      <c r="A128" s="555">
        <v>31325</v>
      </c>
      <c r="B128" s="556" t="s">
        <v>1457</v>
      </c>
      <c r="C128" s="556" t="s">
        <v>1492</v>
      </c>
      <c r="D128" s="556" t="s">
        <v>37</v>
      </c>
      <c r="E128" s="557" t="s">
        <v>1493</v>
      </c>
      <c r="F128" s="556" t="s">
        <v>1494</v>
      </c>
      <c r="G128" s="556" t="s">
        <v>548</v>
      </c>
      <c r="H128" s="556" t="s">
        <v>549</v>
      </c>
      <c r="I128" s="556" t="s">
        <v>42</v>
      </c>
      <c r="J128" s="556" t="s">
        <v>43</v>
      </c>
      <c r="K128" s="556" t="s">
        <v>44</v>
      </c>
      <c r="L128" s="558">
        <v>49000000</v>
      </c>
      <c r="M128" s="558">
        <v>0</v>
      </c>
      <c r="N128" s="558">
        <v>49000000</v>
      </c>
      <c r="O128" s="558">
        <v>35000000</v>
      </c>
      <c r="P128" s="557" t="s">
        <v>45</v>
      </c>
      <c r="Q128" s="556" t="s">
        <v>1495</v>
      </c>
      <c r="R128" s="556" t="s">
        <v>1496</v>
      </c>
      <c r="S128" s="556" t="s">
        <v>48</v>
      </c>
      <c r="T128" s="556" t="s">
        <v>49</v>
      </c>
      <c r="U128" s="556" t="s">
        <v>1497</v>
      </c>
      <c r="V128" s="556" t="s">
        <v>51</v>
      </c>
      <c r="W128" s="556" t="s">
        <v>89</v>
      </c>
      <c r="X128" s="556" t="s">
        <v>90</v>
      </c>
      <c r="Y128" s="556" t="s">
        <v>1498</v>
      </c>
      <c r="Z128" s="556" t="s">
        <v>1498</v>
      </c>
      <c r="AA128" s="556" t="s">
        <v>1265</v>
      </c>
      <c r="AB128" s="556" t="s">
        <v>1499</v>
      </c>
      <c r="AC128" s="556" t="s">
        <v>1500</v>
      </c>
      <c r="AD128" s="556" t="s">
        <v>1501</v>
      </c>
      <c r="AE128" s="556"/>
      <c r="AF128" s="556" t="s">
        <v>1457</v>
      </c>
      <c r="AG128" s="556" t="s">
        <v>59</v>
      </c>
      <c r="AH128" s="556" t="s">
        <v>1502</v>
      </c>
      <c r="AI128" s="556" t="s">
        <v>1503</v>
      </c>
    </row>
    <row r="129" spans="1:35">
      <c r="A129" s="555">
        <v>31425</v>
      </c>
      <c r="B129" s="556" t="s">
        <v>1457</v>
      </c>
      <c r="C129" s="556" t="s">
        <v>1504</v>
      </c>
      <c r="D129" s="556" t="s">
        <v>37</v>
      </c>
      <c r="E129" s="557" t="s">
        <v>64</v>
      </c>
      <c r="F129" s="556" t="s">
        <v>65</v>
      </c>
      <c r="G129" s="556" t="s">
        <v>66</v>
      </c>
      <c r="H129" s="556" t="s">
        <v>67</v>
      </c>
      <c r="I129" s="556" t="s">
        <v>68</v>
      </c>
      <c r="J129" s="556" t="s">
        <v>69</v>
      </c>
      <c r="K129" s="556" t="s">
        <v>44</v>
      </c>
      <c r="L129" s="558">
        <v>37275000</v>
      </c>
      <c r="M129" s="558">
        <v>0</v>
      </c>
      <c r="N129" s="558">
        <v>37275000</v>
      </c>
      <c r="O129" s="558">
        <v>30648333</v>
      </c>
      <c r="P129" s="557" t="s">
        <v>45</v>
      </c>
      <c r="Q129" s="556" t="s">
        <v>1505</v>
      </c>
      <c r="R129" s="556" t="s">
        <v>1506</v>
      </c>
      <c r="S129" s="556" t="s">
        <v>48</v>
      </c>
      <c r="T129" s="556" t="s">
        <v>49</v>
      </c>
      <c r="U129" s="556" t="s">
        <v>1507</v>
      </c>
      <c r="V129" s="556" t="s">
        <v>51</v>
      </c>
      <c r="W129" s="556" t="s">
        <v>129</v>
      </c>
      <c r="X129" s="556" t="s">
        <v>130</v>
      </c>
      <c r="Y129" s="556" t="s">
        <v>1071</v>
      </c>
      <c r="Z129" s="556" t="s">
        <v>443</v>
      </c>
      <c r="AA129" s="556" t="s">
        <v>1508</v>
      </c>
      <c r="AB129" s="556" t="s">
        <v>1509</v>
      </c>
      <c r="AC129" s="556" t="s">
        <v>1510</v>
      </c>
      <c r="AD129" s="556" t="s">
        <v>1511</v>
      </c>
      <c r="AE129" s="556"/>
      <c r="AF129" s="556" t="s">
        <v>1457</v>
      </c>
      <c r="AG129" s="556" t="s">
        <v>59</v>
      </c>
      <c r="AH129" s="556" t="s">
        <v>1512</v>
      </c>
      <c r="AI129" s="556" t="s">
        <v>1513</v>
      </c>
    </row>
    <row r="130" spans="1:35">
      <c r="A130" s="555">
        <v>31525</v>
      </c>
      <c r="B130" s="556" t="s">
        <v>1457</v>
      </c>
      <c r="C130" s="556" t="s">
        <v>1514</v>
      </c>
      <c r="D130" s="556" t="s">
        <v>37</v>
      </c>
      <c r="E130" s="557" t="s">
        <v>1493</v>
      </c>
      <c r="F130" s="556" t="s">
        <v>1494</v>
      </c>
      <c r="G130" s="556" t="s">
        <v>548</v>
      </c>
      <c r="H130" s="556" t="s">
        <v>549</v>
      </c>
      <c r="I130" s="556" t="s">
        <v>42</v>
      </c>
      <c r="J130" s="556" t="s">
        <v>43</v>
      </c>
      <c r="K130" s="556" t="s">
        <v>44</v>
      </c>
      <c r="L130" s="558">
        <v>73232992</v>
      </c>
      <c r="M130" s="558">
        <v>0</v>
      </c>
      <c r="N130" s="558">
        <v>73232992</v>
      </c>
      <c r="O130" s="558">
        <v>52309280</v>
      </c>
      <c r="P130" s="557" t="s">
        <v>45</v>
      </c>
      <c r="Q130" s="556" t="s">
        <v>1515</v>
      </c>
      <c r="R130" s="556" t="s">
        <v>1516</v>
      </c>
      <c r="S130" s="556" t="s">
        <v>48</v>
      </c>
      <c r="T130" s="556" t="s">
        <v>49</v>
      </c>
      <c r="U130" s="556" t="s">
        <v>1517</v>
      </c>
      <c r="V130" s="556" t="s">
        <v>51</v>
      </c>
      <c r="W130" s="556" t="s">
        <v>52</v>
      </c>
      <c r="X130" s="556" t="s">
        <v>53</v>
      </c>
      <c r="Y130" s="556" t="s">
        <v>1518</v>
      </c>
      <c r="Z130" s="556" t="s">
        <v>1518</v>
      </c>
      <c r="AA130" s="556" t="s">
        <v>1264</v>
      </c>
      <c r="AB130" s="556" t="s">
        <v>1519</v>
      </c>
      <c r="AC130" s="556" t="s">
        <v>1520</v>
      </c>
      <c r="AD130" s="556" t="s">
        <v>1521</v>
      </c>
      <c r="AE130" s="556"/>
      <c r="AF130" s="556" t="s">
        <v>1457</v>
      </c>
      <c r="AG130" s="556" t="s">
        <v>59</v>
      </c>
      <c r="AH130" s="556" t="s">
        <v>1522</v>
      </c>
      <c r="AI130" s="556" t="s">
        <v>1523</v>
      </c>
    </row>
    <row r="131" spans="1:35">
      <c r="A131" s="555">
        <v>31625</v>
      </c>
      <c r="B131" s="556" t="s">
        <v>1457</v>
      </c>
      <c r="C131" s="556" t="s">
        <v>1524</v>
      </c>
      <c r="D131" s="556" t="s">
        <v>37</v>
      </c>
      <c r="E131" s="557" t="s">
        <v>747</v>
      </c>
      <c r="F131" s="556" t="s">
        <v>748</v>
      </c>
      <c r="G131" s="556" t="s">
        <v>548</v>
      </c>
      <c r="H131" s="556" t="s">
        <v>549</v>
      </c>
      <c r="I131" s="556" t="s">
        <v>68</v>
      </c>
      <c r="J131" s="556" t="s">
        <v>69</v>
      </c>
      <c r="K131" s="556" t="s">
        <v>44</v>
      </c>
      <c r="L131" s="558">
        <v>22963050</v>
      </c>
      <c r="M131" s="558">
        <v>0</v>
      </c>
      <c r="N131" s="558">
        <v>22963050</v>
      </c>
      <c r="O131" s="558">
        <v>14612850</v>
      </c>
      <c r="P131" s="557" t="s">
        <v>45</v>
      </c>
      <c r="Q131" s="556" t="s">
        <v>1525</v>
      </c>
      <c r="R131" s="556" t="s">
        <v>1526</v>
      </c>
      <c r="S131" s="556" t="s">
        <v>48</v>
      </c>
      <c r="T131" s="556" t="s">
        <v>49</v>
      </c>
      <c r="U131" s="556" t="s">
        <v>1527</v>
      </c>
      <c r="V131" s="556" t="s">
        <v>51</v>
      </c>
      <c r="W131" s="556" t="s">
        <v>52</v>
      </c>
      <c r="X131" s="556" t="s">
        <v>53</v>
      </c>
      <c r="Y131" s="556" t="s">
        <v>1528</v>
      </c>
      <c r="Z131" s="556" t="s">
        <v>1529</v>
      </c>
      <c r="AA131" s="556" t="s">
        <v>1530</v>
      </c>
      <c r="AB131" s="556" t="s">
        <v>1531</v>
      </c>
      <c r="AC131" s="556" t="s">
        <v>1532</v>
      </c>
      <c r="AD131" s="556" t="s">
        <v>1533</v>
      </c>
      <c r="AE131" s="556"/>
      <c r="AF131" s="556" t="s">
        <v>1457</v>
      </c>
      <c r="AG131" s="556" t="s">
        <v>59</v>
      </c>
      <c r="AH131" s="556" t="s">
        <v>1534</v>
      </c>
      <c r="AI131" s="556" t="s">
        <v>1535</v>
      </c>
    </row>
    <row r="132" spans="1:35">
      <c r="A132" s="555">
        <v>31725</v>
      </c>
      <c r="B132" s="556" t="s">
        <v>1457</v>
      </c>
      <c r="C132" s="556" t="s">
        <v>1536</v>
      </c>
      <c r="D132" s="556" t="s">
        <v>37</v>
      </c>
      <c r="E132" s="557" t="s">
        <v>1493</v>
      </c>
      <c r="F132" s="556" t="s">
        <v>1494</v>
      </c>
      <c r="G132" s="556" t="s">
        <v>548</v>
      </c>
      <c r="H132" s="556" t="s">
        <v>549</v>
      </c>
      <c r="I132" s="556" t="s">
        <v>42</v>
      </c>
      <c r="J132" s="556" t="s">
        <v>43</v>
      </c>
      <c r="K132" s="556" t="s">
        <v>44</v>
      </c>
      <c r="L132" s="558">
        <v>44345000</v>
      </c>
      <c r="M132" s="558">
        <v>0</v>
      </c>
      <c r="N132" s="558">
        <v>44345000</v>
      </c>
      <c r="O132" s="558">
        <v>31675000</v>
      </c>
      <c r="P132" s="557" t="s">
        <v>45</v>
      </c>
      <c r="Q132" s="556" t="s">
        <v>1537</v>
      </c>
      <c r="R132" s="556" t="s">
        <v>1538</v>
      </c>
      <c r="S132" s="556" t="s">
        <v>48</v>
      </c>
      <c r="T132" s="556" t="s">
        <v>49</v>
      </c>
      <c r="U132" s="556" t="s">
        <v>1539</v>
      </c>
      <c r="V132" s="556" t="s">
        <v>51</v>
      </c>
      <c r="W132" s="556" t="s">
        <v>52</v>
      </c>
      <c r="X132" s="556" t="s">
        <v>53</v>
      </c>
      <c r="Y132" s="556" t="s">
        <v>1540</v>
      </c>
      <c r="Z132" s="556" t="s">
        <v>1540</v>
      </c>
      <c r="AA132" s="556" t="s">
        <v>1372</v>
      </c>
      <c r="AB132" s="556" t="s">
        <v>1541</v>
      </c>
      <c r="AC132" s="556" t="s">
        <v>1542</v>
      </c>
      <c r="AD132" s="556" t="s">
        <v>1543</v>
      </c>
      <c r="AE132" s="556"/>
      <c r="AF132" s="556" t="s">
        <v>1457</v>
      </c>
      <c r="AG132" s="556" t="s">
        <v>59</v>
      </c>
      <c r="AH132" s="556" t="s">
        <v>1544</v>
      </c>
      <c r="AI132" s="556" t="s">
        <v>1545</v>
      </c>
    </row>
    <row r="133" spans="1:35">
      <c r="A133" s="555">
        <v>31825</v>
      </c>
      <c r="B133" s="556" t="s">
        <v>1457</v>
      </c>
      <c r="C133" s="556" t="s">
        <v>1546</v>
      </c>
      <c r="D133" s="556" t="s">
        <v>37</v>
      </c>
      <c r="E133" s="557" t="s">
        <v>82</v>
      </c>
      <c r="F133" s="556" t="s">
        <v>83</v>
      </c>
      <c r="G133" s="556" t="s">
        <v>84</v>
      </c>
      <c r="H133" s="556" t="s">
        <v>85</v>
      </c>
      <c r="I133" s="556" t="s">
        <v>68</v>
      </c>
      <c r="J133" s="556" t="s">
        <v>69</v>
      </c>
      <c r="K133" s="556" t="s">
        <v>44</v>
      </c>
      <c r="L133" s="558">
        <v>92400000</v>
      </c>
      <c r="M133" s="558">
        <v>0</v>
      </c>
      <c r="N133" s="558">
        <v>92400000</v>
      </c>
      <c r="O133" s="558">
        <v>75600000</v>
      </c>
      <c r="P133" s="557" t="s">
        <v>45</v>
      </c>
      <c r="Q133" s="556" t="s">
        <v>1547</v>
      </c>
      <c r="R133" s="556" t="s">
        <v>1548</v>
      </c>
      <c r="S133" s="556" t="s">
        <v>48</v>
      </c>
      <c r="T133" s="556" t="s">
        <v>49</v>
      </c>
      <c r="U133" s="556" t="s">
        <v>1549</v>
      </c>
      <c r="V133" s="556" t="s">
        <v>51</v>
      </c>
      <c r="W133" s="556" t="s">
        <v>89</v>
      </c>
      <c r="X133" s="556" t="s">
        <v>90</v>
      </c>
      <c r="Y133" s="556" t="s">
        <v>1550</v>
      </c>
      <c r="Z133" s="556" t="s">
        <v>1244</v>
      </c>
      <c r="AA133" s="556" t="s">
        <v>1551</v>
      </c>
      <c r="AB133" s="556" t="s">
        <v>1552</v>
      </c>
      <c r="AC133" s="556" t="s">
        <v>1553</v>
      </c>
      <c r="AD133" s="556" t="s">
        <v>1554</v>
      </c>
      <c r="AE133" s="556"/>
      <c r="AF133" s="556" t="s">
        <v>1457</v>
      </c>
      <c r="AG133" s="556" t="s">
        <v>59</v>
      </c>
      <c r="AH133" s="556" t="s">
        <v>1555</v>
      </c>
      <c r="AI133" s="556" t="s">
        <v>1556</v>
      </c>
    </row>
    <row r="134" spans="1:35">
      <c r="A134" s="555">
        <v>31925</v>
      </c>
      <c r="B134" s="556" t="s">
        <v>1457</v>
      </c>
      <c r="C134" s="556" t="s">
        <v>1557</v>
      </c>
      <c r="D134" s="556" t="s">
        <v>37</v>
      </c>
      <c r="E134" s="557" t="s">
        <v>1273</v>
      </c>
      <c r="F134" s="556" t="s">
        <v>1274</v>
      </c>
      <c r="G134" s="556" t="s">
        <v>548</v>
      </c>
      <c r="H134" s="556" t="s">
        <v>549</v>
      </c>
      <c r="I134" s="556" t="s">
        <v>68</v>
      </c>
      <c r="J134" s="556" t="s">
        <v>69</v>
      </c>
      <c r="K134" s="556" t="s">
        <v>44</v>
      </c>
      <c r="L134" s="558">
        <v>78516900</v>
      </c>
      <c r="M134" s="558">
        <v>0</v>
      </c>
      <c r="N134" s="558">
        <v>78516900</v>
      </c>
      <c r="O134" s="558">
        <v>64241100</v>
      </c>
      <c r="P134" s="557" t="s">
        <v>45</v>
      </c>
      <c r="Q134" s="556" t="s">
        <v>1558</v>
      </c>
      <c r="R134" s="556" t="s">
        <v>1559</v>
      </c>
      <c r="S134" s="556" t="s">
        <v>48</v>
      </c>
      <c r="T134" s="556" t="s">
        <v>49</v>
      </c>
      <c r="U134" s="556" t="s">
        <v>1560</v>
      </c>
      <c r="V134" s="556" t="s">
        <v>51</v>
      </c>
      <c r="W134" s="556" t="s">
        <v>172</v>
      </c>
      <c r="X134" s="556" t="s">
        <v>173</v>
      </c>
      <c r="Y134" s="556" t="s">
        <v>1561</v>
      </c>
      <c r="Z134" s="556" t="s">
        <v>1288</v>
      </c>
      <c r="AA134" s="556" t="s">
        <v>1562</v>
      </c>
      <c r="AB134" s="556" t="s">
        <v>1563</v>
      </c>
      <c r="AC134" s="556" t="s">
        <v>1564</v>
      </c>
      <c r="AD134" s="556" t="s">
        <v>1565</v>
      </c>
      <c r="AE134" s="556"/>
      <c r="AF134" s="556" t="s">
        <v>1457</v>
      </c>
      <c r="AG134" s="556" t="s">
        <v>59</v>
      </c>
      <c r="AH134" s="556" t="s">
        <v>1566</v>
      </c>
      <c r="AI134" s="556" t="s">
        <v>1567</v>
      </c>
    </row>
    <row r="135" spans="1:35">
      <c r="A135" s="555">
        <v>32025</v>
      </c>
      <c r="B135" s="556" t="s">
        <v>1457</v>
      </c>
      <c r="C135" s="556" t="s">
        <v>1568</v>
      </c>
      <c r="D135" s="556" t="s">
        <v>37</v>
      </c>
      <c r="E135" s="557" t="s">
        <v>64</v>
      </c>
      <c r="F135" s="556" t="s">
        <v>65</v>
      </c>
      <c r="G135" s="556" t="s">
        <v>899</v>
      </c>
      <c r="H135" s="556" t="s">
        <v>900</v>
      </c>
      <c r="I135" s="556" t="s">
        <v>68</v>
      </c>
      <c r="J135" s="556" t="s">
        <v>69</v>
      </c>
      <c r="K135" s="556" t="s">
        <v>44</v>
      </c>
      <c r="L135" s="558">
        <v>24000000</v>
      </c>
      <c r="M135" s="558">
        <v>0</v>
      </c>
      <c r="N135" s="558">
        <v>24000000</v>
      </c>
      <c r="O135" s="558">
        <v>16000000</v>
      </c>
      <c r="P135" s="557" t="s">
        <v>45</v>
      </c>
      <c r="Q135" s="556" t="s">
        <v>1569</v>
      </c>
      <c r="R135" s="556" t="s">
        <v>1570</v>
      </c>
      <c r="S135" s="556" t="s">
        <v>48</v>
      </c>
      <c r="T135" s="556" t="s">
        <v>49</v>
      </c>
      <c r="U135" s="556" t="s">
        <v>1571</v>
      </c>
      <c r="V135" s="556" t="s">
        <v>51</v>
      </c>
      <c r="W135" s="556" t="s">
        <v>52</v>
      </c>
      <c r="X135" s="556" t="s">
        <v>53</v>
      </c>
      <c r="Y135" s="556" t="s">
        <v>1572</v>
      </c>
      <c r="Z135" s="556" t="s">
        <v>1573</v>
      </c>
      <c r="AA135" s="556" t="s">
        <v>1574</v>
      </c>
      <c r="AB135" s="556" t="s">
        <v>1575</v>
      </c>
      <c r="AC135" s="556" t="s">
        <v>1576</v>
      </c>
      <c r="AD135" s="556" t="s">
        <v>1577</v>
      </c>
      <c r="AE135" s="556"/>
      <c r="AF135" s="556" t="s">
        <v>1457</v>
      </c>
      <c r="AG135" s="556" t="s">
        <v>59</v>
      </c>
      <c r="AH135" s="556" t="s">
        <v>1578</v>
      </c>
      <c r="AI135" s="556" t="s">
        <v>1579</v>
      </c>
    </row>
    <row r="136" spans="1:35">
      <c r="A136" s="555">
        <v>32225</v>
      </c>
      <c r="B136" s="556" t="s">
        <v>1457</v>
      </c>
      <c r="C136" s="556" t="s">
        <v>1580</v>
      </c>
      <c r="D136" s="556" t="s">
        <v>37</v>
      </c>
      <c r="E136" s="557" t="s">
        <v>1273</v>
      </c>
      <c r="F136" s="556" t="s">
        <v>1274</v>
      </c>
      <c r="G136" s="556" t="s">
        <v>548</v>
      </c>
      <c r="H136" s="556" t="s">
        <v>549</v>
      </c>
      <c r="I136" s="556" t="s">
        <v>68</v>
      </c>
      <c r="J136" s="556" t="s">
        <v>69</v>
      </c>
      <c r="K136" s="556" t="s">
        <v>44</v>
      </c>
      <c r="L136" s="558">
        <v>70699200</v>
      </c>
      <c r="M136" s="558">
        <v>0</v>
      </c>
      <c r="N136" s="558">
        <v>70699200</v>
      </c>
      <c r="O136" s="558">
        <v>57844800</v>
      </c>
      <c r="P136" s="557" t="s">
        <v>45</v>
      </c>
      <c r="Q136" s="556" t="s">
        <v>1581</v>
      </c>
      <c r="R136" s="556" t="s">
        <v>1582</v>
      </c>
      <c r="S136" s="556" t="s">
        <v>48</v>
      </c>
      <c r="T136" s="556" t="s">
        <v>49</v>
      </c>
      <c r="U136" s="556" t="s">
        <v>1583</v>
      </c>
      <c r="V136" s="556" t="s">
        <v>51</v>
      </c>
      <c r="W136" s="556" t="s">
        <v>52</v>
      </c>
      <c r="X136" s="556" t="s">
        <v>53</v>
      </c>
      <c r="Y136" s="556" t="s">
        <v>1116</v>
      </c>
      <c r="Z136" s="556" t="s">
        <v>1094</v>
      </c>
      <c r="AA136" s="556" t="s">
        <v>1584</v>
      </c>
      <c r="AB136" s="556" t="s">
        <v>1585</v>
      </c>
      <c r="AC136" s="556" t="s">
        <v>1586</v>
      </c>
      <c r="AD136" s="556" t="s">
        <v>1587</v>
      </c>
      <c r="AE136" s="556"/>
      <c r="AF136" s="556" t="s">
        <v>1457</v>
      </c>
      <c r="AG136" s="556" t="s">
        <v>59</v>
      </c>
      <c r="AH136" s="556" t="s">
        <v>1588</v>
      </c>
      <c r="AI136" s="556" t="s">
        <v>1589</v>
      </c>
    </row>
    <row r="137" spans="1:35">
      <c r="A137" s="555">
        <v>32325</v>
      </c>
      <c r="B137" s="556" t="s">
        <v>1457</v>
      </c>
      <c r="C137" s="556" t="s">
        <v>1590</v>
      </c>
      <c r="D137" s="556" t="s">
        <v>37</v>
      </c>
      <c r="E137" s="557" t="s">
        <v>38</v>
      </c>
      <c r="F137" s="556" t="s">
        <v>39</v>
      </c>
      <c r="G137" s="556" t="s">
        <v>40</v>
      </c>
      <c r="H137" s="556" t="s">
        <v>41</v>
      </c>
      <c r="I137" s="556" t="s">
        <v>42</v>
      </c>
      <c r="J137" s="556" t="s">
        <v>43</v>
      </c>
      <c r="K137" s="556" t="s">
        <v>44</v>
      </c>
      <c r="L137" s="558">
        <v>57090000</v>
      </c>
      <c r="M137" s="558">
        <v>0</v>
      </c>
      <c r="N137" s="558">
        <v>57090000</v>
      </c>
      <c r="O137" s="558">
        <v>46710000</v>
      </c>
      <c r="P137" s="557" t="s">
        <v>45</v>
      </c>
      <c r="Q137" s="556" t="s">
        <v>1591</v>
      </c>
      <c r="R137" s="556" t="s">
        <v>1592</v>
      </c>
      <c r="S137" s="556" t="s">
        <v>48</v>
      </c>
      <c r="T137" s="556" t="s">
        <v>49</v>
      </c>
      <c r="U137" s="556" t="s">
        <v>1593</v>
      </c>
      <c r="V137" s="556" t="s">
        <v>51</v>
      </c>
      <c r="W137" s="556" t="s">
        <v>52</v>
      </c>
      <c r="X137" s="556" t="s">
        <v>53</v>
      </c>
      <c r="Y137" s="556" t="s">
        <v>1594</v>
      </c>
      <c r="Z137" s="556" t="s">
        <v>1594</v>
      </c>
      <c r="AA137" s="556" t="s">
        <v>1595</v>
      </c>
      <c r="AB137" s="556" t="s">
        <v>1596</v>
      </c>
      <c r="AC137" s="556" t="s">
        <v>1597</v>
      </c>
      <c r="AD137" s="556" t="s">
        <v>1598</v>
      </c>
      <c r="AE137" s="556"/>
      <c r="AF137" s="556" t="s">
        <v>1457</v>
      </c>
      <c r="AG137" s="556" t="s">
        <v>59</v>
      </c>
      <c r="AH137" s="556" t="s">
        <v>1599</v>
      </c>
      <c r="AI137" s="556" t="s">
        <v>1600</v>
      </c>
    </row>
    <row r="138" spans="1:35">
      <c r="A138" s="555">
        <v>32425</v>
      </c>
      <c r="B138" s="556" t="s">
        <v>1457</v>
      </c>
      <c r="C138" s="556" t="s">
        <v>1601</v>
      </c>
      <c r="D138" s="556" t="s">
        <v>37</v>
      </c>
      <c r="E138" s="557" t="s">
        <v>1273</v>
      </c>
      <c r="F138" s="556" t="s">
        <v>1274</v>
      </c>
      <c r="G138" s="556" t="s">
        <v>548</v>
      </c>
      <c r="H138" s="556" t="s">
        <v>549</v>
      </c>
      <c r="I138" s="556" t="s">
        <v>68</v>
      </c>
      <c r="J138" s="556" t="s">
        <v>69</v>
      </c>
      <c r="K138" s="556" t="s">
        <v>44</v>
      </c>
      <c r="L138" s="558">
        <v>70567200</v>
      </c>
      <c r="M138" s="558">
        <v>0</v>
      </c>
      <c r="N138" s="558">
        <v>70567200</v>
      </c>
      <c r="O138" s="558">
        <v>57736800</v>
      </c>
      <c r="P138" s="557" t="s">
        <v>45</v>
      </c>
      <c r="Q138" s="556" t="s">
        <v>1602</v>
      </c>
      <c r="R138" s="556" t="s">
        <v>1603</v>
      </c>
      <c r="S138" s="556" t="s">
        <v>48</v>
      </c>
      <c r="T138" s="556" t="s">
        <v>49</v>
      </c>
      <c r="U138" s="556" t="s">
        <v>1604</v>
      </c>
      <c r="V138" s="556" t="s">
        <v>51</v>
      </c>
      <c r="W138" s="556" t="s">
        <v>89</v>
      </c>
      <c r="X138" s="556" t="s">
        <v>90</v>
      </c>
      <c r="Y138" s="556" t="s">
        <v>1352</v>
      </c>
      <c r="Z138" s="556" t="s">
        <v>1605</v>
      </c>
      <c r="AA138" s="556" t="s">
        <v>1606</v>
      </c>
      <c r="AB138" s="556" t="s">
        <v>1607</v>
      </c>
      <c r="AC138" s="556" t="s">
        <v>1608</v>
      </c>
      <c r="AD138" s="556" t="s">
        <v>1609</v>
      </c>
      <c r="AE138" s="556"/>
      <c r="AF138" s="556" t="s">
        <v>1457</v>
      </c>
      <c r="AG138" s="556" t="s">
        <v>59</v>
      </c>
      <c r="AH138" s="556" t="s">
        <v>1610</v>
      </c>
      <c r="AI138" s="556" t="s">
        <v>1611</v>
      </c>
    </row>
    <row r="139" spans="1:35">
      <c r="A139" s="555">
        <v>32525</v>
      </c>
      <c r="B139" s="556" t="s">
        <v>1457</v>
      </c>
      <c r="C139" s="556" t="s">
        <v>1612</v>
      </c>
      <c r="D139" s="556" t="s">
        <v>37</v>
      </c>
      <c r="E139" s="557" t="s">
        <v>1273</v>
      </c>
      <c r="F139" s="556" t="s">
        <v>1274</v>
      </c>
      <c r="G139" s="556" t="s">
        <v>548</v>
      </c>
      <c r="H139" s="556" t="s">
        <v>549</v>
      </c>
      <c r="I139" s="556" t="s">
        <v>68</v>
      </c>
      <c r="J139" s="556" t="s">
        <v>69</v>
      </c>
      <c r="K139" s="556" t="s">
        <v>44</v>
      </c>
      <c r="L139" s="558">
        <v>70699200</v>
      </c>
      <c r="M139" s="558">
        <v>0</v>
      </c>
      <c r="N139" s="558">
        <v>70699200</v>
      </c>
      <c r="O139" s="558">
        <v>57844800</v>
      </c>
      <c r="P139" s="557" t="s">
        <v>45</v>
      </c>
      <c r="Q139" s="556" t="s">
        <v>1613</v>
      </c>
      <c r="R139" s="556" t="s">
        <v>1614</v>
      </c>
      <c r="S139" s="556" t="s">
        <v>48</v>
      </c>
      <c r="T139" s="556" t="s">
        <v>49</v>
      </c>
      <c r="U139" s="556" t="s">
        <v>1615</v>
      </c>
      <c r="V139" s="556" t="s">
        <v>51</v>
      </c>
      <c r="W139" s="556" t="s">
        <v>89</v>
      </c>
      <c r="X139" s="556" t="s">
        <v>90</v>
      </c>
      <c r="Y139" s="556" t="s">
        <v>1616</v>
      </c>
      <c r="Z139" s="556" t="s">
        <v>1104</v>
      </c>
      <c r="AA139" s="556" t="s">
        <v>1617</v>
      </c>
      <c r="AB139" s="556" t="s">
        <v>1618</v>
      </c>
      <c r="AC139" s="556" t="s">
        <v>1619</v>
      </c>
      <c r="AD139" s="556" t="s">
        <v>1620</v>
      </c>
      <c r="AE139" s="556"/>
      <c r="AF139" s="556" t="s">
        <v>1457</v>
      </c>
      <c r="AG139" s="556" t="s">
        <v>59</v>
      </c>
      <c r="AH139" s="556" t="s">
        <v>1621</v>
      </c>
      <c r="AI139" s="556" t="s">
        <v>1622</v>
      </c>
    </row>
    <row r="140" spans="1:35">
      <c r="A140" s="555">
        <v>32625</v>
      </c>
      <c r="B140" s="556" t="s">
        <v>1457</v>
      </c>
      <c r="C140" s="556" t="s">
        <v>1623</v>
      </c>
      <c r="D140" s="556" t="s">
        <v>37</v>
      </c>
      <c r="E140" s="557" t="s">
        <v>1273</v>
      </c>
      <c r="F140" s="556" t="s">
        <v>1274</v>
      </c>
      <c r="G140" s="556" t="s">
        <v>548</v>
      </c>
      <c r="H140" s="556" t="s">
        <v>549</v>
      </c>
      <c r="I140" s="556" t="s">
        <v>68</v>
      </c>
      <c r="J140" s="556" t="s">
        <v>69</v>
      </c>
      <c r="K140" s="556" t="s">
        <v>44</v>
      </c>
      <c r="L140" s="558">
        <v>70699200</v>
      </c>
      <c r="M140" s="558">
        <v>0</v>
      </c>
      <c r="N140" s="558">
        <v>70699200</v>
      </c>
      <c r="O140" s="558">
        <v>57844800</v>
      </c>
      <c r="P140" s="557" t="s">
        <v>45</v>
      </c>
      <c r="Q140" s="556" t="s">
        <v>1624</v>
      </c>
      <c r="R140" s="556" t="s">
        <v>1625</v>
      </c>
      <c r="S140" s="556" t="s">
        <v>48</v>
      </c>
      <c r="T140" s="556" t="s">
        <v>49</v>
      </c>
      <c r="U140" s="556" t="s">
        <v>1626</v>
      </c>
      <c r="V140" s="556" t="s">
        <v>51</v>
      </c>
      <c r="W140" s="556" t="s">
        <v>52</v>
      </c>
      <c r="X140" s="556" t="s">
        <v>53</v>
      </c>
      <c r="Y140" s="556" t="s">
        <v>1094</v>
      </c>
      <c r="Z140" s="556" t="s">
        <v>1627</v>
      </c>
      <c r="AA140" s="556" t="s">
        <v>795</v>
      </c>
      <c r="AB140" s="556" t="s">
        <v>1628</v>
      </c>
      <c r="AC140" s="556" t="s">
        <v>1629</v>
      </c>
      <c r="AD140" s="556" t="s">
        <v>1630</v>
      </c>
      <c r="AE140" s="556"/>
      <c r="AF140" s="556" t="s">
        <v>1457</v>
      </c>
      <c r="AG140" s="556" t="s">
        <v>59</v>
      </c>
      <c r="AH140" s="556" t="s">
        <v>1631</v>
      </c>
      <c r="AI140" s="556" t="s">
        <v>1632</v>
      </c>
    </row>
    <row r="141" spans="1:35">
      <c r="A141" s="555">
        <v>32725</v>
      </c>
      <c r="B141" s="556" t="s">
        <v>1457</v>
      </c>
      <c r="C141" s="556" t="s">
        <v>1633</v>
      </c>
      <c r="D141" s="556" t="s">
        <v>37</v>
      </c>
      <c r="E141" s="557" t="s">
        <v>1273</v>
      </c>
      <c r="F141" s="556" t="s">
        <v>1274</v>
      </c>
      <c r="G141" s="556" t="s">
        <v>548</v>
      </c>
      <c r="H141" s="556" t="s">
        <v>549</v>
      </c>
      <c r="I141" s="556" t="s">
        <v>68</v>
      </c>
      <c r="J141" s="556" t="s">
        <v>69</v>
      </c>
      <c r="K141" s="556" t="s">
        <v>44</v>
      </c>
      <c r="L141" s="558">
        <v>70699200</v>
      </c>
      <c r="M141" s="558">
        <v>0</v>
      </c>
      <c r="N141" s="558">
        <v>70699200</v>
      </c>
      <c r="O141" s="558">
        <v>57844800</v>
      </c>
      <c r="P141" s="557" t="s">
        <v>1634</v>
      </c>
      <c r="Q141" s="556" t="s">
        <v>1635</v>
      </c>
      <c r="R141" s="556" t="s">
        <v>1636</v>
      </c>
      <c r="S141" s="556" t="s">
        <v>48</v>
      </c>
      <c r="T141" s="556" t="s">
        <v>49</v>
      </c>
      <c r="U141" s="556" t="s">
        <v>1637</v>
      </c>
      <c r="V141" s="556" t="s">
        <v>51</v>
      </c>
      <c r="W141" s="556" t="s">
        <v>52</v>
      </c>
      <c r="X141" s="556" t="s">
        <v>53</v>
      </c>
      <c r="Y141" s="556" t="s">
        <v>1638</v>
      </c>
      <c r="Z141" s="556" t="s">
        <v>105</v>
      </c>
      <c r="AA141" s="556" t="s">
        <v>1639</v>
      </c>
      <c r="AB141" s="556" t="s">
        <v>1640</v>
      </c>
      <c r="AC141" s="556" t="s">
        <v>1641</v>
      </c>
      <c r="AD141" s="556" t="s">
        <v>1642</v>
      </c>
      <c r="AE141" s="556"/>
      <c r="AF141" s="556" t="s">
        <v>1457</v>
      </c>
      <c r="AG141" s="556" t="s">
        <v>59</v>
      </c>
      <c r="AH141" s="556" t="s">
        <v>1643</v>
      </c>
      <c r="AI141" s="556" t="s">
        <v>1644</v>
      </c>
    </row>
    <row r="142" spans="1:35">
      <c r="A142" s="555">
        <v>32825</v>
      </c>
      <c r="B142" s="556" t="s">
        <v>1645</v>
      </c>
      <c r="C142" s="556" t="s">
        <v>1646</v>
      </c>
      <c r="D142" s="556" t="s">
        <v>37</v>
      </c>
      <c r="E142" s="557" t="s">
        <v>38</v>
      </c>
      <c r="F142" s="556" t="s">
        <v>39</v>
      </c>
      <c r="G142" s="556" t="s">
        <v>40</v>
      </c>
      <c r="H142" s="556" t="s">
        <v>41</v>
      </c>
      <c r="I142" s="556" t="s">
        <v>42</v>
      </c>
      <c r="J142" s="556" t="s">
        <v>43</v>
      </c>
      <c r="K142" s="556" t="s">
        <v>44</v>
      </c>
      <c r="L142" s="558">
        <v>57090000</v>
      </c>
      <c r="M142" s="558">
        <v>0</v>
      </c>
      <c r="N142" s="558">
        <v>57090000</v>
      </c>
      <c r="O142" s="558">
        <v>47056000</v>
      </c>
      <c r="P142" s="557" t="s">
        <v>45</v>
      </c>
      <c r="Q142" s="556" t="s">
        <v>1647</v>
      </c>
      <c r="R142" s="556" t="s">
        <v>1648</v>
      </c>
      <c r="S142" s="556" t="s">
        <v>48</v>
      </c>
      <c r="T142" s="556" t="s">
        <v>49</v>
      </c>
      <c r="U142" s="556" t="s">
        <v>1649</v>
      </c>
      <c r="V142" s="556" t="s">
        <v>51</v>
      </c>
      <c r="W142" s="556" t="s">
        <v>172</v>
      </c>
      <c r="X142" s="556" t="s">
        <v>173</v>
      </c>
      <c r="Y142" s="556" t="s">
        <v>740</v>
      </c>
      <c r="Z142" s="556" t="s">
        <v>1650</v>
      </c>
      <c r="AA142" s="556" t="s">
        <v>1651</v>
      </c>
      <c r="AB142" s="556" t="s">
        <v>1652</v>
      </c>
      <c r="AC142" s="556" t="s">
        <v>1653</v>
      </c>
      <c r="AD142" s="556" t="s">
        <v>1654</v>
      </c>
      <c r="AE142" s="556"/>
      <c r="AF142" s="556" t="s">
        <v>1645</v>
      </c>
      <c r="AG142" s="556" t="s">
        <v>59</v>
      </c>
      <c r="AH142" s="556" t="s">
        <v>1655</v>
      </c>
      <c r="AI142" s="556" t="s">
        <v>1656</v>
      </c>
    </row>
    <row r="143" spans="1:35">
      <c r="A143" s="555">
        <v>32925</v>
      </c>
      <c r="B143" s="556" t="s">
        <v>1645</v>
      </c>
      <c r="C143" s="556" t="s">
        <v>1657</v>
      </c>
      <c r="D143" s="556" t="s">
        <v>37</v>
      </c>
      <c r="E143" s="557" t="s">
        <v>38</v>
      </c>
      <c r="F143" s="556" t="s">
        <v>39</v>
      </c>
      <c r="G143" s="556" t="s">
        <v>40</v>
      </c>
      <c r="H143" s="556" t="s">
        <v>41</v>
      </c>
      <c r="I143" s="556" t="s">
        <v>42</v>
      </c>
      <c r="J143" s="556" t="s">
        <v>43</v>
      </c>
      <c r="K143" s="556" t="s">
        <v>44</v>
      </c>
      <c r="L143" s="558">
        <v>57090000</v>
      </c>
      <c r="M143" s="558">
        <v>0</v>
      </c>
      <c r="N143" s="558">
        <v>57090000</v>
      </c>
      <c r="O143" s="558">
        <v>47056000</v>
      </c>
      <c r="P143" s="557" t="s">
        <v>45</v>
      </c>
      <c r="Q143" s="556" t="s">
        <v>1658</v>
      </c>
      <c r="R143" s="556" t="s">
        <v>1659</v>
      </c>
      <c r="S143" s="556" t="s">
        <v>48</v>
      </c>
      <c r="T143" s="556" t="s">
        <v>49</v>
      </c>
      <c r="U143" s="556" t="s">
        <v>1660</v>
      </c>
      <c r="V143" s="556" t="s">
        <v>51</v>
      </c>
      <c r="W143" s="556" t="s">
        <v>52</v>
      </c>
      <c r="X143" s="556" t="s">
        <v>53</v>
      </c>
      <c r="Y143" s="556" t="s">
        <v>387</v>
      </c>
      <c r="Z143" s="556" t="s">
        <v>399</v>
      </c>
      <c r="AA143" s="556" t="s">
        <v>54</v>
      </c>
      <c r="AB143" s="556" t="s">
        <v>1661</v>
      </c>
      <c r="AC143" s="556" t="s">
        <v>1662</v>
      </c>
      <c r="AD143" s="556" t="s">
        <v>1663</v>
      </c>
      <c r="AE143" s="556"/>
      <c r="AF143" s="556" t="s">
        <v>1645</v>
      </c>
      <c r="AG143" s="556" t="s">
        <v>59</v>
      </c>
      <c r="AH143" s="556" t="s">
        <v>1664</v>
      </c>
      <c r="AI143" s="556" t="s">
        <v>1665</v>
      </c>
    </row>
    <row r="144" spans="1:35">
      <c r="A144" s="555">
        <v>33025</v>
      </c>
      <c r="B144" s="556" t="s">
        <v>1645</v>
      </c>
      <c r="C144" s="556" t="s">
        <v>1666</v>
      </c>
      <c r="D144" s="556" t="s">
        <v>37</v>
      </c>
      <c r="E144" s="557" t="s">
        <v>38</v>
      </c>
      <c r="F144" s="556" t="s">
        <v>39</v>
      </c>
      <c r="G144" s="556" t="s">
        <v>40</v>
      </c>
      <c r="H144" s="556" t="s">
        <v>41</v>
      </c>
      <c r="I144" s="556" t="s">
        <v>42</v>
      </c>
      <c r="J144" s="556" t="s">
        <v>43</v>
      </c>
      <c r="K144" s="556" t="s">
        <v>44</v>
      </c>
      <c r="L144" s="558">
        <v>57090000</v>
      </c>
      <c r="M144" s="558">
        <v>0</v>
      </c>
      <c r="N144" s="558">
        <v>57090000</v>
      </c>
      <c r="O144" s="558">
        <v>47056000</v>
      </c>
      <c r="P144" s="557" t="s">
        <v>45</v>
      </c>
      <c r="Q144" s="556" t="s">
        <v>1667</v>
      </c>
      <c r="R144" s="556" t="s">
        <v>1668</v>
      </c>
      <c r="S144" s="556" t="s">
        <v>48</v>
      </c>
      <c r="T144" s="556" t="s">
        <v>49</v>
      </c>
      <c r="U144" s="556" t="s">
        <v>1669</v>
      </c>
      <c r="V144" s="556" t="s">
        <v>51</v>
      </c>
      <c r="W144" s="556" t="s">
        <v>52</v>
      </c>
      <c r="X144" s="556" t="s">
        <v>53</v>
      </c>
      <c r="Y144" s="556" t="s">
        <v>673</v>
      </c>
      <c r="Z144" s="556" t="s">
        <v>662</v>
      </c>
      <c r="AA144" s="556" t="s">
        <v>1410</v>
      </c>
      <c r="AB144" s="556" t="s">
        <v>1670</v>
      </c>
      <c r="AC144" s="556" t="s">
        <v>1671</v>
      </c>
      <c r="AD144" s="556" t="s">
        <v>1672</v>
      </c>
      <c r="AE144" s="556"/>
      <c r="AF144" s="556" t="s">
        <v>1645</v>
      </c>
      <c r="AG144" s="556" t="s">
        <v>59</v>
      </c>
      <c r="AH144" s="556" t="s">
        <v>1673</v>
      </c>
      <c r="AI144" s="556" t="s">
        <v>1674</v>
      </c>
    </row>
    <row r="145" spans="1:35">
      <c r="A145" s="555">
        <v>33125</v>
      </c>
      <c r="B145" s="556" t="s">
        <v>1645</v>
      </c>
      <c r="C145" s="556" t="s">
        <v>1675</v>
      </c>
      <c r="D145" s="556" t="s">
        <v>37</v>
      </c>
      <c r="E145" s="557" t="s">
        <v>38</v>
      </c>
      <c r="F145" s="556" t="s">
        <v>39</v>
      </c>
      <c r="G145" s="556" t="s">
        <v>40</v>
      </c>
      <c r="H145" s="556" t="s">
        <v>41</v>
      </c>
      <c r="I145" s="556" t="s">
        <v>42</v>
      </c>
      <c r="J145" s="556" t="s">
        <v>43</v>
      </c>
      <c r="K145" s="556" t="s">
        <v>44</v>
      </c>
      <c r="L145" s="558">
        <v>57090000</v>
      </c>
      <c r="M145" s="558">
        <v>0</v>
      </c>
      <c r="N145" s="558">
        <v>57090000</v>
      </c>
      <c r="O145" s="558">
        <v>47056000</v>
      </c>
      <c r="P145" s="557" t="s">
        <v>45</v>
      </c>
      <c r="Q145" s="556" t="s">
        <v>1676</v>
      </c>
      <c r="R145" s="556" t="s">
        <v>1677</v>
      </c>
      <c r="S145" s="556" t="s">
        <v>48</v>
      </c>
      <c r="T145" s="556" t="s">
        <v>49</v>
      </c>
      <c r="U145" s="556" t="s">
        <v>1678</v>
      </c>
      <c r="V145" s="556" t="s">
        <v>51</v>
      </c>
      <c r="W145" s="556" t="s">
        <v>89</v>
      </c>
      <c r="X145" s="556" t="s">
        <v>90</v>
      </c>
      <c r="Y145" s="556" t="s">
        <v>1679</v>
      </c>
      <c r="Z145" s="556" t="s">
        <v>1680</v>
      </c>
      <c r="AA145" s="556" t="s">
        <v>1594</v>
      </c>
      <c r="AB145" s="556" t="s">
        <v>1681</v>
      </c>
      <c r="AC145" s="556" t="s">
        <v>1682</v>
      </c>
      <c r="AD145" s="556" t="s">
        <v>1683</v>
      </c>
      <c r="AE145" s="556"/>
      <c r="AF145" s="556" t="s">
        <v>1645</v>
      </c>
      <c r="AG145" s="556" t="s">
        <v>59</v>
      </c>
      <c r="AH145" s="556" t="s">
        <v>1684</v>
      </c>
      <c r="AI145" s="556" t="s">
        <v>1685</v>
      </c>
    </row>
    <row r="146" spans="1:35">
      <c r="A146" s="555">
        <v>33225</v>
      </c>
      <c r="B146" s="556" t="s">
        <v>1645</v>
      </c>
      <c r="C146" s="556" t="s">
        <v>1686</v>
      </c>
      <c r="D146" s="556" t="s">
        <v>37</v>
      </c>
      <c r="E146" s="557" t="s">
        <v>38</v>
      </c>
      <c r="F146" s="556" t="s">
        <v>39</v>
      </c>
      <c r="G146" s="556" t="s">
        <v>40</v>
      </c>
      <c r="H146" s="556" t="s">
        <v>41</v>
      </c>
      <c r="I146" s="556" t="s">
        <v>42</v>
      </c>
      <c r="J146" s="556" t="s">
        <v>43</v>
      </c>
      <c r="K146" s="556" t="s">
        <v>44</v>
      </c>
      <c r="L146" s="558">
        <v>57090000</v>
      </c>
      <c r="M146" s="558">
        <v>0</v>
      </c>
      <c r="N146" s="558">
        <v>57090000</v>
      </c>
      <c r="O146" s="558">
        <v>47056000</v>
      </c>
      <c r="P146" s="557" t="s">
        <v>45</v>
      </c>
      <c r="Q146" s="556" t="s">
        <v>1687</v>
      </c>
      <c r="R146" s="556" t="s">
        <v>1688</v>
      </c>
      <c r="S146" s="556" t="s">
        <v>48</v>
      </c>
      <c r="T146" s="556" t="s">
        <v>49</v>
      </c>
      <c r="U146" s="556" t="s">
        <v>1689</v>
      </c>
      <c r="V146" s="556" t="s">
        <v>51</v>
      </c>
      <c r="W146" s="556" t="s">
        <v>431</v>
      </c>
      <c r="X146" s="556" t="s">
        <v>432</v>
      </c>
      <c r="Y146" s="556" t="s">
        <v>297</v>
      </c>
      <c r="Z146" s="556" t="s">
        <v>297</v>
      </c>
      <c r="AA146" s="556" t="s">
        <v>1690</v>
      </c>
      <c r="AB146" s="556" t="s">
        <v>1691</v>
      </c>
      <c r="AC146" s="556" t="s">
        <v>1692</v>
      </c>
      <c r="AD146" s="556" t="s">
        <v>1693</v>
      </c>
      <c r="AE146" s="556"/>
      <c r="AF146" s="556" t="s">
        <v>1645</v>
      </c>
      <c r="AG146" s="556" t="s">
        <v>59</v>
      </c>
      <c r="AH146" s="556" t="s">
        <v>1694</v>
      </c>
      <c r="AI146" s="556" t="s">
        <v>1695</v>
      </c>
    </row>
    <row r="147" spans="1:35">
      <c r="A147" s="555">
        <v>33325</v>
      </c>
      <c r="B147" s="556" t="s">
        <v>1645</v>
      </c>
      <c r="C147" s="556" t="s">
        <v>1696</v>
      </c>
      <c r="D147" s="556" t="s">
        <v>37</v>
      </c>
      <c r="E147" s="557" t="s">
        <v>38</v>
      </c>
      <c r="F147" s="556" t="s">
        <v>39</v>
      </c>
      <c r="G147" s="556" t="s">
        <v>40</v>
      </c>
      <c r="H147" s="556" t="s">
        <v>41</v>
      </c>
      <c r="I147" s="556" t="s">
        <v>42</v>
      </c>
      <c r="J147" s="556" t="s">
        <v>43</v>
      </c>
      <c r="K147" s="556" t="s">
        <v>44</v>
      </c>
      <c r="L147" s="558">
        <v>57090000</v>
      </c>
      <c r="M147" s="558">
        <v>-51727000</v>
      </c>
      <c r="N147" s="558">
        <v>5363000</v>
      </c>
      <c r="O147" s="558">
        <v>173000</v>
      </c>
      <c r="P147" s="557" t="s">
        <v>45</v>
      </c>
      <c r="Q147" s="556" t="s">
        <v>1697</v>
      </c>
      <c r="R147" s="556" t="s">
        <v>1698</v>
      </c>
      <c r="S147" s="556" t="s">
        <v>48</v>
      </c>
      <c r="T147" s="556" t="s">
        <v>49</v>
      </c>
      <c r="U147" s="556" t="s">
        <v>1699</v>
      </c>
      <c r="V147" s="556" t="s">
        <v>51</v>
      </c>
      <c r="W147" s="556" t="s">
        <v>89</v>
      </c>
      <c r="X147" s="556" t="s">
        <v>90</v>
      </c>
      <c r="Y147" s="556" t="s">
        <v>1690</v>
      </c>
      <c r="Z147" s="556" t="s">
        <v>1690</v>
      </c>
      <c r="AA147" s="556" t="s">
        <v>1700</v>
      </c>
      <c r="AB147" s="556" t="s">
        <v>1701</v>
      </c>
      <c r="AC147" s="556" t="s">
        <v>764</v>
      </c>
      <c r="AD147" s="556" t="s">
        <v>1702</v>
      </c>
      <c r="AE147" s="556"/>
      <c r="AF147" s="556" t="s">
        <v>1645</v>
      </c>
      <c r="AG147" s="556" t="s">
        <v>59</v>
      </c>
      <c r="AH147" s="556" t="s">
        <v>1703</v>
      </c>
      <c r="AI147" s="556" t="s">
        <v>1704</v>
      </c>
    </row>
    <row r="148" spans="1:35">
      <c r="A148" s="555">
        <v>33425</v>
      </c>
      <c r="B148" s="556" t="s">
        <v>1645</v>
      </c>
      <c r="C148" s="556" t="s">
        <v>1705</v>
      </c>
      <c r="D148" s="556" t="s">
        <v>37</v>
      </c>
      <c r="E148" s="557" t="s">
        <v>38</v>
      </c>
      <c r="F148" s="556" t="s">
        <v>39</v>
      </c>
      <c r="G148" s="556" t="s">
        <v>40</v>
      </c>
      <c r="H148" s="556" t="s">
        <v>41</v>
      </c>
      <c r="I148" s="556" t="s">
        <v>42</v>
      </c>
      <c r="J148" s="556" t="s">
        <v>43</v>
      </c>
      <c r="K148" s="556" t="s">
        <v>44</v>
      </c>
      <c r="L148" s="558">
        <v>57090000</v>
      </c>
      <c r="M148" s="558">
        <v>0</v>
      </c>
      <c r="N148" s="558">
        <v>57090000</v>
      </c>
      <c r="O148" s="558">
        <v>47056000</v>
      </c>
      <c r="P148" s="557" t="s">
        <v>45</v>
      </c>
      <c r="Q148" s="556" t="s">
        <v>1706</v>
      </c>
      <c r="R148" s="556" t="s">
        <v>1707</v>
      </c>
      <c r="S148" s="556" t="s">
        <v>48</v>
      </c>
      <c r="T148" s="556" t="s">
        <v>49</v>
      </c>
      <c r="U148" s="556" t="s">
        <v>1708</v>
      </c>
      <c r="V148" s="556" t="s">
        <v>51</v>
      </c>
      <c r="W148" s="556" t="s">
        <v>89</v>
      </c>
      <c r="X148" s="556" t="s">
        <v>90</v>
      </c>
      <c r="Y148" s="556" t="s">
        <v>361</v>
      </c>
      <c r="Z148" s="556" t="s">
        <v>361</v>
      </c>
      <c r="AA148" s="556" t="s">
        <v>1709</v>
      </c>
      <c r="AB148" s="556" t="s">
        <v>1710</v>
      </c>
      <c r="AC148" s="556" t="s">
        <v>1711</v>
      </c>
      <c r="AD148" s="556" t="s">
        <v>1712</v>
      </c>
      <c r="AE148" s="556"/>
      <c r="AF148" s="556" t="s">
        <v>1645</v>
      </c>
      <c r="AG148" s="556" t="s">
        <v>59</v>
      </c>
      <c r="AH148" s="556" t="s">
        <v>1713</v>
      </c>
      <c r="AI148" s="556" t="s">
        <v>1714</v>
      </c>
    </row>
    <row r="149" spans="1:35">
      <c r="A149" s="555">
        <v>33525</v>
      </c>
      <c r="B149" s="556" t="s">
        <v>1645</v>
      </c>
      <c r="C149" s="556" t="s">
        <v>1715</v>
      </c>
      <c r="D149" s="556" t="s">
        <v>37</v>
      </c>
      <c r="E149" s="557" t="s">
        <v>38</v>
      </c>
      <c r="F149" s="556" t="s">
        <v>39</v>
      </c>
      <c r="G149" s="556" t="s">
        <v>40</v>
      </c>
      <c r="H149" s="556" t="s">
        <v>41</v>
      </c>
      <c r="I149" s="556" t="s">
        <v>42</v>
      </c>
      <c r="J149" s="556" t="s">
        <v>43</v>
      </c>
      <c r="K149" s="556" t="s">
        <v>44</v>
      </c>
      <c r="L149" s="558">
        <v>57090000</v>
      </c>
      <c r="M149" s="558">
        <v>0</v>
      </c>
      <c r="N149" s="558">
        <v>57090000</v>
      </c>
      <c r="O149" s="558">
        <v>47056000</v>
      </c>
      <c r="P149" s="557" t="s">
        <v>45</v>
      </c>
      <c r="Q149" s="556" t="s">
        <v>1716</v>
      </c>
      <c r="R149" s="556" t="s">
        <v>1717</v>
      </c>
      <c r="S149" s="556" t="s">
        <v>48</v>
      </c>
      <c r="T149" s="556" t="s">
        <v>49</v>
      </c>
      <c r="U149" s="556" t="s">
        <v>1718</v>
      </c>
      <c r="V149" s="556" t="s">
        <v>51</v>
      </c>
      <c r="W149" s="556" t="s">
        <v>129</v>
      </c>
      <c r="X149" s="556" t="s">
        <v>130</v>
      </c>
      <c r="Y149" s="556" t="s">
        <v>1719</v>
      </c>
      <c r="Z149" s="556" t="s">
        <v>1720</v>
      </c>
      <c r="AA149" s="556" t="s">
        <v>1573</v>
      </c>
      <c r="AB149" s="556" t="s">
        <v>1721</v>
      </c>
      <c r="AC149" s="556" t="s">
        <v>1722</v>
      </c>
      <c r="AD149" s="556" t="s">
        <v>1723</v>
      </c>
      <c r="AE149" s="556"/>
      <c r="AF149" s="556" t="s">
        <v>1645</v>
      </c>
      <c r="AG149" s="556" t="s">
        <v>59</v>
      </c>
      <c r="AH149" s="556" t="s">
        <v>1724</v>
      </c>
      <c r="AI149" s="556" t="s">
        <v>1725</v>
      </c>
    </row>
    <row r="150" spans="1:35">
      <c r="A150" s="555">
        <v>33625</v>
      </c>
      <c r="B150" s="556" t="s">
        <v>1645</v>
      </c>
      <c r="C150" s="556" t="s">
        <v>1726</v>
      </c>
      <c r="D150" s="556" t="s">
        <v>37</v>
      </c>
      <c r="E150" s="557" t="s">
        <v>38</v>
      </c>
      <c r="F150" s="556" t="s">
        <v>39</v>
      </c>
      <c r="G150" s="556" t="s">
        <v>40</v>
      </c>
      <c r="H150" s="556" t="s">
        <v>41</v>
      </c>
      <c r="I150" s="556" t="s">
        <v>42</v>
      </c>
      <c r="J150" s="556" t="s">
        <v>43</v>
      </c>
      <c r="K150" s="556" t="s">
        <v>44</v>
      </c>
      <c r="L150" s="558">
        <v>57090000</v>
      </c>
      <c r="M150" s="558">
        <v>0</v>
      </c>
      <c r="N150" s="558">
        <v>57090000</v>
      </c>
      <c r="O150" s="558">
        <v>47056000</v>
      </c>
      <c r="P150" s="557" t="s">
        <v>45</v>
      </c>
      <c r="Q150" s="556" t="s">
        <v>1727</v>
      </c>
      <c r="R150" s="556" t="s">
        <v>1728</v>
      </c>
      <c r="S150" s="556" t="s">
        <v>48</v>
      </c>
      <c r="T150" s="556" t="s">
        <v>49</v>
      </c>
      <c r="U150" s="556" t="s">
        <v>1729</v>
      </c>
      <c r="V150" s="556" t="s">
        <v>51</v>
      </c>
      <c r="W150" s="556" t="s">
        <v>52</v>
      </c>
      <c r="X150" s="556" t="s">
        <v>53</v>
      </c>
      <c r="Y150" s="556" t="s">
        <v>1680</v>
      </c>
      <c r="Z150" s="556" t="s">
        <v>1321</v>
      </c>
      <c r="AA150" s="556" t="s">
        <v>1730</v>
      </c>
      <c r="AB150" s="556" t="s">
        <v>1731</v>
      </c>
      <c r="AC150" s="556" t="s">
        <v>1732</v>
      </c>
      <c r="AD150" s="556" t="s">
        <v>1733</v>
      </c>
      <c r="AE150" s="556"/>
      <c r="AF150" s="556" t="s">
        <v>1645</v>
      </c>
      <c r="AG150" s="556" t="s">
        <v>59</v>
      </c>
      <c r="AH150" s="556" t="s">
        <v>1734</v>
      </c>
      <c r="AI150" s="556" t="s">
        <v>1735</v>
      </c>
    </row>
    <row r="151" spans="1:35">
      <c r="A151" s="555">
        <v>33725</v>
      </c>
      <c r="B151" s="556" t="s">
        <v>1645</v>
      </c>
      <c r="C151" s="556" t="s">
        <v>1736</v>
      </c>
      <c r="D151" s="556" t="s">
        <v>37</v>
      </c>
      <c r="E151" s="557" t="s">
        <v>38</v>
      </c>
      <c r="F151" s="556" t="s">
        <v>39</v>
      </c>
      <c r="G151" s="556" t="s">
        <v>40</v>
      </c>
      <c r="H151" s="556" t="s">
        <v>41</v>
      </c>
      <c r="I151" s="556" t="s">
        <v>42</v>
      </c>
      <c r="J151" s="556" t="s">
        <v>43</v>
      </c>
      <c r="K151" s="556" t="s">
        <v>44</v>
      </c>
      <c r="L151" s="558">
        <v>57090000</v>
      </c>
      <c r="M151" s="558">
        <v>0</v>
      </c>
      <c r="N151" s="558">
        <v>57090000</v>
      </c>
      <c r="O151" s="558">
        <v>47056000</v>
      </c>
      <c r="P151" s="557" t="s">
        <v>45</v>
      </c>
      <c r="Q151" s="556" t="s">
        <v>1737</v>
      </c>
      <c r="R151" s="556" t="s">
        <v>1738</v>
      </c>
      <c r="S151" s="556" t="s">
        <v>48</v>
      </c>
      <c r="T151" s="556" t="s">
        <v>49</v>
      </c>
      <c r="U151" s="556" t="s">
        <v>1739</v>
      </c>
      <c r="V151" s="556" t="s">
        <v>51</v>
      </c>
      <c r="W151" s="556" t="s">
        <v>52</v>
      </c>
      <c r="X151" s="556" t="s">
        <v>53</v>
      </c>
      <c r="Y151" s="556" t="s">
        <v>1740</v>
      </c>
      <c r="Z151" s="556" t="s">
        <v>1741</v>
      </c>
      <c r="AA151" s="556" t="s">
        <v>1742</v>
      </c>
      <c r="AB151" s="556" t="s">
        <v>1743</v>
      </c>
      <c r="AC151" s="556" t="s">
        <v>1744</v>
      </c>
      <c r="AD151" s="556" t="s">
        <v>1745</v>
      </c>
      <c r="AE151" s="556"/>
      <c r="AF151" s="556" t="s">
        <v>1645</v>
      </c>
      <c r="AG151" s="556" t="s">
        <v>59</v>
      </c>
      <c r="AH151" s="556" t="s">
        <v>1746</v>
      </c>
      <c r="AI151" s="556" t="s">
        <v>1747</v>
      </c>
    </row>
    <row r="152" spans="1:35">
      <c r="A152" s="555">
        <v>33825</v>
      </c>
      <c r="B152" s="556" t="s">
        <v>1645</v>
      </c>
      <c r="C152" s="556" t="s">
        <v>1748</v>
      </c>
      <c r="D152" s="556" t="s">
        <v>37</v>
      </c>
      <c r="E152" s="557" t="s">
        <v>498</v>
      </c>
      <c r="F152" s="556" t="s">
        <v>499</v>
      </c>
      <c r="G152" s="556" t="s">
        <v>500</v>
      </c>
      <c r="H152" s="556" t="s">
        <v>501</v>
      </c>
      <c r="I152" s="556" t="s">
        <v>68</v>
      </c>
      <c r="J152" s="556" t="s">
        <v>69</v>
      </c>
      <c r="K152" s="556" t="s">
        <v>44</v>
      </c>
      <c r="L152" s="558">
        <v>44596800</v>
      </c>
      <c r="M152" s="558">
        <v>0</v>
      </c>
      <c r="N152" s="558">
        <v>44596800</v>
      </c>
      <c r="O152" s="558">
        <v>36936000</v>
      </c>
      <c r="P152" s="557" t="s">
        <v>45</v>
      </c>
      <c r="Q152" s="556" t="s">
        <v>1749</v>
      </c>
      <c r="R152" s="556" t="s">
        <v>1750</v>
      </c>
      <c r="S152" s="556" t="s">
        <v>48</v>
      </c>
      <c r="T152" s="556" t="s">
        <v>49</v>
      </c>
      <c r="U152" s="556" t="s">
        <v>1751</v>
      </c>
      <c r="V152" s="556" t="s">
        <v>51</v>
      </c>
      <c r="W152" s="556" t="s">
        <v>89</v>
      </c>
      <c r="X152" s="556" t="s">
        <v>90</v>
      </c>
      <c r="Y152" s="556" t="s">
        <v>1752</v>
      </c>
      <c r="Z152" s="556" t="s">
        <v>1752</v>
      </c>
      <c r="AA152" s="556" t="s">
        <v>1572</v>
      </c>
      <c r="AB152" s="556" t="s">
        <v>1753</v>
      </c>
      <c r="AC152" s="556" t="s">
        <v>1754</v>
      </c>
      <c r="AD152" s="556" t="s">
        <v>1755</v>
      </c>
      <c r="AE152" s="556"/>
      <c r="AF152" s="556" t="s">
        <v>1645</v>
      </c>
      <c r="AG152" s="556" t="s">
        <v>149</v>
      </c>
      <c r="AH152" s="556" t="s">
        <v>1756</v>
      </c>
      <c r="AI152" s="556" t="s">
        <v>1757</v>
      </c>
    </row>
    <row r="153" spans="1:35">
      <c r="A153" s="555">
        <v>33925</v>
      </c>
      <c r="B153" s="556" t="s">
        <v>1645</v>
      </c>
      <c r="C153" s="556" t="s">
        <v>1758</v>
      </c>
      <c r="D153" s="556" t="s">
        <v>37</v>
      </c>
      <c r="E153" s="557" t="s">
        <v>475</v>
      </c>
      <c r="F153" s="556" t="s">
        <v>476</v>
      </c>
      <c r="G153" s="556" t="s">
        <v>343</v>
      </c>
      <c r="H153" s="556" t="s">
        <v>344</v>
      </c>
      <c r="I153" s="556" t="s">
        <v>68</v>
      </c>
      <c r="J153" s="556" t="s">
        <v>69</v>
      </c>
      <c r="K153" s="556" t="s">
        <v>44</v>
      </c>
      <c r="L153" s="558">
        <v>63026667</v>
      </c>
      <c r="M153" s="558">
        <v>0</v>
      </c>
      <c r="N153" s="558">
        <v>63026667</v>
      </c>
      <c r="O153" s="558">
        <v>52200000</v>
      </c>
      <c r="P153" s="557" t="s">
        <v>45</v>
      </c>
      <c r="Q153" s="556" t="s">
        <v>1759</v>
      </c>
      <c r="R153" s="556" t="s">
        <v>1760</v>
      </c>
      <c r="S153" s="556" t="s">
        <v>48</v>
      </c>
      <c r="T153" s="556" t="s">
        <v>49</v>
      </c>
      <c r="U153" s="556" t="s">
        <v>1761</v>
      </c>
      <c r="V153" s="556" t="s">
        <v>51</v>
      </c>
      <c r="W153" s="556" t="s">
        <v>52</v>
      </c>
      <c r="X153" s="556" t="s">
        <v>53</v>
      </c>
      <c r="Y153" s="556" t="s">
        <v>197</v>
      </c>
      <c r="Z153" s="556" t="s">
        <v>197</v>
      </c>
      <c r="AA153" s="556" t="s">
        <v>979</v>
      </c>
      <c r="AB153" s="556" t="s">
        <v>1762</v>
      </c>
      <c r="AC153" s="556" t="s">
        <v>1763</v>
      </c>
      <c r="AD153" s="556" t="s">
        <v>1764</v>
      </c>
      <c r="AE153" s="556"/>
      <c r="AF153" s="556" t="s">
        <v>1645</v>
      </c>
      <c r="AG153" s="556" t="s">
        <v>59</v>
      </c>
      <c r="AH153" s="556" t="s">
        <v>1765</v>
      </c>
      <c r="AI153" s="556" t="s">
        <v>1766</v>
      </c>
    </row>
    <row r="154" spans="1:35">
      <c r="A154" s="555">
        <v>34025</v>
      </c>
      <c r="B154" s="556" t="s">
        <v>1645</v>
      </c>
      <c r="C154" s="556" t="s">
        <v>1767</v>
      </c>
      <c r="D154" s="556" t="s">
        <v>37</v>
      </c>
      <c r="E154" s="557" t="s">
        <v>64</v>
      </c>
      <c r="F154" s="556" t="s">
        <v>65</v>
      </c>
      <c r="G154" s="556" t="s">
        <v>100</v>
      </c>
      <c r="H154" s="556" t="s">
        <v>101</v>
      </c>
      <c r="I154" s="556" t="s">
        <v>68</v>
      </c>
      <c r="J154" s="556" t="s">
        <v>69</v>
      </c>
      <c r="K154" s="556" t="s">
        <v>44</v>
      </c>
      <c r="L154" s="558">
        <v>38520000</v>
      </c>
      <c r="M154" s="558">
        <v>0</v>
      </c>
      <c r="N154" s="558">
        <v>38520000</v>
      </c>
      <c r="O154" s="558">
        <v>26536000</v>
      </c>
      <c r="P154" s="557" t="s">
        <v>45</v>
      </c>
      <c r="Q154" s="556" t="s">
        <v>1768</v>
      </c>
      <c r="R154" s="556" t="s">
        <v>1769</v>
      </c>
      <c r="S154" s="556" t="s">
        <v>48</v>
      </c>
      <c r="T154" s="556" t="s">
        <v>49</v>
      </c>
      <c r="U154" s="556" t="s">
        <v>1770</v>
      </c>
      <c r="V154" s="556" t="s">
        <v>51</v>
      </c>
      <c r="W154" s="556" t="s">
        <v>142</v>
      </c>
      <c r="X154" s="556" t="s">
        <v>143</v>
      </c>
      <c r="Y154" s="556" t="s">
        <v>1771</v>
      </c>
      <c r="Z154" s="556" t="s">
        <v>1772</v>
      </c>
      <c r="AA154" s="556" t="s">
        <v>978</v>
      </c>
      <c r="AB154" s="556" t="s">
        <v>1773</v>
      </c>
      <c r="AC154" s="556" t="s">
        <v>1774</v>
      </c>
      <c r="AD154" s="556" t="s">
        <v>1775</v>
      </c>
      <c r="AE154" s="556"/>
      <c r="AF154" s="556" t="s">
        <v>1645</v>
      </c>
      <c r="AG154" s="556" t="s">
        <v>149</v>
      </c>
      <c r="AH154" s="556" t="s">
        <v>1776</v>
      </c>
      <c r="AI154" s="556" t="s">
        <v>1777</v>
      </c>
    </row>
    <row r="155" spans="1:35">
      <c r="A155" s="555">
        <v>34125</v>
      </c>
      <c r="B155" s="556" t="s">
        <v>1645</v>
      </c>
      <c r="C155" s="556" t="s">
        <v>1778</v>
      </c>
      <c r="D155" s="556" t="s">
        <v>37</v>
      </c>
      <c r="E155" s="557" t="s">
        <v>64</v>
      </c>
      <c r="F155" s="556" t="s">
        <v>65</v>
      </c>
      <c r="G155" s="556" t="s">
        <v>899</v>
      </c>
      <c r="H155" s="556" t="s">
        <v>900</v>
      </c>
      <c r="I155" s="556" t="s">
        <v>68</v>
      </c>
      <c r="J155" s="556" t="s">
        <v>69</v>
      </c>
      <c r="K155" s="556" t="s">
        <v>44</v>
      </c>
      <c r="L155" s="558">
        <v>24000000</v>
      </c>
      <c r="M155" s="558">
        <v>0</v>
      </c>
      <c r="N155" s="558">
        <v>24000000</v>
      </c>
      <c r="O155" s="558">
        <v>16533333</v>
      </c>
      <c r="P155" s="557" t="s">
        <v>45</v>
      </c>
      <c r="Q155" s="556" t="s">
        <v>1779</v>
      </c>
      <c r="R155" s="556" t="s">
        <v>1780</v>
      </c>
      <c r="S155" s="556" t="s">
        <v>48</v>
      </c>
      <c r="T155" s="556" t="s">
        <v>49</v>
      </c>
      <c r="U155" s="556" t="s">
        <v>1781</v>
      </c>
      <c r="V155" s="556" t="s">
        <v>51</v>
      </c>
      <c r="W155" s="556" t="s">
        <v>319</v>
      </c>
      <c r="X155" s="556" t="s">
        <v>320</v>
      </c>
      <c r="Y155" s="556" t="s">
        <v>1782</v>
      </c>
      <c r="Z155" s="556" t="s">
        <v>1783</v>
      </c>
      <c r="AA155" s="556" t="s">
        <v>1784</v>
      </c>
      <c r="AB155" s="556" t="s">
        <v>1785</v>
      </c>
      <c r="AC155" s="556" t="s">
        <v>1786</v>
      </c>
      <c r="AD155" s="556" t="s">
        <v>1787</v>
      </c>
      <c r="AE155" s="556"/>
      <c r="AF155" s="556" t="s">
        <v>1645</v>
      </c>
      <c r="AG155" s="556" t="s">
        <v>149</v>
      </c>
      <c r="AH155" s="556" t="s">
        <v>1788</v>
      </c>
      <c r="AI155" s="556" t="s">
        <v>1789</v>
      </c>
    </row>
    <row r="156" spans="1:35">
      <c r="A156" s="555">
        <v>34225</v>
      </c>
      <c r="B156" s="556" t="s">
        <v>1645</v>
      </c>
      <c r="C156" s="556" t="s">
        <v>1790</v>
      </c>
      <c r="D156" s="556" t="s">
        <v>37</v>
      </c>
      <c r="E156" s="557" t="s">
        <v>82</v>
      </c>
      <c r="F156" s="556" t="s">
        <v>83</v>
      </c>
      <c r="G156" s="556" t="s">
        <v>84</v>
      </c>
      <c r="H156" s="556" t="s">
        <v>85</v>
      </c>
      <c r="I156" s="556" t="s">
        <v>68</v>
      </c>
      <c r="J156" s="556" t="s">
        <v>69</v>
      </c>
      <c r="K156" s="556" t="s">
        <v>44</v>
      </c>
      <c r="L156" s="558">
        <v>39552000</v>
      </c>
      <c r="M156" s="558">
        <v>0</v>
      </c>
      <c r="N156" s="558">
        <v>39552000</v>
      </c>
      <c r="O156" s="558">
        <v>31641600</v>
      </c>
      <c r="P156" s="557" t="s">
        <v>45</v>
      </c>
      <c r="Q156" s="556" t="s">
        <v>1791</v>
      </c>
      <c r="R156" s="556" t="s">
        <v>1792</v>
      </c>
      <c r="S156" s="556" t="s">
        <v>48</v>
      </c>
      <c r="T156" s="556" t="s">
        <v>49</v>
      </c>
      <c r="U156" s="556" t="s">
        <v>1793</v>
      </c>
      <c r="V156" s="556" t="s">
        <v>51</v>
      </c>
      <c r="W156" s="556" t="s">
        <v>52</v>
      </c>
      <c r="X156" s="556" t="s">
        <v>53</v>
      </c>
      <c r="Y156" s="556" t="s">
        <v>554</v>
      </c>
      <c r="Z156" s="556" t="s">
        <v>1740</v>
      </c>
      <c r="AA156" s="556" t="s">
        <v>1794</v>
      </c>
      <c r="AB156" s="556" t="s">
        <v>1795</v>
      </c>
      <c r="AC156" s="556" t="s">
        <v>1796</v>
      </c>
      <c r="AD156" s="556" t="s">
        <v>1797</v>
      </c>
      <c r="AE156" s="556"/>
      <c r="AF156" s="556" t="s">
        <v>1645</v>
      </c>
      <c r="AG156" s="556" t="s">
        <v>59</v>
      </c>
      <c r="AH156" s="556" t="s">
        <v>1798</v>
      </c>
      <c r="AI156" s="556" t="s">
        <v>1799</v>
      </c>
    </row>
    <row r="157" spans="1:35">
      <c r="A157" s="555">
        <v>34325</v>
      </c>
      <c r="B157" s="556" t="s">
        <v>1645</v>
      </c>
      <c r="C157" s="556" t="s">
        <v>1800</v>
      </c>
      <c r="D157" s="556" t="s">
        <v>37</v>
      </c>
      <c r="E157" s="557" t="s">
        <v>1273</v>
      </c>
      <c r="F157" s="556" t="s">
        <v>1274</v>
      </c>
      <c r="G157" s="556" t="s">
        <v>548</v>
      </c>
      <c r="H157" s="556" t="s">
        <v>549</v>
      </c>
      <c r="I157" s="556" t="s">
        <v>68</v>
      </c>
      <c r="J157" s="556" t="s">
        <v>69</v>
      </c>
      <c r="K157" s="556" t="s">
        <v>44</v>
      </c>
      <c r="L157" s="558">
        <v>45889933</v>
      </c>
      <c r="M157" s="558">
        <v>0</v>
      </c>
      <c r="N157" s="558">
        <v>45889933</v>
      </c>
      <c r="O157" s="558">
        <v>38007000</v>
      </c>
      <c r="P157" s="557" t="s">
        <v>45</v>
      </c>
      <c r="Q157" s="556" t="s">
        <v>1801</v>
      </c>
      <c r="R157" s="556" t="s">
        <v>1802</v>
      </c>
      <c r="S157" s="556" t="s">
        <v>48</v>
      </c>
      <c r="T157" s="556" t="s">
        <v>49</v>
      </c>
      <c r="U157" s="556" t="s">
        <v>1803</v>
      </c>
      <c r="V157" s="556" t="s">
        <v>51</v>
      </c>
      <c r="W157" s="556" t="s">
        <v>172</v>
      </c>
      <c r="X157" s="556" t="s">
        <v>173</v>
      </c>
      <c r="Y157" s="556" t="s">
        <v>1804</v>
      </c>
      <c r="Z157" s="556" t="s">
        <v>1804</v>
      </c>
      <c r="AA157" s="556" t="s">
        <v>1805</v>
      </c>
      <c r="AB157" s="556" t="s">
        <v>1806</v>
      </c>
      <c r="AC157" s="556" t="s">
        <v>1807</v>
      </c>
      <c r="AD157" s="556" t="s">
        <v>1808</v>
      </c>
      <c r="AE157" s="556"/>
      <c r="AF157" s="556" t="s">
        <v>1645</v>
      </c>
      <c r="AG157" s="556" t="s">
        <v>59</v>
      </c>
      <c r="AH157" s="556" t="s">
        <v>1809</v>
      </c>
      <c r="AI157" s="556" t="s">
        <v>1810</v>
      </c>
    </row>
    <row r="158" spans="1:35">
      <c r="A158" s="555">
        <v>34425</v>
      </c>
      <c r="B158" s="556" t="s">
        <v>1645</v>
      </c>
      <c r="C158" s="556" t="s">
        <v>1811</v>
      </c>
      <c r="D158" s="556" t="s">
        <v>37</v>
      </c>
      <c r="E158" s="557" t="s">
        <v>64</v>
      </c>
      <c r="F158" s="556" t="s">
        <v>65</v>
      </c>
      <c r="G158" s="556" t="s">
        <v>962</v>
      </c>
      <c r="H158" s="556" t="s">
        <v>963</v>
      </c>
      <c r="I158" s="556" t="s">
        <v>68</v>
      </c>
      <c r="J158" s="556" t="s">
        <v>69</v>
      </c>
      <c r="K158" s="556" t="s">
        <v>44</v>
      </c>
      <c r="L158" s="558">
        <v>34666667</v>
      </c>
      <c r="M158" s="558">
        <v>0</v>
      </c>
      <c r="N158" s="558">
        <v>34666667</v>
      </c>
      <c r="O158" s="558">
        <v>28800000</v>
      </c>
      <c r="P158" s="557" t="s">
        <v>45</v>
      </c>
      <c r="Q158" s="556" t="s">
        <v>1812</v>
      </c>
      <c r="R158" s="556" t="s">
        <v>1813</v>
      </c>
      <c r="S158" s="556" t="s">
        <v>48</v>
      </c>
      <c r="T158" s="556" t="s">
        <v>49</v>
      </c>
      <c r="U158" s="556" t="s">
        <v>1814</v>
      </c>
      <c r="V158" s="556" t="s">
        <v>51</v>
      </c>
      <c r="W158" s="556" t="s">
        <v>52</v>
      </c>
      <c r="X158" s="556" t="s">
        <v>53</v>
      </c>
      <c r="Y158" s="556" t="s">
        <v>1243</v>
      </c>
      <c r="Z158" s="556" t="s">
        <v>980</v>
      </c>
      <c r="AA158" s="556" t="s">
        <v>1815</v>
      </c>
      <c r="AB158" s="556" t="s">
        <v>1816</v>
      </c>
      <c r="AC158" s="556" t="s">
        <v>1817</v>
      </c>
      <c r="AD158" s="556" t="s">
        <v>1818</v>
      </c>
      <c r="AE158" s="556"/>
      <c r="AF158" s="556" t="s">
        <v>1645</v>
      </c>
      <c r="AG158" s="556" t="s">
        <v>149</v>
      </c>
      <c r="AH158" s="556" t="s">
        <v>1819</v>
      </c>
      <c r="AI158" s="556" t="s">
        <v>1820</v>
      </c>
    </row>
    <row r="159" spans="1:35">
      <c r="A159" s="555">
        <v>34525</v>
      </c>
      <c r="B159" s="556" t="s">
        <v>1821</v>
      </c>
      <c r="C159" s="556" t="s">
        <v>1822</v>
      </c>
      <c r="D159" s="556" t="s">
        <v>37</v>
      </c>
      <c r="E159" s="557" t="s">
        <v>379</v>
      </c>
      <c r="F159" s="556" t="s">
        <v>380</v>
      </c>
      <c r="G159" s="556" t="s">
        <v>381</v>
      </c>
      <c r="H159" s="556" t="s">
        <v>382</v>
      </c>
      <c r="I159" s="556" t="s">
        <v>68</v>
      </c>
      <c r="J159" s="556" t="s">
        <v>69</v>
      </c>
      <c r="K159" s="556" t="s">
        <v>44</v>
      </c>
      <c r="L159" s="558">
        <v>80800000</v>
      </c>
      <c r="M159" s="558">
        <v>0</v>
      </c>
      <c r="N159" s="558">
        <v>80800000</v>
      </c>
      <c r="O159" s="558">
        <v>65986667</v>
      </c>
      <c r="P159" s="557" t="s">
        <v>45</v>
      </c>
      <c r="Q159" s="556" t="s">
        <v>1823</v>
      </c>
      <c r="R159" s="556" t="s">
        <v>1824</v>
      </c>
      <c r="S159" s="556" t="s">
        <v>48</v>
      </c>
      <c r="T159" s="556" t="s">
        <v>49</v>
      </c>
      <c r="U159" s="556" t="s">
        <v>1825</v>
      </c>
      <c r="V159" s="556" t="s">
        <v>51</v>
      </c>
      <c r="W159" s="556" t="s">
        <v>142</v>
      </c>
      <c r="X159" s="556" t="s">
        <v>143</v>
      </c>
      <c r="Y159" s="556" t="s">
        <v>1826</v>
      </c>
      <c r="Z159" s="556" t="s">
        <v>1826</v>
      </c>
      <c r="AA159" s="556" t="s">
        <v>1827</v>
      </c>
      <c r="AB159" s="556" t="s">
        <v>1828</v>
      </c>
      <c r="AC159" s="556" t="s">
        <v>1829</v>
      </c>
      <c r="AD159" s="556" t="s">
        <v>1830</v>
      </c>
      <c r="AE159" s="556"/>
      <c r="AF159" s="556" t="s">
        <v>1821</v>
      </c>
      <c r="AG159" s="556" t="s">
        <v>59</v>
      </c>
      <c r="AH159" s="556" t="s">
        <v>1831</v>
      </c>
      <c r="AI159" s="556" t="s">
        <v>1832</v>
      </c>
    </row>
    <row r="160" spans="1:35">
      <c r="A160" s="555">
        <v>34625</v>
      </c>
      <c r="B160" s="556" t="s">
        <v>1821</v>
      </c>
      <c r="C160" s="556" t="s">
        <v>1833</v>
      </c>
      <c r="D160" s="556" t="s">
        <v>37</v>
      </c>
      <c r="E160" s="557" t="s">
        <v>341</v>
      </c>
      <c r="F160" s="556" t="s">
        <v>342</v>
      </c>
      <c r="G160" s="556" t="s">
        <v>343</v>
      </c>
      <c r="H160" s="556" t="s">
        <v>344</v>
      </c>
      <c r="I160" s="556" t="s">
        <v>68</v>
      </c>
      <c r="J160" s="556" t="s">
        <v>69</v>
      </c>
      <c r="K160" s="556" t="s">
        <v>44</v>
      </c>
      <c r="L160" s="558">
        <v>65000000</v>
      </c>
      <c r="M160" s="558">
        <v>0</v>
      </c>
      <c r="N160" s="558">
        <v>65000000</v>
      </c>
      <c r="O160" s="558">
        <v>54000000</v>
      </c>
      <c r="P160" s="557" t="s">
        <v>45</v>
      </c>
      <c r="Q160" s="556" t="s">
        <v>1834</v>
      </c>
      <c r="R160" s="556" t="s">
        <v>1835</v>
      </c>
      <c r="S160" s="556" t="s">
        <v>48</v>
      </c>
      <c r="T160" s="556" t="s">
        <v>49</v>
      </c>
      <c r="U160" s="556" t="s">
        <v>1836</v>
      </c>
      <c r="V160" s="556" t="s">
        <v>51</v>
      </c>
      <c r="W160" s="556" t="s">
        <v>142</v>
      </c>
      <c r="X160" s="556" t="s">
        <v>143</v>
      </c>
      <c r="Y160" s="556" t="s">
        <v>371</v>
      </c>
      <c r="Z160" s="556" t="s">
        <v>1837</v>
      </c>
      <c r="AA160" s="556" t="s">
        <v>1838</v>
      </c>
      <c r="AB160" s="556" t="s">
        <v>1839</v>
      </c>
      <c r="AC160" s="556" t="s">
        <v>1840</v>
      </c>
      <c r="AD160" s="556" t="s">
        <v>1841</v>
      </c>
      <c r="AE160" s="556"/>
      <c r="AF160" s="556" t="s">
        <v>1821</v>
      </c>
      <c r="AG160" s="556" t="s">
        <v>59</v>
      </c>
      <c r="AH160" s="556" t="s">
        <v>1842</v>
      </c>
      <c r="AI160" s="556" t="s">
        <v>1843</v>
      </c>
    </row>
    <row r="161" spans="1:35">
      <c r="A161" s="555">
        <v>34725</v>
      </c>
      <c r="B161" s="556" t="s">
        <v>1821</v>
      </c>
      <c r="C161" s="556" t="s">
        <v>1844</v>
      </c>
      <c r="D161" s="556" t="s">
        <v>37</v>
      </c>
      <c r="E161" s="557" t="s">
        <v>64</v>
      </c>
      <c r="F161" s="556" t="s">
        <v>65</v>
      </c>
      <c r="G161" s="556" t="s">
        <v>899</v>
      </c>
      <c r="H161" s="556" t="s">
        <v>900</v>
      </c>
      <c r="I161" s="556" t="s">
        <v>68</v>
      </c>
      <c r="J161" s="556" t="s">
        <v>69</v>
      </c>
      <c r="K161" s="556" t="s">
        <v>44</v>
      </c>
      <c r="L161" s="558">
        <v>19200000</v>
      </c>
      <c r="M161" s="558">
        <v>0</v>
      </c>
      <c r="N161" s="558">
        <v>19200000</v>
      </c>
      <c r="O161" s="558">
        <v>13333333</v>
      </c>
      <c r="P161" s="557" t="s">
        <v>45</v>
      </c>
      <c r="Q161" s="556" t="s">
        <v>1845</v>
      </c>
      <c r="R161" s="556" t="s">
        <v>1846</v>
      </c>
      <c r="S161" s="556" t="s">
        <v>48</v>
      </c>
      <c r="T161" s="556" t="s">
        <v>49</v>
      </c>
      <c r="U161" s="556" t="s">
        <v>1847</v>
      </c>
      <c r="V161" s="556" t="s">
        <v>51</v>
      </c>
      <c r="W161" s="556" t="s">
        <v>172</v>
      </c>
      <c r="X161" s="556" t="s">
        <v>173</v>
      </c>
      <c r="Y161" s="556" t="s">
        <v>118</v>
      </c>
      <c r="Z161" s="556" t="s">
        <v>1782</v>
      </c>
      <c r="AA161" s="556" t="s">
        <v>1848</v>
      </c>
      <c r="AB161" s="556" t="s">
        <v>1849</v>
      </c>
      <c r="AC161" s="556" t="s">
        <v>1850</v>
      </c>
      <c r="AD161" s="556" t="s">
        <v>1851</v>
      </c>
      <c r="AE161" s="556"/>
      <c r="AF161" s="556" t="s">
        <v>1821</v>
      </c>
      <c r="AG161" s="556" t="s">
        <v>59</v>
      </c>
      <c r="AH161" s="556" t="s">
        <v>1852</v>
      </c>
      <c r="AI161" s="556" t="s">
        <v>1853</v>
      </c>
    </row>
    <row r="162" spans="1:35">
      <c r="A162" s="555">
        <v>34825</v>
      </c>
      <c r="B162" s="556" t="s">
        <v>1821</v>
      </c>
      <c r="C162" s="556" t="s">
        <v>1854</v>
      </c>
      <c r="D162" s="556" t="s">
        <v>37</v>
      </c>
      <c r="E162" s="557" t="s">
        <v>82</v>
      </c>
      <c r="F162" s="556" t="s">
        <v>83</v>
      </c>
      <c r="G162" s="556" t="s">
        <v>548</v>
      </c>
      <c r="H162" s="556" t="s">
        <v>549</v>
      </c>
      <c r="I162" s="556" t="s">
        <v>68</v>
      </c>
      <c r="J162" s="556" t="s">
        <v>69</v>
      </c>
      <c r="K162" s="556" t="s">
        <v>44</v>
      </c>
      <c r="L162" s="558">
        <v>84240000</v>
      </c>
      <c r="M162" s="558">
        <v>0</v>
      </c>
      <c r="N162" s="558">
        <v>84240000</v>
      </c>
      <c r="O162" s="558">
        <v>69680000</v>
      </c>
      <c r="P162" s="557" t="s">
        <v>45</v>
      </c>
      <c r="Q162" s="556" t="s">
        <v>1855</v>
      </c>
      <c r="R162" s="556" t="s">
        <v>1856</v>
      </c>
      <c r="S162" s="556" t="s">
        <v>48</v>
      </c>
      <c r="T162" s="556" t="s">
        <v>49</v>
      </c>
      <c r="U162" s="556" t="s">
        <v>1857</v>
      </c>
      <c r="V162" s="556" t="s">
        <v>51</v>
      </c>
      <c r="W162" s="556" t="s">
        <v>89</v>
      </c>
      <c r="X162" s="556" t="s">
        <v>90</v>
      </c>
      <c r="Y162" s="556" t="s">
        <v>92</v>
      </c>
      <c r="Z162" s="556" t="s">
        <v>1168</v>
      </c>
      <c r="AA162" s="556" t="s">
        <v>1858</v>
      </c>
      <c r="AB162" s="556" t="s">
        <v>1859</v>
      </c>
      <c r="AC162" s="556" t="s">
        <v>1860</v>
      </c>
      <c r="AD162" s="556" t="s">
        <v>1861</v>
      </c>
      <c r="AE162" s="556"/>
      <c r="AF162" s="556" t="s">
        <v>1821</v>
      </c>
      <c r="AG162" s="556" t="s">
        <v>59</v>
      </c>
      <c r="AH162" s="556" t="s">
        <v>1862</v>
      </c>
      <c r="AI162" s="556" t="s">
        <v>1863</v>
      </c>
    </row>
    <row r="163" spans="1:35">
      <c r="A163" s="555">
        <v>35125</v>
      </c>
      <c r="B163" s="556" t="s">
        <v>1821</v>
      </c>
      <c r="C163" s="556" t="s">
        <v>1864</v>
      </c>
      <c r="D163" s="556" t="s">
        <v>37</v>
      </c>
      <c r="E163" s="557" t="s">
        <v>82</v>
      </c>
      <c r="F163" s="556" t="s">
        <v>83</v>
      </c>
      <c r="G163" s="556" t="s">
        <v>548</v>
      </c>
      <c r="H163" s="556" t="s">
        <v>549</v>
      </c>
      <c r="I163" s="556" t="s">
        <v>68</v>
      </c>
      <c r="J163" s="556" t="s">
        <v>69</v>
      </c>
      <c r="K163" s="556" t="s">
        <v>44</v>
      </c>
      <c r="L163" s="558">
        <v>79915640</v>
      </c>
      <c r="M163" s="558">
        <v>0</v>
      </c>
      <c r="N163" s="558">
        <v>79915640</v>
      </c>
      <c r="O163" s="558">
        <v>66187800</v>
      </c>
      <c r="P163" s="557" t="s">
        <v>45</v>
      </c>
      <c r="Q163" s="556" t="s">
        <v>1865</v>
      </c>
      <c r="R163" s="556" t="s">
        <v>1866</v>
      </c>
      <c r="S163" s="556" t="s">
        <v>48</v>
      </c>
      <c r="T163" s="556" t="s">
        <v>49</v>
      </c>
      <c r="U163" s="556" t="s">
        <v>1867</v>
      </c>
      <c r="V163" s="556" t="s">
        <v>51</v>
      </c>
      <c r="W163" s="556" t="s">
        <v>52</v>
      </c>
      <c r="X163" s="556" t="s">
        <v>53</v>
      </c>
      <c r="Y163" s="556" t="s">
        <v>1868</v>
      </c>
      <c r="Z163" s="556" t="s">
        <v>1858</v>
      </c>
      <c r="AA163" s="556" t="s">
        <v>1869</v>
      </c>
      <c r="AB163" s="556" t="s">
        <v>1870</v>
      </c>
      <c r="AC163" s="556" t="s">
        <v>1871</v>
      </c>
      <c r="AD163" s="556" t="s">
        <v>1872</v>
      </c>
      <c r="AE163" s="556"/>
      <c r="AF163" s="556" t="s">
        <v>1821</v>
      </c>
      <c r="AG163" s="556" t="s">
        <v>59</v>
      </c>
      <c r="AH163" s="556" t="s">
        <v>1873</v>
      </c>
      <c r="AI163" s="556" t="s">
        <v>1874</v>
      </c>
    </row>
    <row r="164" spans="1:35">
      <c r="A164" s="555">
        <v>35225</v>
      </c>
      <c r="B164" s="556" t="s">
        <v>1821</v>
      </c>
      <c r="C164" s="556" t="s">
        <v>1875</v>
      </c>
      <c r="D164" s="556" t="s">
        <v>37</v>
      </c>
      <c r="E164" s="557" t="s">
        <v>64</v>
      </c>
      <c r="F164" s="556" t="s">
        <v>65</v>
      </c>
      <c r="G164" s="556" t="s">
        <v>66</v>
      </c>
      <c r="H164" s="556" t="s">
        <v>67</v>
      </c>
      <c r="I164" s="556" t="s">
        <v>68</v>
      </c>
      <c r="J164" s="556" t="s">
        <v>69</v>
      </c>
      <c r="K164" s="556" t="s">
        <v>44</v>
      </c>
      <c r="L164" s="558">
        <v>11000000</v>
      </c>
      <c r="M164" s="558">
        <v>0</v>
      </c>
      <c r="N164" s="558">
        <v>11000000</v>
      </c>
      <c r="O164" s="558">
        <v>916667</v>
      </c>
      <c r="P164" s="557" t="s">
        <v>45</v>
      </c>
      <c r="Q164" s="556" t="s">
        <v>1876</v>
      </c>
      <c r="R164" s="556" t="s">
        <v>1877</v>
      </c>
      <c r="S164" s="556" t="s">
        <v>48</v>
      </c>
      <c r="T164" s="556" t="s">
        <v>49</v>
      </c>
      <c r="U164" s="556" t="s">
        <v>1878</v>
      </c>
      <c r="V164" s="556" t="s">
        <v>51</v>
      </c>
      <c r="W164" s="556" t="s">
        <v>89</v>
      </c>
      <c r="X164" s="556" t="s">
        <v>90</v>
      </c>
      <c r="Y164" s="556" t="s">
        <v>905</v>
      </c>
      <c r="Z164" s="556" t="s">
        <v>1879</v>
      </c>
      <c r="AA164" s="556" t="s">
        <v>1880</v>
      </c>
      <c r="AB164" s="556" t="s">
        <v>1881</v>
      </c>
      <c r="AC164" s="556" t="s">
        <v>1882</v>
      </c>
      <c r="AD164" s="556" t="s">
        <v>1883</v>
      </c>
      <c r="AE164" s="556"/>
      <c r="AF164" s="556" t="s">
        <v>1821</v>
      </c>
      <c r="AG164" s="556" t="s">
        <v>59</v>
      </c>
      <c r="AH164" s="556" t="s">
        <v>1884</v>
      </c>
      <c r="AI164" s="556" t="s">
        <v>1885</v>
      </c>
    </row>
    <row r="165" spans="1:35">
      <c r="A165" s="555">
        <v>35225</v>
      </c>
      <c r="B165" s="556" t="s">
        <v>1821</v>
      </c>
      <c r="C165" s="556" t="s">
        <v>1875</v>
      </c>
      <c r="D165" s="556" t="s">
        <v>37</v>
      </c>
      <c r="E165" s="557" t="s">
        <v>64</v>
      </c>
      <c r="F165" s="556" t="s">
        <v>65</v>
      </c>
      <c r="G165" s="556" t="s">
        <v>899</v>
      </c>
      <c r="H165" s="556" t="s">
        <v>900</v>
      </c>
      <c r="I165" s="556" t="s">
        <v>68</v>
      </c>
      <c r="J165" s="556" t="s">
        <v>69</v>
      </c>
      <c r="K165" s="556" t="s">
        <v>44</v>
      </c>
      <c r="L165" s="558">
        <v>48583333</v>
      </c>
      <c r="M165" s="558">
        <v>0</v>
      </c>
      <c r="N165" s="558">
        <v>48583333</v>
      </c>
      <c r="O165" s="558">
        <v>48583333</v>
      </c>
      <c r="P165" s="557" t="s">
        <v>45</v>
      </c>
      <c r="Q165" s="556" t="s">
        <v>1876</v>
      </c>
      <c r="R165" s="556" t="s">
        <v>1877</v>
      </c>
      <c r="S165" s="556" t="s">
        <v>48</v>
      </c>
      <c r="T165" s="556" t="s">
        <v>49</v>
      </c>
      <c r="U165" s="556" t="s">
        <v>1878</v>
      </c>
      <c r="V165" s="556" t="s">
        <v>51</v>
      </c>
      <c r="W165" s="556" t="s">
        <v>89</v>
      </c>
      <c r="X165" s="556" t="s">
        <v>90</v>
      </c>
      <c r="Y165" s="556" t="s">
        <v>905</v>
      </c>
      <c r="Z165" s="556" t="s">
        <v>1879</v>
      </c>
      <c r="AA165" s="556" t="s">
        <v>1880</v>
      </c>
      <c r="AB165" s="556" t="s">
        <v>1881</v>
      </c>
      <c r="AC165" s="556" t="s">
        <v>1882</v>
      </c>
      <c r="AD165" s="556" t="s">
        <v>1883</v>
      </c>
      <c r="AE165" s="556"/>
      <c r="AF165" s="556" t="s">
        <v>1821</v>
      </c>
      <c r="AG165" s="556" t="s">
        <v>59</v>
      </c>
      <c r="AH165" s="556" t="s">
        <v>1884</v>
      </c>
      <c r="AI165" s="556" t="s">
        <v>1885</v>
      </c>
    </row>
    <row r="166" spans="1:35">
      <c r="A166" s="555">
        <v>35325</v>
      </c>
      <c r="B166" s="556" t="s">
        <v>1821</v>
      </c>
      <c r="C166" s="556" t="s">
        <v>1886</v>
      </c>
      <c r="D166" s="556" t="s">
        <v>37</v>
      </c>
      <c r="E166" s="557" t="s">
        <v>475</v>
      </c>
      <c r="F166" s="556" t="s">
        <v>476</v>
      </c>
      <c r="G166" s="556" t="s">
        <v>343</v>
      </c>
      <c r="H166" s="556" t="s">
        <v>344</v>
      </c>
      <c r="I166" s="556" t="s">
        <v>68</v>
      </c>
      <c r="J166" s="556" t="s">
        <v>69</v>
      </c>
      <c r="K166" s="556" t="s">
        <v>44</v>
      </c>
      <c r="L166" s="558">
        <v>21666666</v>
      </c>
      <c r="M166" s="558">
        <v>0</v>
      </c>
      <c r="N166" s="558">
        <v>21666666</v>
      </c>
      <c r="O166" s="558">
        <v>3333333</v>
      </c>
      <c r="P166" s="557" t="s">
        <v>45</v>
      </c>
      <c r="Q166" s="556" t="s">
        <v>1887</v>
      </c>
      <c r="R166" s="556" t="s">
        <v>1888</v>
      </c>
      <c r="S166" s="556" t="s">
        <v>48</v>
      </c>
      <c r="T166" s="556" t="s">
        <v>49</v>
      </c>
      <c r="U166" s="556" t="s">
        <v>1889</v>
      </c>
      <c r="V166" s="556" t="s">
        <v>51</v>
      </c>
      <c r="W166" s="556" t="s">
        <v>52</v>
      </c>
      <c r="X166" s="556" t="s">
        <v>53</v>
      </c>
      <c r="Y166" s="556" t="s">
        <v>1060</v>
      </c>
      <c r="Z166" s="556" t="s">
        <v>1070</v>
      </c>
      <c r="AA166" s="556" t="s">
        <v>1474</v>
      </c>
      <c r="AB166" s="556" t="s">
        <v>1890</v>
      </c>
      <c r="AC166" s="556" t="s">
        <v>1891</v>
      </c>
      <c r="AD166" s="556" t="s">
        <v>1892</v>
      </c>
      <c r="AE166" s="556"/>
      <c r="AF166" s="556" t="s">
        <v>1821</v>
      </c>
      <c r="AG166" s="556" t="s">
        <v>59</v>
      </c>
      <c r="AH166" s="556" t="s">
        <v>1893</v>
      </c>
      <c r="AI166" s="556" t="s">
        <v>1894</v>
      </c>
    </row>
    <row r="167" spans="1:35">
      <c r="A167" s="555">
        <v>35425</v>
      </c>
      <c r="B167" s="556" t="s">
        <v>1821</v>
      </c>
      <c r="C167" s="556" t="s">
        <v>1895</v>
      </c>
      <c r="D167" s="556" t="s">
        <v>37</v>
      </c>
      <c r="E167" s="557" t="s">
        <v>64</v>
      </c>
      <c r="F167" s="556" t="s">
        <v>65</v>
      </c>
      <c r="G167" s="556" t="s">
        <v>100</v>
      </c>
      <c r="H167" s="556" t="s">
        <v>101</v>
      </c>
      <c r="I167" s="556" t="s">
        <v>68</v>
      </c>
      <c r="J167" s="556" t="s">
        <v>69</v>
      </c>
      <c r="K167" s="556" t="s">
        <v>44</v>
      </c>
      <c r="L167" s="558">
        <v>63916667</v>
      </c>
      <c r="M167" s="558">
        <v>0</v>
      </c>
      <c r="N167" s="558">
        <v>63916667</v>
      </c>
      <c r="O167" s="558">
        <v>53100000</v>
      </c>
      <c r="P167" s="557" t="s">
        <v>45</v>
      </c>
      <c r="Q167" s="556" t="s">
        <v>1896</v>
      </c>
      <c r="R167" s="556" t="s">
        <v>1897</v>
      </c>
      <c r="S167" s="556" t="s">
        <v>48</v>
      </c>
      <c r="T167" s="556" t="s">
        <v>49</v>
      </c>
      <c r="U167" s="556" t="s">
        <v>1898</v>
      </c>
      <c r="V167" s="556" t="s">
        <v>51</v>
      </c>
      <c r="W167" s="556" t="s">
        <v>319</v>
      </c>
      <c r="X167" s="556" t="s">
        <v>320</v>
      </c>
      <c r="Y167" s="556" t="s">
        <v>1899</v>
      </c>
      <c r="Z167" s="556" t="s">
        <v>1899</v>
      </c>
      <c r="AA167" s="556" t="s">
        <v>1529</v>
      </c>
      <c r="AB167" s="556" t="s">
        <v>1900</v>
      </c>
      <c r="AC167" s="556" t="s">
        <v>1901</v>
      </c>
      <c r="AD167" s="556" t="s">
        <v>1902</v>
      </c>
      <c r="AE167" s="556"/>
      <c r="AF167" s="556" t="s">
        <v>1821</v>
      </c>
      <c r="AG167" s="556" t="s">
        <v>59</v>
      </c>
      <c r="AH167" s="556" t="s">
        <v>1903</v>
      </c>
      <c r="AI167" s="556" t="s">
        <v>1904</v>
      </c>
    </row>
    <row r="168" spans="1:35">
      <c r="A168" s="555">
        <v>35525</v>
      </c>
      <c r="B168" s="556" t="s">
        <v>1821</v>
      </c>
      <c r="C168" s="556" t="s">
        <v>1905</v>
      </c>
      <c r="D168" s="556" t="s">
        <v>37</v>
      </c>
      <c r="E168" s="557" t="s">
        <v>64</v>
      </c>
      <c r="F168" s="556" t="s">
        <v>65</v>
      </c>
      <c r="G168" s="556" t="s">
        <v>525</v>
      </c>
      <c r="H168" s="556" t="s">
        <v>526</v>
      </c>
      <c r="I168" s="556" t="s">
        <v>68</v>
      </c>
      <c r="J168" s="556" t="s">
        <v>69</v>
      </c>
      <c r="K168" s="556" t="s">
        <v>44</v>
      </c>
      <c r="L168" s="558">
        <v>46560000</v>
      </c>
      <c r="M168" s="558">
        <v>0</v>
      </c>
      <c r="N168" s="558">
        <v>46560000</v>
      </c>
      <c r="O168" s="558">
        <v>32333333</v>
      </c>
      <c r="P168" s="557" t="s">
        <v>45</v>
      </c>
      <c r="Q168" s="556" t="s">
        <v>1906</v>
      </c>
      <c r="R168" s="556" t="s">
        <v>1907</v>
      </c>
      <c r="S168" s="556" t="s">
        <v>48</v>
      </c>
      <c r="T168" s="556" t="s">
        <v>1908</v>
      </c>
      <c r="U168" s="556" t="s">
        <v>1909</v>
      </c>
      <c r="V168" s="556" t="s">
        <v>51</v>
      </c>
      <c r="W168" s="556" t="s">
        <v>89</v>
      </c>
      <c r="X168" s="556" t="s">
        <v>90</v>
      </c>
      <c r="Y168" s="556" t="s">
        <v>1910</v>
      </c>
      <c r="Z168" s="556" t="s">
        <v>1047</v>
      </c>
      <c r="AA168" s="556" t="s">
        <v>1473</v>
      </c>
      <c r="AB168" s="556" t="s">
        <v>1911</v>
      </c>
      <c r="AC168" s="556" t="s">
        <v>1912</v>
      </c>
      <c r="AD168" s="556" t="s">
        <v>1913</v>
      </c>
      <c r="AE168" s="556"/>
      <c r="AF168" s="556" t="s">
        <v>1821</v>
      </c>
      <c r="AG168" s="556" t="s">
        <v>59</v>
      </c>
      <c r="AH168" s="556" t="s">
        <v>1914</v>
      </c>
      <c r="AI168" s="556" t="s">
        <v>1915</v>
      </c>
    </row>
    <row r="169" spans="1:35">
      <c r="A169" s="555">
        <v>35625</v>
      </c>
      <c r="B169" s="556" t="s">
        <v>1821</v>
      </c>
      <c r="C169" s="556" t="s">
        <v>1916</v>
      </c>
      <c r="D169" s="556" t="s">
        <v>37</v>
      </c>
      <c r="E169" s="557" t="s">
        <v>82</v>
      </c>
      <c r="F169" s="556" t="s">
        <v>83</v>
      </c>
      <c r="G169" s="556" t="s">
        <v>84</v>
      </c>
      <c r="H169" s="556" t="s">
        <v>85</v>
      </c>
      <c r="I169" s="556" t="s">
        <v>68</v>
      </c>
      <c r="J169" s="556" t="s">
        <v>69</v>
      </c>
      <c r="K169" s="556" t="s">
        <v>44</v>
      </c>
      <c r="L169" s="558">
        <v>60770000</v>
      </c>
      <c r="M169" s="558">
        <v>0</v>
      </c>
      <c r="N169" s="558">
        <v>60770000</v>
      </c>
      <c r="O169" s="558">
        <v>49440000</v>
      </c>
      <c r="P169" s="557" t="s">
        <v>45</v>
      </c>
      <c r="Q169" s="556" t="s">
        <v>1917</v>
      </c>
      <c r="R169" s="556" t="s">
        <v>1918</v>
      </c>
      <c r="S169" s="556" t="s">
        <v>48</v>
      </c>
      <c r="T169" s="556" t="s">
        <v>49</v>
      </c>
      <c r="U169" s="556" t="s">
        <v>1919</v>
      </c>
      <c r="V169" s="556" t="s">
        <v>51</v>
      </c>
      <c r="W169" s="556" t="s">
        <v>52</v>
      </c>
      <c r="X169" s="556" t="s">
        <v>53</v>
      </c>
      <c r="Y169" s="556" t="s">
        <v>308</v>
      </c>
      <c r="Z169" s="556" t="s">
        <v>1114</v>
      </c>
      <c r="AA169" s="556" t="s">
        <v>1528</v>
      </c>
      <c r="AB169" s="556" t="s">
        <v>1920</v>
      </c>
      <c r="AC169" s="556" t="s">
        <v>1921</v>
      </c>
      <c r="AD169" s="556" t="s">
        <v>1922</v>
      </c>
      <c r="AE169" s="556"/>
      <c r="AF169" s="556" t="s">
        <v>1821</v>
      </c>
      <c r="AG169" s="556" t="s">
        <v>59</v>
      </c>
      <c r="AH169" s="556" t="s">
        <v>1923</v>
      </c>
      <c r="AI169" s="556" t="s">
        <v>1924</v>
      </c>
    </row>
    <row r="170" spans="1:35">
      <c r="A170" s="555">
        <v>35925</v>
      </c>
      <c r="B170" s="556" t="s">
        <v>1821</v>
      </c>
      <c r="C170" s="556" t="s">
        <v>1925</v>
      </c>
      <c r="D170" s="556" t="s">
        <v>37</v>
      </c>
      <c r="E170" s="557" t="s">
        <v>64</v>
      </c>
      <c r="F170" s="556" t="s">
        <v>65</v>
      </c>
      <c r="G170" s="556" t="s">
        <v>899</v>
      </c>
      <c r="H170" s="556" t="s">
        <v>900</v>
      </c>
      <c r="I170" s="556" t="s">
        <v>68</v>
      </c>
      <c r="J170" s="556" t="s">
        <v>69</v>
      </c>
      <c r="K170" s="556" t="s">
        <v>44</v>
      </c>
      <c r="L170" s="558">
        <v>54166667</v>
      </c>
      <c r="M170" s="558">
        <v>0</v>
      </c>
      <c r="N170" s="558">
        <v>54166667</v>
      </c>
      <c r="O170" s="558">
        <v>45000000</v>
      </c>
      <c r="P170" s="557" t="s">
        <v>45</v>
      </c>
      <c r="Q170" s="556" t="s">
        <v>1926</v>
      </c>
      <c r="R170" s="556" t="s">
        <v>1927</v>
      </c>
      <c r="S170" s="556" t="s">
        <v>48</v>
      </c>
      <c r="T170" s="556" t="s">
        <v>49</v>
      </c>
      <c r="U170" s="556" t="s">
        <v>1928</v>
      </c>
      <c r="V170" s="556" t="s">
        <v>51</v>
      </c>
      <c r="W170" s="556" t="s">
        <v>52</v>
      </c>
      <c r="X170" s="556" t="s">
        <v>53</v>
      </c>
      <c r="Y170" s="556" t="s">
        <v>1879</v>
      </c>
      <c r="Z170" s="556" t="s">
        <v>1929</v>
      </c>
      <c r="AA170" s="556" t="s">
        <v>1930</v>
      </c>
      <c r="AB170" s="556" t="s">
        <v>1931</v>
      </c>
      <c r="AC170" s="556" t="s">
        <v>1932</v>
      </c>
      <c r="AD170" s="556" t="s">
        <v>1933</v>
      </c>
      <c r="AE170" s="556"/>
      <c r="AF170" s="556" t="s">
        <v>1821</v>
      </c>
      <c r="AG170" s="556" t="s">
        <v>59</v>
      </c>
      <c r="AH170" s="556" t="s">
        <v>1934</v>
      </c>
      <c r="AI170" s="556" t="s">
        <v>1935</v>
      </c>
    </row>
    <row r="171" spans="1:35">
      <c r="A171" s="555">
        <v>36025</v>
      </c>
      <c r="B171" s="556" t="s">
        <v>1821</v>
      </c>
      <c r="C171" s="556" t="s">
        <v>1936</v>
      </c>
      <c r="D171" s="556" t="s">
        <v>37</v>
      </c>
      <c r="E171" s="557" t="s">
        <v>82</v>
      </c>
      <c r="F171" s="556" t="s">
        <v>83</v>
      </c>
      <c r="G171" s="556" t="s">
        <v>84</v>
      </c>
      <c r="H171" s="556" t="s">
        <v>85</v>
      </c>
      <c r="I171" s="556" t="s">
        <v>68</v>
      </c>
      <c r="J171" s="556" t="s">
        <v>69</v>
      </c>
      <c r="K171" s="556" t="s">
        <v>44</v>
      </c>
      <c r="L171" s="558">
        <v>39333333</v>
      </c>
      <c r="M171" s="558">
        <v>0</v>
      </c>
      <c r="N171" s="558">
        <v>39333333</v>
      </c>
      <c r="O171" s="558">
        <v>32000000</v>
      </c>
      <c r="P171" s="557" t="s">
        <v>45</v>
      </c>
      <c r="Q171" s="556" t="s">
        <v>1937</v>
      </c>
      <c r="R171" s="556" t="s">
        <v>1938</v>
      </c>
      <c r="S171" s="556" t="s">
        <v>48</v>
      </c>
      <c r="T171" s="556" t="s">
        <v>49</v>
      </c>
      <c r="U171" s="556" t="s">
        <v>1939</v>
      </c>
      <c r="V171" s="556" t="s">
        <v>51</v>
      </c>
      <c r="W171" s="556" t="s">
        <v>129</v>
      </c>
      <c r="X171" s="556" t="s">
        <v>130</v>
      </c>
      <c r="Y171" s="556" t="s">
        <v>1940</v>
      </c>
      <c r="Z171" s="556" t="s">
        <v>1941</v>
      </c>
      <c r="AA171" s="556" t="s">
        <v>1942</v>
      </c>
      <c r="AB171" s="556" t="s">
        <v>1943</v>
      </c>
      <c r="AC171" s="556" t="s">
        <v>1944</v>
      </c>
      <c r="AD171" s="556" t="s">
        <v>1945</v>
      </c>
      <c r="AE171" s="556"/>
      <c r="AF171" s="556" t="s">
        <v>1821</v>
      </c>
      <c r="AG171" s="556" t="s">
        <v>59</v>
      </c>
      <c r="AH171" s="556" t="s">
        <v>1946</v>
      </c>
      <c r="AI171" s="556" t="s">
        <v>1947</v>
      </c>
    </row>
    <row r="172" spans="1:35">
      <c r="A172" s="555">
        <v>36125</v>
      </c>
      <c r="B172" s="556" t="s">
        <v>1821</v>
      </c>
      <c r="C172" s="556" t="s">
        <v>1948</v>
      </c>
      <c r="D172" s="556" t="s">
        <v>37</v>
      </c>
      <c r="E172" s="557" t="s">
        <v>64</v>
      </c>
      <c r="F172" s="556" t="s">
        <v>65</v>
      </c>
      <c r="G172" s="556" t="s">
        <v>100</v>
      </c>
      <c r="H172" s="556" t="s">
        <v>101</v>
      </c>
      <c r="I172" s="556" t="s">
        <v>68</v>
      </c>
      <c r="J172" s="556" t="s">
        <v>69</v>
      </c>
      <c r="K172" s="556" t="s">
        <v>44</v>
      </c>
      <c r="L172" s="558">
        <v>59850000</v>
      </c>
      <c r="M172" s="558">
        <v>0</v>
      </c>
      <c r="N172" s="558">
        <v>59850000</v>
      </c>
      <c r="O172" s="558">
        <v>49400000</v>
      </c>
      <c r="P172" s="557" t="s">
        <v>45</v>
      </c>
      <c r="Q172" s="556" t="s">
        <v>1949</v>
      </c>
      <c r="R172" s="556" t="s">
        <v>1950</v>
      </c>
      <c r="S172" s="556" t="s">
        <v>48</v>
      </c>
      <c r="T172" s="556" t="s">
        <v>49</v>
      </c>
      <c r="U172" s="556" t="s">
        <v>1951</v>
      </c>
      <c r="V172" s="556" t="s">
        <v>51</v>
      </c>
      <c r="W172" s="556" t="s">
        <v>319</v>
      </c>
      <c r="X172" s="556" t="s">
        <v>320</v>
      </c>
      <c r="Y172" s="556" t="s">
        <v>601</v>
      </c>
      <c r="Z172" s="556" t="s">
        <v>578</v>
      </c>
      <c r="AA172" s="556" t="s">
        <v>1952</v>
      </c>
      <c r="AB172" s="556" t="s">
        <v>1953</v>
      </c>
      <c r="AC172" s="556" t="s">
        <v>1954</v>
      </c>
      <c r="AD172" s="556" t="s">
        <v>1955</v>
      </c>
      <c r="AE172" s="556"/>
      <c r="AF172" s="556" t="s">
        <v>1821</v>
      </c>
      <c r="AG172" s="556" t="s">
        <v>59</v>
      </c>
      <c r="AH172" s="556" t="s">
        <v>1956</v>
      </c>
      <c r="AI172" s="556" t="s">
        <v>1957</v>
      </c>
    </row>
    <row r="173" spans="1:35">
      <c r="A173" s="555">
        <v>36225</v>
      </c>
      <c r="B173" s="556" t="s">
        <v>1821</v>
      </c>
      <c r="C173" s="556" t="s">
        <v>1958</v>
      </c>
      <c r="D173" s="556" t="s">
        <v>37</v>
      </c>
      <c r="E173" s="557" t="s">
        <v>1273</v>
      </c>
      <c r="F173" s="556" t="s">
        <v>1274</v>
      </c>
      <c r="G173" s="556" t="s">
        <v>548</v>
      </c>
      <c r="H173" s="556" t="s">
        <v>549</v>
      </c>
      <c r="I173" s="556" t="s">
        <v>68</v>
      </c>
      <c r="J173" s="556" t="s">
        <v>69</v>
      </c>
      <c r="K173" s="556" t="s">
        <v>44</v>
      </c>
      <c r="L173" s="558">
        <v>71069691</v>
      </c>
      <c r="M173" s="558">
        <v>0</v>
      </c>
      <c r="N173" s="558">
        <v>71069691</v>
      </c>
      <c r="O173" s="558">
        <v>58816296</v>
      </c>
      <c r="P173" s="557" t="s">
        <v>45</v>
      </c>
      <c r="Q173" s="556" t="s">
        <v>1959</v>
      </c>
      <c r="R173" s="556" t="s">
        <v>1960</v>
      </c>
      <c r="S173" s="556" t="s">
        <v>48</v>
      </c>
      <c r="T173" s="556" t="s">
        <v>49</v>
      </c>
      <c r="U173" s="556" t="s">
        <v>1961</v>
      </c>
      <c r="V173" s="556" t="s">
        <v>51</v>
      </c>
      <c r="W173" s="556" t="s">
        <v>172</v>
      </c>
      <c r="X173" s="556" t="s">
        <v>173</v>
      </c>
      <c r="Y173" s="556" t="s">
        <v>1962</v>
      </c>
      <c r="Z173" s="556" t="s">
        <v>1963</v>
      </c>
      <c r="AA173" s="556" t="s">
        <v>1964</v>
      </c>
      <c r="AB173" s="556" t="s">
        <v>1965</v>
      </c>
      <c r="AC173" s="556" t="s">
        <v>1966</v>
      </c>
      <c r="AD173" s="556" t="s">
        <v>1967</v>
      </c>
      <c r="AE173" s="556"/>
      <c r="AF173" s="556" t="s">
        <v>1821</v>
      </c>
      <c r="AG173" s="556" t="s">
        <v>59</v>
      </c>
      <c r="AH173" s="556" t="s">
        <v>1968</v>
      </c>
      <c r="AI173" s="556" t="s">
        <v>1969</v>
      </c>
    </row>
    <row r="174" spans="1:35">
      <c r="A174" s="555">
        <v>36725</v>
      </c>
      <c r="B174" s="556" t="s">
        <v>1970</v>
      </c>
      <c r="C174" s="556" t="s">
        <v>1971</v>
      </c>
      <c r="D174" s="556" t="s">
        <v>37</v>
      </c>
      <c r="E174" s="557" t="s">
        <v>64</v>
      </c>
      <c r="F174" s="556" t="s">
        <v>65</v>
      </c>
      <c r="G174" s="556" t="s">
        <v>66</v>
      </c>
      <c r="H174" s="556" t="s">
        <v>67</v>
      </c>
      <c r="I174" s="556" t="s">
        <v>68</v>
      </c>
      <c r="J174" s="556" t="s">
        <v>69</v>
      </c>
      <c r="K174" s="556" t="s">
        <v>44</v>
      </c>
      <c r="L174" s="558">
        <v>59850000</v>
      </c>
      <c r="M174" s="558">
        <v>0</v>
      </c>
      <c r="N174" s="558">
        <v>59850000</v>
      </c>
      <c r="O174" s="558">
        <v>49590000</v>
      </c>
      <c r="P174" s="557" t="s">
        <v>45</v>
      </c>
      <c r="Q174" s="556" t="s">
        <v>1972</v>
      </c>
      <c r="R174" s="556" t="s">
        <v>1973</v>
      </c>
      <c r="S174" s="556" t="s">
        <v>48</v>
      </c>
      <c r="T174" s="556" t="s">
        <v>49</v>
      </c>
      <c r="U174" s="556" t="s">
        <v>1974</v>
      </c>
      <c r="V174" s="556" t="s">
        <v>51</v>
      </c>
      <c r="W174" s="556" t="s">
        <v>129</v>
      </c>
      <c r="X174" s="556" t="s">
        <v>130</v>
      </c>
      <c r="Y174" s="556" t="s">
        <v>1975</v>
      </c>
      <c r="Z174" s="556" t="s">
        <v>1014</v>
      </c>
      <c r="AA174" s="556" t="s">
        <v>1976</v>
      </c>
      <c r="AB174" s="556" t="s">
        <v>1977</v>
      </c>
      <c r="AC174" s="556" t="s">
        <v>1978</v>
      </c>
      <c r="AD174" s="556" t="s">
        <v>1979</v>
      </c>
      <c r="AE174" s="556"/>
      <c r="AF174" s="556" t="s">
        <v>1970</v>
      </c>
      <c r="AG174" s="556" t="s">
        <v>59</v>
      </c>
      <c r="AH174" s="556" t="s">
        <v>1980</v>
      </c>
      <c r="AI174" s="556" t="s">
        <v>1981</v>
      </c>
    </row>
    <row r="175" spans="1:35">
      <c r="A175" s="555">
        <v>37125</v>
      </c>
      <c r="B175" s="556" t="s">
        <v>1970</v>
      </c>
      <c r="C175" s="556" t="s">
        <v>1982</v>
      </c>
      <c r="D175" s="556" t="s">
        <v>37</v>
      </c>
      <c r="E175" s="557" t="s">
        <v>498</v>
      </c>
      <c r="F175" s="556" t="s">
        <v>499</v>
      </c>
      <c r="G175" s="556" t="s">
        <v>500</v>
      </c>
      <c r="H175" s="556" t="s">
        <v>501</v>
      </c>
      <c r="I175" s="556" t="s">
        <v>68</v>
      </c>
      <c r="J175" s="556" t="s">
        <v>69</v>
      </c>
      <c r="K175" s="556" t="s">
        <v>44</v>
      </c>
      <c r="L175" s="558">
        <v>78750000</v>
      </c>
      <c r="M175" s="558">
        <v>0</v>
      </c>
      <c r="N175" s="558">
        <v>78750000</v>
      </c>
      <c r="O175" s="558">
        <v>65250000</v>
      </c>
      <c r="P175" s="557" t="s">
        <v>45</v>
      </c>
      <c r="Q175" s="556" t="s">
        <v>1983</v>
      </c>
      <c r="R175" s="556" t="s">
        <v>1984</v>
      </c>
      <c r="S175" s="556" t="s">
        <v>48</v>
      </c>
      <c r="T175" s="556" t="s">
        <v>49</v>
      </c>
      <c r="U175" s="556" t="s">
        <v>1985</v>
      </c>
      <c r="V175" s="556" t="s">
        <v>51</v>
      </c>
      <c r="W175" s="556" t="s">
        <v>142</v>
      </c>
      <c r="X175" s="556" t="s">
        <v>143</v>
      </c>
      <c r="Y175" s="556" t="s">
        <v>1986</v>
      </c>
      <c r="Z175" s="556" t="s">
        <v>1986</v>
      </c>
      <c r="AA175" s="556" t="s">
        <v>1987</v>
      </c>
      <c r="AB175" s="556" t="s">
        <v>1988</v>
      </c>
      <c r="AC175" s="556" t="s">
        <v>1989</v>
      </c>
      <c r="AD175" s="556" t="s">
        <v>1990</v>
      </c>
      <c r="AE175" s="556"/>
      <c r="AF175" s="556" t="s">
        <v>1970</v>
      </c>
      <c r="AG175" s="556" t="s">
        <v>59</v>
      </c>
      <c r="AH175" s="556" t="s">
        <v>1991</v>
      </c>
      <c r="AI175" s="556" t="s">
        <v>1992</v>
      </c>
    </row>
    <row r="176" spans="1:35">
      <c r="A176" s="555">
        <v>37325</v>
      </c>
      <c r="B176" s="556" t="s">
        <v>1970</v>
      </c>
      <c r="C176" s="556" t="s">
        <v>1993</v>
      </c>
      <c r="D176" s="556" t="s">
        <v>37</v>
      </c>
      <c r="E176" s="557" t="s">
        <v>498</v>
      </c>
      <c r="F176" s="556" t="s">
        <v>499</v>
      </c>
      <c r="G176" s="556" t="s">
        <v>500</v>
      </c>
      <c r="H176" s="556" t="s">
        <v>501</v>
      </c>
      <c r="I176" s="556" t="s">
        <v>68</v>
      </c>
      <c r="J176" s="556" t="s">
        <v>69</v>
      </c>
      <c r="K176" s="556" t="s">
        <v>44</v>
      </c>
      <c r="L176" s="558">
        <v>100170000</v>
      </c>
      <c r="M176" s="558">
        <v>0</v>
      </c>
      <c r="N176" s="558">
        <v>100170000</v>
      </c>
      <c r="O176" s="558">
        <v>82998000</v>
      </c>
      <c r="P176" s="557" t="s">
        <v>45</v>
      </c>
      <c r="Q176" s="556" t="s">
        <v>1994</v>
      </c>
      <c r="R176" s="556" t="s">
        <v>1995</v>
      </c>
      <c r="S176" s="556" t="s">
        <v>48</v>
      </c>
      <c r="T176" s="556" t="s">
        <v>49</v>
      </c>
      <c r="U176" s="556" t="s">
        <v>1996</v>
      </c>
      <c r="V176" s="556" t="s">
        <v>51</v>
      </c>
      <c r="W176" s="556" t="s">
        <v>52</v>
      </c>
      <c r="X176" s="556" t="s">
        <v>53</v>
      </c>
      <c r="Y176" s="556" t="s">
        <v>253</v>
      </c>
      <c r="Z176" s="556" t="s">
        <v>253</v>
      </c>
      <c r="AA176" s="556" t="s">
        <v>1997</v>
      </c>
      <c r="AB176" s="556" t="s">
        <v>1998</v>
      </c>
      <c r="AC176" s="556" t="s">
        <v>1999</v>
      </c>
      <c r="AD176" s="556" t="s">
        <v>2000</v>
      </c>
      <c r="AE176" s="556"/>
      <c r="AF176" s="556" t="s">
        <v>1970</v>
      </c>
      <c r="AG176" s="556" t="s">
        <v>59</v>
      </c>
      <c r="AH176" s="556" t="s">
        <v>2001</v>
      </c>
      <c r="AI176" s="556" t="s">
        <v>2002</v>
      </c>
    </row>
    <row r="177" spans="1:35">
      <c r="A177" s="555">
        <v>37425</v>
      </c>
      <c r="B177" s="556" t="s">
        <v>1970</v>
      </c>
      <c r="C177" s="556" t="s">
        <v>2003</v>
      </c>
      <c r="D177" s="556" t="s">
        <v>37</v>
      </c>
      <c r="E177" s="557" t="s">
        <v>64</v>
      </c>
      <c r="F177" s="556" t="s">
        <v>65</v>
      </c>
      <c r="G177" s="556" t="s">
        <v>66</v>
      </c>
      <c r="H177" s="556" t="s">
        <v>67</v>
      </c>
      <c r="I177" s="556" t="s">
        <v>68</v>
      </c>
      <c r="J177" s="556" t="s">
        <v>69</v>
      </c>
      <c r="K177" s="556" t="s">
        <v>44</v>
      </c>
      <c r="L177" s="558">
        <v>64575000</v>
      </c>
      <c r="M177" s="558">
        <v>0</v>
      </c>
      <c r="N177" s="558">
        <v>64575000</v>
      </c>
      <c r="O177" s="558">
        <v>53505000</v>
      </c>
      <c r="P177" s="557" t="s">
        <v>45</v>
      </c>
      <c r="Q177" s="556" t="s">
        <v>2004</v>
      </c>
      <c r="R177" s="556" t="s">
        <v>2005</v>
      </c>
      <c r="S177" s="556" t="s">
        <v>48</v>
      </c>
      <c r="T177" s="556" t="s">
        <v>49</v>
      </c>
      <c r="U177" s="556" t="s">
        <v>2006</v>
      </c>
      <c r="V177" s="556" t="s">
        <v>51</v>
      </c>
      <c r="W177" s="556" t="s">
        <v>431</v>
      </c>
      <c r="X177" s="556" t="s">
        <v>432</v>
      </c>
      <c r="Y177" s="556" t="s">
        <v>2007</v>
      </c>
      <c r="Z177" s="556" t="s">
        <v>2008</v>
      </c>
      <c r="AA177" s="556" t="s">
        <v>2009</v>
      </c>
      <c r="AB177" s="556" t="s">
        <v>2010</v>
      </c>
      <c r="AC177" s="556" t="s">
        <v>2011</v>
      </c>
      <c r="AD177" s="556" t="s">
        <v>2012</v>
      </c>
      <c r="AE177" s="556"/>
      <c r="AF177" s="556" t="s">
        <v>1970</v>
      </c>
      <c r="AG177" s="556" t="s">
        <v>59</v>
      </c>
      <c r="AH177" s="556" t="s">
        <v>2013</v>
      </c>
      <c r="AI177" s="556" t="s">
        <v>2014</v>
      </c>
    </row>
    <row r="178" spans="1:35">
      <c r="A178" s="555">
        <v>37525</v>
      </c>
      <c r="B178" s="556" t="s">
        <v>1970</v>
      </c>
      <c r="C178" s="556" t="s">
        <v>2015</v>
      </c>
      <c r="D178" s="556" t="s">
        <v>37</v>
      </c>
      <c r="E178" s="557" t="s">
        <v>498</v>
      </c>
      <c r="F178" s="556" t="s">
        <v>499</v>
      </c>
      <c r="G178" s="556" t="s">
        <v>500</v>
      </c>
      <c r="H178" s="556" t="s">
        <v>501</v>
      </c>
      <c r="I178" s="556" t="s">
        <v>68</v>
      </c>
      <c r="J178" s="556" t="s">
        <v>69</v>
      </c>
      <c r="K178" s="556" t="s">
        <v>44</v>
      </c>
      <c r="L178" s="558">
        <v>100170000</v>
      </c>
      <c r="M178" s="558">
        <v>0</v>
      </c>
      <c r="N178" s="558">
        <v>100170000</v>
      </c>
      <c r="O178" s="558">
        <v>82998000</v>
      </c>
      <c r="P178" s="557" t="s">
        <v>45</v>
      </c>
      <c r="Q178" s="556" t="s">
        <v>2016</v>
      </c>
      <c r="R178" s="556" t="s">
        <v>2017</v>
      </c>
      <c r="S178" s="556" t="s">
        <v>48</v>
      </c>
      <c r="T178" s="556" t="s">
        <v>49</v>
      </c>
      <c r="U178" s="556" t="s">
        <v>2018</v>
      </c>
      <c r="V178" s="556" t="s">
        <v>51</v>
      </c>
      <c r="W178" s="556" t="s">
        <v>52</v>
      </c>
      <c r="X178" s="556" t="s">
        <v>53</v>
      </c>
      <c r="Y178" s="556" t="s">
        <v>456</v>
      </c>
      <c r="Z178" s="556" t="s">
        <v>332</v>
      </c>
      <c r="AA178" s="556" t="s">
        <v>1783</v>
      </c>
      <c r="AB178" s="556" t="s">
        <v>2019</v>
      </c>
      <c r="AC178" s="556" t="s">
        <v>2020</v>
      </c>
      <c r="AD178" s="556" t="s">
        <v>2021</v>
      </c>
      <c r="AE178" s="556"/>
      <c r="AF178" s="556" t="s">
        <v>1970</v>
      </c>
      <c r="AG178" s="556" t="s">
        <v>59</v>
      </c>
      <c r="AH178" s="556" t="s">
        <v>2022</v>
      </c>
      <c r="AI178" s="556" t="s">
        <v>2023</v>
      </c>
    </row>
    <row r="179" spans="1:35">
      <c r="A179" s="555">
        <v>37625</v>
      </c>
      <c r="B179" s="556" t="s">
        <v>1970</v>
      </c>
      <c r="C179" s="556" t="s">
        <v>2024</v>
      </c>
      <c r="D179" s="556" t="s">
        <v>37</v>
      </c>
      <c r="E179" s="557" t="s">
        <v>64</v>
      </c>
      <c r="F179" s="556" t="s">
        <v>65</v>
      </c>
      <c r="G179" s="556" t="s">
        <v>962</v>
      </c>
      <c r="H179" s="556" t="s">
        <v>963</v>
      </c>
      <c r="I179" s="556" t="s">
        <v>68</v>
      </c>
      <c r="J179" s="556" t="s">
        <v>69</v>
      </c>
      <c r="K179" s="556" t="s">
        <v>44</v>
      </c>
      <c r="L179" s="558">
        <v>34560000</v>
      </c>
      <c r="M179" s="558">
        <v>0</v>
      </c>
      <c r="N179" s="558">
        <v>34560000</v>
      </c>
      <c r="O179" s="558">
        <v>28800000</v>
      </c>
      <c r="P179" s="557" t="s">
        <v>45</v>
      </c>
      <c r="Q179" s="556" t="s">
        <v>2025</v>
      </c>
      <c r="R179" s="556" t="s">
        <v>2026</v>
      </c>
      <c r="S179" s="556" t="s">
        <v>48</v>
      </c>
      <c r="T179" s="556" t="s">
        <v>49</v>
      </c>
      <c r="U179" s="556" t="s">
        <v>2027</v>
      </c>
      <c r="V179" s="556" t="s">
        <v>51</v>
      </c>
      <c r="W179" s="556" t="s">
        <v>158</v>
      </c>
      <c r="X179" s="556" t="s">
        <v>159</v>
      </c>
      <c r="Y179" s="556" t="s">
        <v>1929</v>
      </c>
      <c r="Z179" s="556" t="s">
        <v>991</v>
      </c>
      <c r="AA179" s="556" t="s">
        <v>2028</v>
      </c>
      <c r="AB179" s="556" t="s">
        <v>2029</v>
      </c>
      <c r="AC179" s="556" t="s">
        <v>2030</v>
      </c>
      <c r="AD179" s="556" t="s">
        <v>2031</v>
      </c>
      <c r="AE179" s="556"/>
      <c r="AF179" s="556" t="s">
        <v>1970</v>
      </c>
      <c r="AG179" s="556" t="s">
        <v>149</v>
      </c>
      <c r="AH179" s="556" t="s">
        <v>2032</v>
      </c>
      <c r="AI179" s="556" t="s">
        <v>2033</v>
      </c>
    </row>
    <row r="180" spans="1:35">
      <c r="A180" s="555">
        <v>37725</v>
      </c>
      <c r="B180" s="556" t="s">
        <v>1970</v>
      </c>
      <c r="C180" s="556" t="s">
        <v>2034</v>
      </c>
      <c r="D180" s="556" t="s">
        <v>37</v>
      </c>
      <c r="E180" s="557" t="s">
        <v>82</v>
      </c>
      <c r="F180" s="556" t="s">
        <v>83</v>
      </c>
      <c r="G180" s="556" t="s">
        <v>84</v>
      </c>
      <c r="H180" s="556" t="s">
        <v>85</v>
      </c>
      <c r="I180" s="556" t="s">
        <v>68</v>
      </c>
      <c r="J180" s="556" t="s">
        <v>69</v>
      </c>
      <c r="K180" s="556" t="s">
        <v>44</v>
      </c>
      <c r="L180" s="558">
        <v>28258050</v>
      </c>
      <c r="M180" s="558">
        <v>0</v>
      </c>
      <c r="N180" s="558">
        <v>28258050</v>
      </c>
      <c r="O180" s="558">
        <v>22989600</v>
      </c>
      <c r="P180" s="557" t="s">
        <v>45</v>
      </c>
      <c r="Q180" s="556" t="s">
        <v>2035</v>
      </c>
      <c r="R180" s="556" t="s">
        <v>2036</v>
      </c>
      <c r="S180" s="556" t="s">
        <v>48</v>
      </c>
      <c r="T180" s="556" t="s">
        <v>49</v>
      </c>
      <c r="U180" s="556" t="s">
        <v>2037</v>
      </c>
      <c r="V180" s="556" t="s">
        <v>51</v>
      </c>
      <c r="W180" s="556" t="s">
        <v>89</v>
      </c>
      <c r="X180" s="556" t="s">
        <v>90</v>
      </c>
      <c r="Y180" s="556" t="s">
        <v>2038</v>
      </c>
      <c r="Z180" s="556" t="s">
        <v>1679</v>
      </c>
      <c r="AA180" s="556" t="s">
        <v>1782</v>
      </c>
      <c r="AB180" s="556" t="s">
        <v>2039</v>
      </c>
      <c r="AC180" s="556" t="s">
        <v>2040</v>
      </c>
      <c r="AD180" s="556" t="s">
        <v>2041</v>
      </c>
      <c r="AE180" s="556"/>
      <c r="AF180" s="556" t="s">
        <v>1970</v>
      </c>
      <c r="AG180" s="556" t="s">
        <v>59</v>
      </c>
      <c r="AH180" s="556" t="s">
        <v>2042</v>
      </c>
      <c r="AI180" s="556" t="s">
        <v>2043</v>
      </c>
    </row>
    <row r="181" spans="1:35">
      <c r="A181" s="555">
        <v>37825</v>
      </c>
      <c r="B181" s="556" t="s">
        <v>1970</v>
      </c>
      <c r="C181" s="556" t="s">
        <v>2044</v>
      </c>
      <c r="D181" s="556" t="s">
        <v>37</v>
      </c>
      <c r="E181" s="557" t="s">
        <v>82</v>
      </c>
      <c r="F181" s="556" t="s">
        <v>83</v>
      </c>
      <c r="G181" s="556" t="s">
        <v>84</v>
      </c>
      <c r="H181" s="556" t="s">
        <v>85</v>
      </c>
      <c r="I181" s="556" t="s">
        <v>68</v>
      </c>
      <c r="J181" s="556" t="s">
        <v>69</v>
      </c>
      <c r="K181" s="556" t="s">
        <v>44</v>
      </c>
      <c r="L181" s="558">
        <v>88529760</v>
      </c>
      <c r="M181" s="558">
        <v>0</v>
      </c>
      <c r="N181" s="558">
        <v>88529760</v>
      </c>
      <c r="O181" s="558">
        <v>73774800</v>
      </c>
      <c r="P181" s="557" t="s">
        <v>45</v>
      </c>
      <c r="Q181" s="556" t="s">
        <v>2045</v>
      </c>
      <c r="R181" s="556" t="s">
        <v>2046</v>
      </c>
      <c r="S181" s="556" t="s">
        <v>48</v>
      </c>
      <c r="T181" s="556" t="s">
        <v>49</v>
      </c>
      <c r="U181" s="556" t="s">
        <v>2047</v>
      </c>
      <c r="V181" s="556" t="s">
        <v>51</v>
      </c>
      <c r="W181" s="556" t="s">
        <v>319</v>
      </c>
      <c r="X181" s="556" t="s">
        <v>320</v>
      </c>
      <c r="Y181" s="556" t="s">
        <v>1742</v>
      </c>
      <c r="Z181" s="556" t="s">
        <v>1709</v>
      </c>
      <c r="AA181" s="556" t="s">
        <v>131</v>
      </c>
      <c r="AB181" s="556" t="s">
        <v>2048</v>
      </c>
      <c r="AC181" s="556" t="s">
        <v>2049</v>
      </c>
      <c r="AD181" s="556" t="s">
        <v>2050</v>
      </c>
      <c r="AE181" s="556"/>
      <c r="AF181" s="556" t="s">
        <v>1970</v>
      </c>
      <c r="AG181" s="556" t="s">
        <v>59</v>
      </c>
      <c r="AH181" s="556" t="s">
        <v>2051</v>
      </c>
      <c r="AI181" s="556" t="s">
        <v>2052</v>
      </c>
    </row>
    <row r="182" spans="1:35">
      <c r="A182" s="555">
        <v>37925</v>
      </c>
      <c r="B182" s="556" t="s">
        <v>2053</v>
      </c>
      <c r="C182" s="556" t="s">
        <v>2054</v>
      </c>
      <c r="D182" s="556" t="s">
        <v>37</v>
      </c>
      <c r="E182" s="557" t="s">
        <v>64</v>
      </c>
      <c r="F182" s="556" t="s">
        <v>65</v>
      </c>
      <c r="G182" s="556" t="s">
        <v>525</v>
      </c>
      <c r="H182" s="556" t="s">
        <v>526</v>
      </c>
      <c r="I182" s="556" t="s">
        <v>68</v>
      </c>
      <c r="J182" s="556" t="s">
        <v>69</v>
      </c>
      <c r="K182" s="556" t="s">
        <v>44</v>
      </c>
      <c r="L182" s="558">
        <v>35748000</v>
      </c>
      <c r="M182" s="558">
        <v>0</v>
      </c>
      <c r="N182" s="558">
        <v>35748000</v>
      </c>
      <c r="O182" s="558">
        <v>29900333</v>
      </c>
      <c r="P182" s="557" t="s">
        <v>45</v>
      </c>
      <c r="Q182" s="556" t="s">
        <v>2055</v>
      </c>
      <c r="R182" s="556" t="s">
        <v>2056</v>
      </c>
      <c r="S182" s="556" t="s">
        <v>48</v>
      </c>
      <c r="T182" s="556" t="s">
        <v>49</v>
      </c>
      <c r="U182" s="556" t="s">
        <v>2057</v>
      </c>
      <c r="V182" s="556" t="s">
        <v>51</v>
      </c>
      <c r="W182" s="556" t="s">
        <v>52</v>
      </c>
      <c r="X182" s="556" t="s">
        <v>53</v>
      </c>
      <c r="Y182" s="556" t="s">
        <v>1137</v>
      </c>
      <c r="Z182" s="556" t="s">
        <v>1616</v>
      </c>
      <c r="AA182" s="556" t="s">
        <v>118</v>
      </c>
      <c r="AB182" s="556" t="s">
        <v>2058</v>
      </c>
      <c r="AC182" s="556" t="s">
        <v>2059</v>
      </c>
      <c r="AD182" s="556" t="s">
        <v>2060</v>
      </c>
      <c r="AE182" s="556"/>
      <c r="AF182" s="556" t="s">
        <v>2053</v>
      </c>
      <c r="AG182" s="556" t="s">
        <v>149</v>
      </c>
      <c r="AH182" s="556" t="s">
        <v>2061</v>
      </c>
      <c r="AI182" s="556" t="s">
        <v>2062</v>
      </c>
    </row>
    <row r="183" spans="1:35">
      <c r="A183" s="555">
        <v>38025</v>
      </c>
      <c r="B183" s="556" t="s">
        <v>2053</v>
      </c>
      <c r="C183" s="556" t="s">
        <v>2063</v>
      </c>
      <c r="D183" s="556" t="s">
        <v>37</v>
      </c>
      <c r="E183" s="557" t="s">
        <v>341</v>
      </c>
      <c r="F183" s="556" t="s">
        <v>342</v>
      </c>
      <c r="G183" s="556" t="s">
        <v>343</v>
      </c>
      <c r="H183" s="556" t="s">
        <v>344</v>
      </c>
      <c r="I183" s="556" t="s">
        <v>68</v>
      </c>
      <c r="J183" s="556" t="s">
        <v>69</v>
      </c>
      <c r="K183" s="556" t="s">
        <v>44</v>
      </c>
      <c r="L183" s="558">
        <v>43066667</v>
      </c>
      <c r="M183" s="558">
        <v>0</v>
      </c>
      <c r="N183" s="558">
        <v>43066667</v>
      </c>
      <c r="O183" s="558">
        <v>36000000</v>
      </c>
      <c r="P183" s="557" t="s">
        <v>45</v>
      </c>
      <c r="Q183" s="556" t="s">
        <v>2064</v>
      </c>
      <c r="R183" s="556" t="s">
        <v>2065</v>
      </c>
      <c r="S183" s="556" t="s">
        <v>48</v>
      </c>
      <c r="T183" s="556" t="s">
        <v>49</v>
      </c>
      <c r="U183" s="556" t="s">
        <v>2066</v>
      </c>
      <c r="V183" s="556" t="s">
        <v>51</v>
      </c>
      <c r="W183" s="556" t="s">
        <v>52</v>
      </c>
      <c r="X183" s="556" t="s">
        <v>53</v>
      </c>
      <c r="Y183" s="556" t="s">
        <v>2067</v>
      </c>
      <c r="Z183" s="556" t="s">
        <v>2068</v>
      </c>
      <c r="AA183" s="556" t="s">
        <v>74</v>
      </c>
      <c r="AB183" s="556" t="s">
        <v>2069</v>
      </c>
      <c r="AC183" s="556" t="s">
        <v>2070</v>
      </c>
      <c r="AD183" s="556" t="s">
        <v>2071</v>
      </c>
      <c r="AE183" s="556"/>
      <c r="AF183" s="556" t="s">
        <v>2053</v>
      </c>
      <c r="AG183" s="556" t="s">
        <v>59</v>
      </c>
      <c r="AH183" s="556" t="s">
        <v>2072</v>
      </c>
      <c r="AI183" s="556" t="s">
        <v>2073</v>
      </c>
    </row>
    <row r="184" spans="1:35">
      <c r="A184" s="555">
        <v>38125</v>
      </c>
      <c r="B184" s="556" t="s">
        <v>2053</v>
      </c>
      <c r="C184" s="556" t="s">
        <v>2074</v>
      </c>
      <c r="D184" s="556" t="s">
        <v>37</v>
      </c>
      <c r="E184" s="557" t="s">
        <v>341</v>
      </c>
      <c r="F184" s="556" t="s">
        <v>342</v>
      </c>
      <c r="G184" s="556" t="s">
        <v>343</v>
      </c>
      <c r="H184" s="556" t="s">
        <v>344</v>
      </c>
      <c r="I184" s="556" t="s">
        <v>68</v>
      </c>
      <c r="J184" s="556" t="s">
        <v>69</v>
      </c>
      <c r="K184" s="556" t="s">
        <v>44</v>
      </c>
      <c r="L184" s="558">
        <v>57063333</v>
      </c>
      <c r="M184" s="558">
        <v>0</v>
      </c>
      <c r="N184" s="558">
        <v>57063333</v>
      </c>
      <c r="O184" s="558">
        <v>47700000</v>
      </c>
      <c r="P184" s="557" t="s">
        <v>45</v>
      </c>
      <c r="Q184" s="556" t="s">
        <v>2075</v>
      </c>
      <c r="R184" s="556" t="s">
        <v>2076</v>
      </c>
      <c r="S184" s="556" t="s">
        <v>48</v>
      </c>
      <c r="T184" s="556" t="s">
        <v>49</v>
      </c>
      <c r="U184" s="556" t="s">
        <v>2077</v>
      </c>
      <c r="V184" s="556" t="s">
        <v>51</v>
      </c>
      <c r="W184" s="556" t="s">
        <v>319</v>
      </c>
      <c r="X184" s="556" t="s">
        <v>320</v>
      </c>
      <c r="Y184" s="556" t="s">
        <v>2078</v>
      </c>
      <c r="Z184" s="556" t="s">
        <v>2078</v>
      </c>
      <c r="AA184" s="556" t="s">
        <v>117</v>
      </c>
      <c r="AB184" s="556" t="s">
        <v>2079</v>
      </c>
      <c r="AC184" s="556" t="s">
        <v>2080</v>
      </c>
      <c r="AD184" s="556" t="s">
        <v>2081</v>
      </c>
      <c r="AE184" s="556"/>
      <c r="AF184" s="556" t="s">
        <v>2053</v>
      </c>
      <c r="AG184" s="556" t="s">
        <v>59</v>
      </c>
      <c r="AH184" s="556" t="s">
        <v>2082</v>
      </c>
      <c r="AI184" s="556" t="s">
        <v>2083</v>
      </c>
    </row>
    <row r="185" spans="1:35">
      <c r="A185" s="555">
        <v>38325</v>
      </c>
      <c r="B185" s="556" t="s">
        <v>2053</v>
      </c>
      <c r="C185" s="556" t="s">
        <v>2084</v>
      </c>
      <c r="D185" s="556" t="s">
        <v>37</v>
      </c>
      <c r="E185" s="557" t="s">
        <v>64</v>
      </c>
      <c r="F185" s="556" t="s">
        <v>65</v>
      </c>
      <c r="G185" s="556" t="s">
        <v>899</v>
      </c>
      <c r="H185" s="556" t="s">
        <v>900</v>
      </c>
      <c r="I185" s="556" t="s">
        <v>68</v>
      </c>
      <c r="J185" s="556" t="s">
        <v>69</v>
      </c>
      <c r="K185" s="556" t="s">
        <v>44</v>
      </c>
      <c r="L185" s="558">
        <v>43200000</v>
      </c>
      <c r="M185" s="558">
        <v>0</v>
      </c>
      <c r="N185" s="558">
        <v>43200000</v>
      </c>
      <c r="O185" s="558">
        <v>36000000</v>
      </c>
      <c r="P185" s="557" t="s">
        <v>45</v>
      </c>
      <c r="Q185" s="556" t="s">
        <v>2085</v>
      </c>
      <c r="R185" s="556" t="s">
        <v>2086</v>
      </c>
      <c r="S185" s="556" t="s">
        <v>48</v>
      </c>
      <c r="T185" s="556" t="s">
        <v>49</v>
      </c>
      <c r="U185" s="556" t="s">
        <v>2087</v>
      </c>
      <c r="V185" s="556" t="s">
        <v>51</v>
      </c>
      <c r="W185" s="556" t="s">
        <v>172</v>
      </c>
      <c r="X185" s="556" t="s">
        <v>173</v>
      </c>
      <c r="Y185" s="556" t="s">
        <v>1411</v>
      </c>
      <c r="Z185" s="556" t="s">
        <v>1201</v>
      </c>
      <c r="AA185" s="556" t="s">
        <v>174</v>
      </c>
      <c r="AB185" s="556" t="s">
        <v>2088</v>
      </c>
      <c r="AC185" s="556" t="s">
        <v>2089</v>
      </c>
      <c r="AD185" s="556" t="s">
        <v>2090</v>
      </c>
      <c r="AE185" s="556"/>
      <c r="AF185" s="556" t="s">
        <v>2053</v>
      </c>
      <c r="AG185" s="556" t="s">
        <v>149</v>
      </c>
      <c r="AH185" s="556" t="s">
        <v>2091</v>
      </c>
      <c r="AI185" s="556" t="s">
        <v>2092</v>
      </c>
    </row>
    <row r="186" spans="1:35">
      <c r="A186" s="555">
        <v>38425</v>
      </c>
      <c r="B186" s="556" t="s">
        <v>2093</v>
      </c>
      <c r="C186" s="556" t="s">
        <v>2094</v>
      </c>
      <c r="D186" s="556" t="s">
        <v>37</v>
      </c>
      <c r="E186" s="557" t="s">
        <v>498</v>
      </c>
      <c r="F186" s="556" t="s">
        <v>499</v>
      </c>
      <c r="G186" s="556" t="s">
        <v>500</v>
      </c>
      <c r="H186" s="556" t="s">
        <v>501</v>
      </c>
      <c r="I186" s="556" t="s">
        <v>68</v>
      </c>
      <c r="J186" s="556" t="s">
        <v>69</v>
      </c>
      <c r="K186" s="556" t="s">
        <v>44</v>
      </c>
      <c r="L186" s="558">
        <v>100170000</v>
      </c>
      <c r="M186" s="558">
        <v>-954000</v>
      </c>
      <c r="N186" s="558">
        <v>99216000</v>
      </c>
      <c r="O186" s="558">
        <v>83316000</v>
      </c>
      <c r="P186" s="557" t="s">
        <v>45</v>
      </c>
      <c r="Q186" s="556" t="s">
        <v>2095</v>
      </c>
      <c r="R186" s="556" t="s">
        <v>2096</v>
      </c>
      <c r="S186" s="556" t="s">
        <v>48</v>
      </c>
      <c r="T186" s="556" t="s">
        <v>49</v>
      </c>
      <c r="U186" s="556" t="s">
        <v>2097</v>
      </c>
      <c r="V186" s="556" t="s">
        <v>51</v>
      </c>
      <c r="W186" s="556" t="s">
        <v>52</v>
      </c>
      <c r="X186" s="556" t="s">
        <v>53</v>
      </c>
      <c r="Y186" s="556" t="s">
        <v>350</v>
      </c>
      <c r="Z186" s="556" t="s">
        <v>350</v>
      </c>
      <c r="AA186" s="556" t="s">
        <v>144</v>
      </c>
      <c r="AB186" s="556" t="s">
        <v>2098</v>
      </c>
      <c r="AC186" s="556" t="s">
        <v>2099</v>
      </c>
      <c r="AD186" s="556" t="s">
        <v>2100</v>
      </c>
      <c r="AE186" s="556"/>
      <c r="AF186" s="556" t="s">
        <v>2093</v>
      </c>
      <c r="AG186" s="556" t="s">
        <v>59</v>
      </c>
      <c r="AH186" s="556" t="s">
        <v>2101</v>
      </c>
      <c r="AI186" s="556" t="s">
        <v>2102</v>
      </c>
    </row>
    <row r="187" spans="1:35">
      <c r="A187" s="555">
        <v>38725</v>
      </c>
      <c r="B187" s="556" t="s">
        <v>2093</v>
      </c>
      <c r="C187" s="556" t="s">
        <v>2103</v>
      </c>
      <c r="D187" s="556" t="s">
        <v>37</v>
      </c>
      <c r="E187" s="557" t="s">
        <v>498</v>
      </c>
      <c r="F187" s="556" t="s">
        <v>499</v>
      </c>
      <c r="G187" s="556" t="s">
        <v>500</v>
      </c>
      <c r="H187" s="556" t="s">
        <v>501</v>
      </c>
      <c r="I187" s="556" t="s">
        <v>68</v>
      </c>
      <c r="J187" s="556" t="s">
        <v>69</v>
      </c>
      <c r="K187" s="556" t="s">
        <v>44</v>
      </c>
      <c r="L187" s="558">
        <v>100170000</v>
      </c>
      <c r="M187" s="558">
        <v>0</v>
      </c>
      <c r="N187" s="558">
        <v>100170000</v>
      </c>
      <c r="O187" s="558">
        <v>83316000</v>
      </c>
      <c r="P187" s="557" t="s">
        <v>45</v>
      </c>
      <c r="Q187" s="556" t="s">
        <v>2104</v>
      </c>
      <c r="R187" s="556" t="s">
        <v>2105</v>
      </c>
      <c r="S187" s="556" t="s">
        <v>48</v>
      </c>
      <c r="T187" s="556" t="s">
        <v>49</v>
      </c>
      <c r="U187" s="556" t="s">
        <v>2106</v>
      </c>
      <c r="V187" s="556" t="s">
        <v>51</v>
      </c>
      <c r="W187" s="556" t="s">
        <v>89</v>
      </c>
      <c r="X187" s="556" t="s">
        <v>90</v>
      </c>
      <c r="Y187" s="556" t="s">
        <v>541</v>
      </c>
      <c r="Z187" s="556" t="s">
        <v>541</v>
      </c>
      <c r="AA187" s="556" t="s">
        <v>2107</v>
      </c>
      <c r="AB187" s="556" t="s">
        <v>2108</v>
      </c>
      <c r="AC187" s="556" t="s">
        <v>2109</v>
      </c>
      <c r="AD187" s="556" t="s">
        <v>2110</v>
      </c>
      <c r="AE187" s="556"/>
      <c r="AF187" s="556" t="s">
        <v>2093</v>
      </c>
      <c r="AG187" s="556" t="s">
        <v>59</v>
      </c>
      <c r="AH187" s="556" t="s">
        <v>2111</v>
      </c>
      <c r="AI187" s="556" t="s">
        <v>2112</v>
      </c>
    </row>
    <row r="188" spans="1:35">
      <c r="A188" s="555">
        <v>38825</v>
      </c>
      <c r="B188" s="556" t="s">
        <v>2093</v>
      </c>
      <c r="C188" s="556" t="s">
        <v>2113</v>
      </c>
      <c r="D188" s="556" t="s">
        <v>37</v>
      </c>
      <c r="E188" s="557" t="s">
        <v>82</v>
      </c>
      <c r="F188" s="556" t="s">
        <v>83</v>
      </c>
      <c r="G188" s="556" t="s">
        <v>84</v>
      </c>
      <c r="H188" s="556" t="s">
        <v>85</v>
      </c>
      <c r="I188" s="556" t="s">
        <v>68</v>
      </c>
      <c r="J188" s="556" t="s">
        <v>69</v>
      </c>
      <c r="K188" s="556" t="s">
        <v>44</v>
      </c>
      <c r="L188" s="558">
        <v>38760960</v>
      </c>
      <c r="M188" s="558">
        <v>0</v>
      </c>
      <c r="N188" s="558">
        <v>38760960</v>
      </c>
      <c r="O188" s="558">
        <v>31641600</v>
      </c>
      <c r="P188" s="557" t="s">
        <v>45</v>
      </c>
      <c r="Q188" s="556" t="s">
        <v>2114</v>
      </c>
      <c r="R188" s="556" t="s">
        <v>2115</v>
      </c>
      <c r="S188" s="556" t="s">
        <v>48</v>
      </c>
      <c r="T188" s="556" t="s">
        <v>49</v>
      </c>
      <c r="U188" s="556" t="s">
        <v>2116</v>
      </c>
      <c r="V188" s="556" t="s">
        <v>51</v>
      </c>
      <c r="W188" s="556" t="s">
        <v>52</v>
      </c>
      <c r="X188" s="556" t="s">
        <v>53</v>
      </c>
      <c r="Y188" s="556" t="s">
        <v>1651</v>
      </c>
      <c r="Z188" s="556" t="s">
        <v>1617</v>
      </c>
      <c r="AA188" s="556" t="s">
        <v>796</v>
      </c>
      <c r="AB188" s="556" t="s">
        <v>2117</v>
      </c>
      <c r="AC188" s="556" t="s">
        <v>2118</v>
      </c>
      <c r="AD188" s="556" t="s">
        <v>2119</v>
      </c>
      <c r="AE188" s="556"/>
      <c r="AF188" s="556" t="s">
        <v>2093</v>
      </c>
      <c r="AG188" s="556" t="s">
        <v>59</v>
      </c>
      <c r="AH188" s="556" t="s">
        <v>2120</v>
      </c>
      <c r="AI188" s="556" t="s">
        <v>2121</v>
      </c>
    </row>
    <row r="189" spans="1:35">
      <c r="A189" s="555">
        <v>38925</v>
      </c>
      <c r="B189" s="556" t="s">
        <v>2093</v>
      </c>
      <c r="C189" s="556" t="s">
        <v>2122</v>
      </c>
      <c r="D189" s="556" t="s">
        <v>37</v>
      </c>
      <c r="E189" s="557" t="s">
        <v>82</v>
      </c>
      <c r="F189" s="556" t="s">
        <v>83</v>
      </c>
      <c r="G189" s="556" t="s">
        <v>84</v>
      </c>
      <c r="H189" s="556" t="s">
        <v>85</v>
      </c>
      <c r="I189" s="556" t="s">
        <v>68</v>
      </c>
      <c r="J189" s="556" t="s">
        <v>69</v>
      </c>
      <c r="K189" s="556" t="s">
        <v>44</v>
      </c>
      <c r="L189" s="558">
        <v>39195586</v>
      </c>
      <c r="M189" s="558">
        <v>0</v>
      </c>
      <c r="N189" s="558">
        <v>39195586</v>
      </c>
      <c r="O189" s="558">
        <v>32105600</v>
      </c>
      <c r="P189" s="557" t="s">
        <v>45</v>
      </c>
      <c r="Q189" s="556" t="s">
        <v>2123</v>
      </c>
      <c r="R189" s="556" t="s">
        <v>2124</v>
      </c>
      <c r="S189" s="556" t="s">
        <v>48</v>
      </c>
      <c r="T189" s="556" t="s">
        <v>49</v>
      </c>
      <c r="U189" s="556" t="s">
        <v>2125</v>
      </c>
      <c r="V189" s="556" t="s">
        <v>51</v>
      </c>
      <c r="W189" s="556" t="s">
        <v>89</v>
      </c>
      <c r="X189" s="556" t="s">
        <v>90</v>
      </c>
      <c r="Y189" s="556" t="s">
        <v>1265</v>
      </c>
      <c r="Z189" s="556" t="s">
        <v>1475</v>
      </c>
      <c r="AA189" s="556" t="s">
        <v>764</v>
      </c>
      <c r="AB189" s="556" t="s">
        <v>2126</v>
      </c>
      <c r="AC189" s="556" t="s">
        <v>2127</v>
      </c>
      <c r="AD189" s="556" t="s">
        <v>2128</v>
      </c>
      <c r="AE189" s="556"/>
      <c r="AF189" s="556" t="s">
        <v>2093</v>
      </c>
      <c r="AG189" s="556" t="s">
        <v>59</v>
      </c>
      <c r="AH189" s="556" t="s">
        <v>2129</v>
      </c>
      <c r="AI189" s="556" t="s">
        <v>2130</v>
      </c>
    </row>
    <row r="190" spans="1:35">
      <c r="A190" s="555">
        <v>39025</v>
      </c>
      <c r="B190" s="556" t="s">
        <v>2093</v>
      </c>
      <c r="C190" s="556" t="s">
        <v>2131</v>
      </c>
      <c r="D190" s="556" t="s">
        <v>37</v>
      </c>
      <c r="E190" s="557" t="s">
        <v>64</v>
      </c>
      <c r="F190" s="556" t="s">
        <v>65</v>
      </c>
      <c r="G190" s="556" t="s">
        <v>899</v>
      </c>
      <c r="H190" s="556" t="s">
        <v>900</v>
      </c>
      <c r="I190" s="556" t="s">
        <v>68</v>
      </c>
      <c r="J190" s="556" t="s">
        <v>69</v>
      </c>
      <c r="K190" s="556" t="s">
        <v>44</v>
      </c>
      <c r="L190" s="558">
        <v>18000000</v>
      </c>
      <c r="M190" s="558">
        <v>0</v>
      </c>
      <c r="N190" s="558">
        <v>18000000</v>
      </c>
      <c r="O190" s="558">
        <v>12600000</v>
      </c>
      <c r="P190" s="557" t="s">
        <v>45</v>
      </c>
      <c r="Q190" s="556" t="s">
        <v>2132</v>
      </c>
      <c r="R190" s="556" t="s">
        <v>2133</v>
      </c>
      <c r="S190" s="556" t="s">
        <v>48</v>
      </c>
      <c r="T190" s="556" t="s">
        <v>49</v>
      </c>
      <c r="U190" s="556" t="s">
        <v>2134</v>
      </c>
      <c r="V190" s="556" t="s">
        <v>51</v>
      </c>
      <c r="W190" s="556" t="s">
        <v>52</v>
      </c>
      <c r="X190" s="556" t="s">
        <v>53</v>
      </c>
      <c r="Y190" s="556" t="s">
        <v>764</v>
      </c>
      <c r="Z190" s="556" t="s">
        <v>2107</v>
      </c>
      <c r="AA190" s="556" t="s">
        <v>763</v>
      </c>
      <c r="AB190" s="556" t="s">
        <v>2135</v>
      </c>
      <c r="AC190" s="556" t="s">
        <v>2136</v>
      </c>
      <c r="AD190" s="556" t="s">
        <v>2137</v>
      </c>
      <c r="AE190" s="556"/>
      <c r="AF190" s="556" t="s">
        <v>2093</v>
      </c>
      <c r="AG190" s="556" t="s">
        <v>149</v>
      </c>
      <c r="AH190" s="556" t="s">
        <v>2138</v>
      </c>
      <c r="AI190" s="556" t="s">
        <v>2139</v>
      </c>
    </row>
    <row r="191" spans="1:35">
      <c r="A191" s="555">
        <v>39125</v>
      </c>
      <c r="B191" s="556" t="s">
        <v>2093</v>
      </c>
      <c r="C191" s="556" t="s">
        <v>2140</v>
      </c>
      <c r="D191" s="556" t="s">
        <v>37</v>
      </c>
      <c r="E191" s="557" t="s">
        <v>38</v>
      </c>
      <c r="F191" s="556" t="s">
        <v>39</v>
      </c>
      <c r="G191" s="556" t="s">
        <v>608</v>
      </c>
      <c r="H191" s="556" t="s">
        <v>609</v>
      </c>
      <c r="I191" s="556" t="s">
        <v>68</v>
      </c>
      <c r="J191" s="556" t="s">
        <v>69</v>
      </c>
      <c r="K191" s="556" t="s">
        <v>44</v>
      </c>
      <c r="L191" s="558">
        <v>24885000</v>
      </c>
      <c r="M191" s="558">
        <v>0</v>
      </c>
      <c r="N191" s="558">
        <v>24885000</v>
      </c>
      <c r="O191" s="558">
        <v>20619000</v>
      </c>
      <c r="P191" s="557" t="s">
        <v>45</v>
      </c>
      <c r="Q191" s="556" t="s">
        <v>2141</v>
      </c>
      <c r="R191" s="556" t="s">
        <v>2142</v>
      </c>
      <c r="S191" s="556" t="s">
        <v>48</v>
      </c>
      <c r="T191" s="556" t="s">
        <v>49</v>
      </c>
      <c r="U191" s="556" t="s">
        <v>2143</v>
      </c>
      <c r="V191" s="556" t="s">
        <v>51</v>
      </c>
      <c r="W191" s="556" t="s">
        <v>89</v>
      </c>
      <c r="X191" s="556" t="s">
        <v>90</v>
      </c>
      <c r="Y191" s="556" t="s">
        <v>1551</v>
      </c>
      <c r="Z191" s="556" t="s">
        <v>1530</v>
      </c>
      <c r="AA191" s="556" t="s">
        <v>785</v>
      </c>
      <c r="AB191" s="556" t="s">
        <v>2144</v>
      </c>
      <c r="AC191" s="556" t="s">
        <v>2145</v>
      </c>
      <c r="AD191" s="556" t="s">
        <v>2146</v>
      </c>
      <c r="AE191" s="556"/>
      <c r="AF191" s="556" t="s">
        <v>2093</v>
      </c>
      <c r="AG191" s="556" t="s">
        <v>59</v>
      </c>
      <c r="AH191" s="556" t="s">
        <v>2147</v>
      </c>
      <c r="AI191" s="556" t="s">
        <v>2148</v>
      </c>
    </row>
    <row r="192" spans="1:35">
      <c r="A192" s="555">
        <v>39225</v>
      </c>
      <c r="B192" s="556" t="s">
        <v>2093</v>
      </c>
      <c r="C192" s="556" t="s">
        <v>2149</v>
      </c>
      <c r="D192" s="556" t="s">
        <v>37</v>
      </c>
      <c r="E192" s="557" t="s">
        <v>379</v>
      </c>
      <c r="F192" s="556" t="s">
        <v>380</v>
      </c>
      <c r="G192" s="556" t="s">
        <v>381</v>
      </c>
      <c r="H192" s="556" t="s">
        <v>382</v>
      </c>
      <c r="I192" s="556" t="s">
        <v>68</v>
      </c>
      <c r="J192" s="556" t="s">
        <v>69</v>
      </c>
      <c r="K192" s="556" t="s">
        <v>44</v>
      </c>
      <c r="L192" s="558">
        <v>59033333</v>
      </c>
      <c r="M192" s="558">
        <v>0</v>
      </c>
      <c r="N192" s="558">
        <v>59033333</v>
      </c>
      <c r="O192" s="558">
        <v>49500000</v>
      </c>
      <c r="P192" s="557" t="s">
        <v>45</v>
      </c>
      <c r="Q192" s="556" t="s">
        <v>2150</v>
      </c>
      <c r="R192" s="556" t="s">
        <v>2151</v>
      </c>
      <c r="S192" s="556" t="s">
        <v>48</v>
      </c>
      <c r="T192" s="556" t="s">
        <v>49</v>
      </c>
      <c r="U192" s="556" t="s">
        <v>2152</v>
      </c>
      <c r="V192" s="556" t="s">
        <v>51</v>
      </c>
      <c r="W192" s="556" t="s">
        <v>52</v>
      </c>
      <c r="X192" s="556" t="s">
        <v>53</v>
      </c>
      <c r="Y192" s="556" t="s">
        <v>2153</v>
      </c>
      <c r="Z192" s="556" t="s">
        <v>2153</v>
      </c>
      <c r="AA192" s="556" t="s">
        <v>579</v>
      </c>
      <c r="AB192" s="556" t="s">
        <v>2154</v>
      </c>
      <c r="AC192" s="556" t="s">
        <v>2155</v>
      </c>
      <c r="AD192" s="556" t="s">
        <v>2156</v>
      </c>
      <c r="AE192" s="556"/>
      <c r="AF192" s="556" t="s">
        <v>2093</v>
      </c>
      <c r="AG192" s="556" t="s">
        <v>59</v>
      </c>
      <c r="AH192" s="556" t="s">
        <v>2157</v>
      </c>
      <c r="AI192" s="556" t="s">
        <v>2158</v>
      </c>
    </row>
    <row r="193" spans="1:35">
      <c r="A193" s="555">
        <v>40625</v>
      </c>
      <c r="B193" s="556" t="s">
        <v>2159</v>
      </c>
      <c r="C193" s="556" t="s">
        <v>2160</v>
      </c>
      <c r="D193" s="556" t="s">
        <v>37</v>
      </c>
      <c r="E193" s="557" t="s">
        <v>64</v>
      </c>
      <c r="F193" s="556" t="s">
        <v>65</v>
      </c>
      <c r="G193" s="556" t="s">
        <v>962</v>
      </c>
      <c r="H193" s="556" t="s">
        <v>963</v>
      </c>
      <c r="I193" s="556" t="s">
        <v>68</v>
      </c>
      <c r="J193" s="556" t="s">
        <v>69</v>
      </c>
      <c r="K193" s="556" t="s">
        <v>44</v>
      </c>
      <c r="L193" s="558">
        <v>24108000</v>
      </c>
      <c r="M193" s="558">
        <v>0</v>
      </c>
      <c r="N193" s="558">
        <v>24108000</v>
      </c>
      <c r="O193" s="558">
        <v>20281333</v>
      </c>
      <c r="P193" s="557" t="s">
        <v>45</v>
      </c>
      <c r="Q193" s="556" t="s">
        <v>2161</v>
      </c>
      <c r="R193" s="556" t="s">
        <v>2162</v>
      </c>
      <c r="S193" s="556" t="s">
        <v>48</v>
      </c>
      <c r="T193" s="556" t="s">
        <v>49</v>
      </c>
      <c r="U193" s="556" t="s">
        <v>2163</v>
      </c>
      <c r="V193" s="556" t="s">
        <v>51</v>
      </c>
      <c r="W193" s="556" t="s">
        <v>52</v>
      </c>
      <c r="X193" s="556" t="s">
        <v>53</v>
      </c>
      <c r="Y193" s="556" t="s">
        <v>2164</v>
      </c>
      <c r="Z193" s="556" t="s">
        <v>2164</v>
      </c>
      <c r="AA193" s="556" t="s">
        <v>2165</v>
      </c>
      <c r="AB193" s="556" t="s">
        <v>2166</v>
      </c>
      <c r="AC193" s="556" t="s">
        <v>2167</v>
      </c>
      <c r="AD193" s="556" t="s">
        <v>2168</v>
      </c>
      <c r="AE193" s="556"/>
      <c r="AF193" s="556" t="s">
        <v>2159</v>
      </c>
      <c r="AG193" s="556" t="s">
        <v>149</v>
      </c>
      <c r="AH193" s="556" t="s">
        <v>2169</v>
      </c>
      <c r="AI193" s="556" t="s">
        <v>2170</v>
      </c>
    </row>
    <row r="194" spans="1:35">
      <c r="A194" s="555">
        <v>40925</v>
      </c>
      <c r="B194" s="556" t="s">
        <v>2171</v>
      </c>
      <c r="C194" s="556" t="s">
        <v>2172</v>
      </c>
      <c r="D194" s="556" t="s">
        <v>37</v>
      </c>
      <c r="E194" s="557" t="s">
        <v>82</v>
      </c>
      <c r="F194" s="556" t="s">
        <v>83</v>
      </c>
      <c r="G194" s="556" t="s">
        <v>84</v>
      </c>
      <c r="H194" s="556" t="s">
        <v>85</v>
      </c>
      <c r="I194" s="556" t="s">
        <v>68</v>
      </c>
      <c r="J194" s="556" t="s">
        <v>69</v>
      </c>
      <c r="K194" s="556" t="s">
        <v>44</v>
      </c>
      <c r="L194" s="558">
        <v>34773700</v>
      </c>
      <c r="M194" s="558">
        <v>0</v>
      </c>
      <c r="N194" s="558">
        <v>34773700</v>
      </c>
      <c r="O194" s="558">
        <v>29307600</v>
      </c>
      <c r="P194" s="557" t="s">
        <v>45</v>
      </c>
      <c r="Q194" s="556" t="s">
        <v>2173</v>
      </c>
      <c r="R194" s="556" t="s">
        <v>2174</v>
      </c>
      <c r="S194" s="556" t="s">
        <v>48</v>
      </c>
      <c r="T194" s="556" t="s">
        <v>49</v>
      </c>
      <c r="U194" s="556" t="s">
        <v>2175</v>
      </c>
      <c r="V194" s="556" t="s">
        <v>51</v>
      </c>
      <c r="W194" s="556" t="s">
        <v>129</v>
      </c>
      <c r="X194" s="556" t="s">
        <v>130</v>
      </c>
      <c r="Y194" s="556" t="s">
        <v>2176</v>
      </c>
      <c r="Z194" s="556" t="s">
        <v>2177</v>
      </c>
      <c r="AA194" s="556" t="s">
        <v>2007</v>
      </c>
      <c r="AB194" s="556" t="s">
        <v>2178</v>
      </c>
      <c r="AC194" s="556" t="s">
        <v>2179</v>
      </c>
      <c r="AD194" s="556" t="s">
        <v>2180</v>
      </c>
      <c r="AE194" s="556"/>
      <c r="AF194" s="556" t="s">
        <v>2171</v>
      </c>
      <c r="AG194" s="556" t="s">
        <v>59</v>
      </c>
      <c r="AH194" s="556" t="s">
        <v>2181</v>
      </c>
      <c r="AI194" s="556" t="s">
        <v>2182</v>
      </c>
    </row>
    <row r="195" spans="1:35">
      <c r="A195" s="555">
        <v>41025</v>
      </c>
      <c r="B195" s="556" t="s">
        <v>2171</v>
      </c>
      <c r="C195" s="556" t="s">
        <v>2183</v>
      </c>
      <c r="D195" s="556" t="s">
        <v>37</v>
      </c>
      <c r="E195" s="557" t="s">
        <v>82</v>
      </c>
      <c r="F195" s="556" t="s">
        <v>83</v>
      </c>
      <c r="G195" s="556" t="s">
        <v>548</v>
      </c>
      <c r="H195" s="556" t="s">
        <v>549</v>
      </c>
      <c r="I195" s="556" t="s">
        <v>68</v>
      </c>
      <c r="J195" s="556" t="s">
        <v>69</v>
      </c>
      <c r="K195" s="556" t="s">
        <v>44</v>
      </c>
      <c r="L195" s="558">
        <v>78199660</v>
      </c>
      <c r="M195" s="558">
        <v>0</v>
      </c>
      <c r="N195" s="558">
        <v>78199660</v>
      </c>
      <c r="O195" s="558">
        <v>66187800</v>
      </c>
      <c r="P195" s="557" t="s">
        <v>45</v>
      </c>
      <c r="Q195" s="556" t="s">
        <v>2184</v>
      </c>
      <c r="R195" s="556" t="s">
        <v>2185</v>
      </c>
      <c r="S195" s="556" t="s">
        <v>48</v>
      </c>
      <c r="T195" s="556" t="s">
        <v>49</v>
      </c>
      <c r="U195" s="556" t="s">
        <v>2186</v>
      </c>
      <c r="V195" s="556" t="s">
        <v>51</v>
      </c>
      <c r="W195" s="556" t="s">
        <v>89</v>
      </c>
      <c r="X195" s="556" t="s">
        <v>90</v>
      </c>
      <c r="Y195" s="556" t="s">
        <v>1848</v>
      </c>
      <c r="Z195" s="556" t="s">
        <v>1838</v>
      </c>
      <c r="AA195" s="556" t="s">
        <v>1014</v>
      </c>
      <c r="AB195" s="556" t="s">
        <v>2187</v>
      </c>
      <c r="AC195" s="556" t="s">
        <v>2188</v>
      </c>
      <c r="AD195" s="556" t="s">
        <v>2189</v>
      </c>
      <c r="AE195" s="556"/>
      <c r="AF195" s="556" t="s">
        <v>2171</v>
      </c>
      <c r="AG195" s="556" t="s">
        <v>59</v>
      </c>
      <c r="AH195" s="556" t="s">
        <v>2190</v>
      </c>
      <c r="AI195" s="556" t="s">
        <v>2191</v>
      </c>
    </row>
    <row r="196" spans="1:35">
      <c r="A196" s="555">
        <v>41725</v>
      </c>
      <c r="B196" s="556" t="s">
        <v>2192</v>
      </c>
      <c r="C196" s="556" t="s">
        <v>2193</v>
      </c>
      <c r="D196" s="556" t="s">
        <v>37</v>
      </c>
      <c r="E196" s="557" t="s">
        <v>341</v>
      </c>
      <c r="F196" s="556" t="s">
        <v>342</v>
      </c>
      <c r="G196" s="556" t="s">
        <v>343</v>
      </c>
      <c r="H196" s="556" t="s">
        <v>344</v>
      </c>
      <c r="I196" s="556" t="s">
        <v>68</v>
      </c>
      <c r="J196" s="556" t="s">
        <v>69</v>
      </c>
      <c r="K196" s="556" t="s">
        <v>44</v>
      </c>
      <c r="L196" s="558">
        <v>84800000</v>
      </c>
      <c r="M196" s="558">
        <v>0</v>
      </c>
      <c r="N196" s="558">
        <v>84800000</v>
      </c>
      <c r="O196" s="558">
        <v>72000000</v>
      </c>
      <c r="P196" s="557" t="s">
        <v>45</v>
      </c>
      <c r="Q196" s="556" t="s">
        <v>2194</v>
      </c>
      <c r="R196" s="556" t="s">
        <v>2195</v>
      </c>
      <c r="S196" s="556" t="s">
        <v>48</v>
      </c>
      <c r="T196" s="556" t="s">
        <v>49</v>
      </c>
      <c r="U196" s="556" t="s">
        <v>2196</v>
      </c>
      <c r="V196" s="556" t="s">
        <v>51</v>
      </c>
      <c r="W196" s="556" t="s">
        <v>52</v>
      </c>
      <c r="X196" s="556" t="s">
        <v>53</v>
      </c>
      <c r="Y196" s="556" t="s">
        <v>753</v>
      </c>
      <c r="Z196" s="556" t="s">
        <v>55</v>
      </c>
      <c r="AA196" s="556" t="s">
        <v>1772</v>
      </c>
      <c r="AB196" s="556" t="s">
        <v>2197</v>
      </c>
      <c r="AC196" s="556" t="s">
        <v>2198</v>
      </c>
      <c r="AD196" s="556" t="s">
        <v>2199</v>
      </c>
      <c r="AE196" s="556"/>
      <c r="AF196" s="556" t="s">
        <v>2192</v>
      </c>
      <c r="AG196" s="556" t="s">
        <v>59</v>
      </c>
      <c r="AH196" s="556" t="s">
        <v>2200</v>
      </c>
      <c r="AI196" s="556" t="s">
        <v>2201</v>
      </c>
    </row>
    <row r="197" spans="1:35">
      <c r="A197" s="555">
        <v>41825</v>
      </c>
      <c r="B197" s="556" t="s">
        <v>2192</v>
      </c>
      <c r="C197" s="556" t="s">
        <v>2202</v>
      </c>
      <c r="D197" s="556" t="s">
        <v>37</v>
      </c>
      <c r="E197" s="557" t="s">
        <v>747</v>
      </c>
      <c r="F197" s="556" t="s">
        <v>748</v>
      </c>
      <c r="G197" s="556" t="s">
        <v>548</v>
      </c>
      <c r="H197" s="556" t="s">
        <v>549</v>
      </c>
      <c r="I197" s="556" t="s">
        <v>68</v>
      </c>
      <c r="J197" s="556" t="s">
        <v>69</v>
      </c>
      <c r="K197" s="556" t="s">
        <v>44</v>
      </c>
      <c r="L197" s="558">
        <v>95400000</v>
      </c>
      <c r="M197" s="558">
        <v>0</v>
      </c>
      <c r="N197" s="558">
        <v>95400000</v>
      </c>
      <c r="O197" s="558">
        <v>81000000</v>
      </c>
      <c r="P197" s="557" t="s">
        <v>45</v>
      </c>
      <c r="Q197" s="556" t="s">
        <v>2203</v>
      </c>
      <c r="R197" s="556" t="s">
        <v>2204</v>
      </c>
      <c r="S197" s="556" t="s">
        <v>48</v>
      </c>
      <c r="T197" s="556" t="s">
        <v>49</v>
      </c>
      <c r="U197" s="556" t="s">
        <v>2205</v>
      </c>
      <c r="V197" s="556" t="s">
        <v>51</v>
      </c>
      <c r="W197" s="556" t="s">
        <v>89</v>
      </c>
      <c r="X197" s="556" t="s">
        <v>90</v>
      </c>
      <c r="Y197" s="556" t="s">
        <v>2206</v>
      </c>
      <c r="Z197" s="556" t="s">
        <v>2206</v>
      </c>
      <c r="AA197" s="556" t="s">
        <v>2207</v>
      </c>
      <c r="AB197" s="556" t="s">
        <v>2208</v>
      </c>
      <c r="AC197" s="556" t="s">
        <v>2209</v>
      </c>
      <c r="AD197" s="556" t="s">
        <v>2210</v>
      </c>
      <c r="AE197" s="556"/>
      <c r="AF197" s="556" t="s">
        <v>2192</v>
      </c>
      <c r="AG197" s="556" t="s">
        <v>59</v>
      </c>
      <c r="AH197" s="556" t="s">
        <v>2211</v>
      </c>
      <c r="AI197" s="556" t="s">
        <v>2212</v>
      </c>
    </row>
    <row r="198" spans="1:35">
      <c r="A198" s="555">
        <v>41925</v>
      </c>
      <c r="B198" s="556" t="s">
        <v>2192</v>
      </c>
      <c r="C198" s="556" t="s">
        <v>2213</v>
      </c>
      <c r="D198" s="556" t="s">
        <v>37</v>
      </c>
      <c r="E198" s="557" t="s">
        <v>82</v>
      </c>
      <c r="F198" s="556" t="s">
        <v>83</v>
      </c>
      <c r="G198" s="556" t="s">
        <v>84</v>
      </c>
      <c r="H198" s="556" t="s">
        <v>85</v>
      </c>
      <c r="I198" s="556" t="s">
        <v>68</v>
      </c>
      <c r="J198" s="556" t="s">
        <v>69</v>
      </c>
      <c r="K198" s="556" t="s">
        <v>44</v>
      </c>
      <c r="L198" s="558">
        <v>34680000</v>
      </c>
      <c r="M198" s="558">
        <v>0</v>
      </c>
      <c r="N198" s="558">
        <v>34680000</v>
      </c>
      <c r="O198" s="558">
        <v>28800000</v>
      </c>
      <c r="P198" s="557" t="s">
        <v>45</v>
      </c>
      <c r="Q198" s="556" t="s">
        <v>2214</v>
      </c>
      <c r="R198" s="556" t="s">
        <v>2215</v>
      </c>
      <c r="S198" s="556" t="s">
        <v>48</v>
      </c>
      <c r="T198" s="556" t="s">
        <v>49</v>
      </c>
      <c r="U198" s="556" t="s">
        <v>2216</v>
      </c>
      <c r="V198" s="556" t="s">
        <v>51</v>
      </c>
      <c r="W198" s="556" t="s">
        <v>52</v>
      </c>
      <c r="X198" s="556" t="s">
        <v>53</v>
      </c>
      <c r="Y198" s="556" t="s">
        <v>1709</v>
      </c>
      <c r="Z198" s="556" t="s">
        <v>1639</v>
      </c>
      <c r="AA198" s="556" t="s">
        <v>1771</v>
      </c>
      <c r="AB198" s="556" t="s">
        <v>2217</v>
      </c>
      <c r="AC198" s="556" t="s">
        <v>2218</v>
      </c>
      <c r="AD198" s="556" t="s">
        <v>2219</v>
      </c>
      <c r="AE198" s="556"/>
      <c r="AF198" s="556" t="s">
        <v>2192</v>
      </c>
      <c r="AG198" s="556" t="s">
        <v>149</v>
      </c>
      <c r="AH198" s="556" t="s">
        <v>2220</v>
      </c>
      <c r="AI198" s="556" t="s">
        <v>2221</v>
      </c>
    </row>
    <row r="199" spans="1:35">
      <c r="A199" s="555">
        <v>42025</v>
      </c>
      <c r="B199" s="556" t="s">
        <v>2192</v>
      </c>
      <c r="C199" s="556" t="s">
        <v>2222</v>
      </c>
      <c r="D199" s="556" t="s">
        <v>37</v>
      </c>
      <c r="E199" s="557" t="s">
        <v>498</v>
      </c>
      <c r="F199" s="556" t="s">
        <v>499</v>
      </c>
      <c r="G199" s="556" t="s">
        <v>500</v>
      </c>
      <c r="H199" s="556" t="s">
        <v>501</v>
      </c>
      <c r="I199" s="556" t="s">
        <v>68</v>
      </c>
      <c r="J199" s="556" t="s">
        <v>69</v>
      </c>
      <c r="K199" s="556" t="s">
        <v>44</v>
      </c>
      <c r="L199" s="558">
        <v>100170000</v>
      </c>
      <c r="M199" s="558">
        <v>0</v>
      </c>
      <c r="N199" s="558">
        <v>100170000</v>
      </c>
      <c r="O199" s="558">
        <v>85224000</v>
      </c>
      <c r="P199" s="557" t="s">
        <v>45</v>
      </c>
      <c r="Q199" s="556" t="s">
        <v>2223</v>
      </c>
      <c r="R199" s="556" t="s">
        <v>2224</v>
      </c>
      <c r="S199" s="556" t="s">
        <v>48</v>
      </c>
      <c r="T199" s="556" t="s">
        <v>49</v>
      </c>
      <c r="U199" s="556" t="s">
        <v>2225</v>
      </c>
      <c r="V199" s="556" t="s">
        <v>51</v>
      </c>
      <c r="W199" s="556" t="s">
        <v>89</v>
      </c>
      <c r="X199" s="556" t="s">
        <v>90</v>
      </c>
      <c r="Y199" s="556" t="s">
        <v>507</v>
      </c>
      <c r="Z199" s="556" t="s">
        <v>507</v>
      </c>
      <c r="AA199" s="556" t="s">
        <v>333</v>
      </c>
      <c r="AB199" s="556" t="s">
        <v>2226</v>
      </c>
      <c r="AC199" s="556" t="s">
        <v>2227</v>
      </c>
      <c r="AD199" s="556" t="s">
        <v>2228</v>
      </c>
      <c r="AE199" s="556"/>
      <c r="AF199" s="556" t="s">
        <v>2192</v>
      </c>
      <c r="AG199" s="556" t="s">
        <v>59</v>
      </c>
      <c r="AH199" s="556" t="s">
        <v>2229</v>
      </c>
      <c r="AI199" s="556" t="s">
        <v>2230</v>
      </c>
    </row>
    <row r="200" spans="1:35">
      <c r="A200" s="555">
        <v>42125</v>
      </c>
      <c r="B200" s="556" t="s">
        <v>2192</v>
      </c>
      <c r="C200" s="556" t="s">
        <v>2231</v>
      </c>
      <c r="D200" s="556" t="s">
        <v>37</v>
      </c>
      <c r="E200" s="557" t="s">
        <v>64</v>
      </c>
      <c r="F200" s="556" t="s">
        <v>65</v>
      </c>
      <c r="G200" s="556" t="s">
        <v>899</v>
      </c>
      <c r="H200" s="556" t="s">
        <v>900</v>
      </c>
      <c r="I200" s="556" t="s">
        <v>68</v>
      </c>
      <c r="J200" s="556" t="s">
        <v>69</v>
      </c>
      <c r="K200" s="556" t="s">
        <v>44</v>
      </c>
      <c r="L200" s="558">
        <v>24000000</v>
      </c>
      <c r="M200" s="558">
        <v>0</v>
      </c>
      <c r="N200" s="558">
        <v>24000000</v>
      </c>
      <c r="O200" s="558">
        <v>17600000</v>
      </c>
      <c r="P200" s="557" t="s">
        <v>45</v>
      </c>
      <c r="Q200" s="556" t="s">
        <v>2232</v>
      </c>
      <c r="R200" s="556" t="s">
        <v>2233</v>
      </c>
      <c r="S200" s="556" t="s">
        <v>48</v>
      </c>
      <c r="T200" s="556" t="s">
        <v>49</v>
      </c>
      <c r="U200" s="556" t="s">
        <v>2234</v>
      </c>
      <c r="V200" s="556" t="s">
        <v>51</v>
      </c>
      <c r="W200" s="556" t="s">
        <v>142</v>
      </c>
      <c r="X200" s="556" t="s">
        <v>143</v>
      </c>
      <c r="Y200" s="556" t="s">
        <v>979</v>
      </c>
      <c r="Z200" s="556" t="s">
        <v>1730</v>
      </c>
      <c r="AA200" s="556" t="s">
        <v>2235</v>
      </c>
      <c r="AB200" s="556" t="s">
        <v>2236</v>
      </c>
      <c r="AC200" s="556" t="s">
        <v>2237</v>
      </c>
      <c r="AD200" s="556" t="s">
        <v>2238</v>
      </c>
      <c r="AE200" s="556"/>
      <c r="AF200" s="556" t="s">
        <v>2192</v>
      </c>
      <c r="AG200" s="556" t="s">
        <v>59</v>
      </c>
      <c r="AH200" s="556" t="s">
        <v>2239</v>
      </c>
      <c r="AI200" s="556" t="s">
        <v>2240</v>
      </c>
    </row>
    <row r="201" spans="1:35">
      <c r="A201" s="555">
        <v>42225</v>
      </c>
      <c r="B201" s="556" t="s">
        <v>2192</v>
      </c>
      <c r="C201" s="556" t="s">
        <v>2241</v>
      </c>
      <c r="D201" s="556" t="s">
        <v>37</v>
      </c>
      <c r="E201" s="557" t="s">
        <v>747</v>
      </c>
      <c r="F201" s="556" t="s">
        <v>748</v>
      </c>
      <c r="G201" s="556" t="s">
        <v>548</v>
      </c>
      <c r="H201" s="556" t="s">
        <v>549</v>
      </c>
      <c r="I201" s="556" t="s">
        <v>68</v>
      </c>
      <c r="J201" s="556" t="s">
        <v>69</v>
      </c>
      <c r="K201" s="556" t="s">
        <v>44</v>
      </c>
      <c r="L201" s="558">
        <v>44217900</v>
      </c>
      <c r="M201" s="558">
        <v>0</v>
      </c>
      <c r="N201" s="558">
        <v>44217900</v>
      </c>
      <c r="O201" s="558">
        <v>37543500</v>
      </c>
      <c r="P201" s="557" t="s">
        <v>45</v>
      </c>
      <c r="Q201" s="556" t="s">
        <v>2242</v>
      </c>
      <c r="R201" s="556" t="s">
        <v>2243</v>
      </c>
      <c r="S201" s="556" t="s">
        <v>48</v>
      </c>
      <c r="T201" s="556" t="s">
        <v>49</v>
      </c>
      <c r="U201" s="556" t="s">
        <v>2244</v>
      </c>
      <c r="V201" s="556" t="s">
        <v>51</v>
      </c>
      <c r="W201" s="556" t="s">
        <v>52</v>
      </c>
      <c r="X201" s="556" t="s">
        <v>53</v>
      </c>
      <c r="Y201" s="556" t="s">
        <v>2245</v>
      </c>
      <c r="Z201" s="556" t="s">
        <v>2245</v>
      </c>
      <c r="AA201" s="556" t="s">
        <v>1027</v>
      </c>
      <c r="AB201" s="556" t="s">
        <v>2246</v>
      </c>
      <c r="AC201" s="556" t="s">
        <v>2247</v>
      </c>
      <c r="AD201" s="556" t="s">
        <v>2248</v>
      </c>
      <c r="AE201" s="556"/>
      <c r="AF201" s="556" t="s">
        <v>2192</v>
      </c>
      <c r="AG201" s="556" t="s">
        <v>149</v>
      </c>
      <c r="AH201" s="556" t="s">
        <v>2249</v>
      </c>
      <c r="AI201" s="556" t="s">
        <v>2250</v>
      </c>
    </row>
    <row r="202" spans="1:35">
      <c r="A202" s="555">
        <v>42325</v>
      </c>
      <c r="B202" s="556" t="s">
        <v>2192</v>
      </c>
      <c r="C202" s="556" t="s">
        <v>2251</v>
      </c>
      <c r="D202" s="556" t="s">
        <v>37</v>
      </c>
      <c r="E202" s="557" t="s">
        <v>64</v>
      </c>
      <c r="F202" s="556" t="s">
        <v>65</v>
      </c>
      <c r="G202" s="556" t="s">
        <v>66</v>
      </c>
      <c r="H202" s="556" t="s">
        <v>67</v>
      </c>
      <c r="I202" s="556" t="s">
        <v>42</v>
      </c>
      <c r="J202" s="556" t="s">
        <v>154</v>
      </c>
      <c r="K202" s="556" t="s">
        <v>44</v>
      </c>
      <c r="L202" s="558">
        <v>52800000</v>
      </c>
      <c r="M202" s="558">
        <v>0</v>
      </c>
      <c r="N202" s="558">
        <v>52800000</v>
      </c>
      <c r="O202" s="558">
        <v>44000000</v>
      </c>
      <c r="P202" s="557" t="s">
        <v>45</v>
      </c>
      <c r="Q202" s="556" t="s">
        <v>2252</v>
      </c>
      <c r="R202" s="556" t="s">
        <v>2253</v>
      </c>
      <c r="S202" s="556" t="s">
        <v>48</v>
      </c>
      <c r="T202" s="556" t="s">
        <v>49</v>
      </c>
      <c r="U202" s="556" t="s">
        <v>2254</v>
      </c>
      <c r="V202" s="556" t="s">
        <v>51</v>
      </c>
      <c r="W202" s="556" t="s">
        <v>89</v>
      </c>
      <c r="X202" s="556" t="s">
        <v>90</v>
      </c>
      <c r="Y202" s="556" t="s">
        <v>2255</v>
      </c>
      <c r="Z202" s="556" t="s">
        <v>2255</v>
      </c>
      <c r="AA202" s="556" t="s">
        <v>1026</v>
      </c>
      <c r="AB202" s="556" t="s">
        <v>2256</v>
      </c>
      <c r="AC202" s="556" t="s">
        <v>2257</v>
      </c>
      <c r="AD202" s="556" t="s">
        <v>2258</v>
      </c>
      <c r="AE202" s="556"/>
      <c r="AF202" s="556" t="s">
        <v>2192</v>
      </c>
      <c r="AG202" s="556" t="s">
        <v>59</v>
      </c>
      <c r="AH202" s="556" t="s">
        <v>2259</v>
      </c>
      <c r="AI202" s="556" t="s">
        <v>2260</v>
      </c>
    </row>
    <row r="203" spans="1:35">
      <c r="A203" s="555">
        <v>42425</v>
      </c>
      <c r="B203" s="556" t="s">
        <v>2192</v>
      </c>
      <c r="C203" s="556" t="s">
        <v>2261</v>
      </c>
      <c r="D203" s="556" t="s">
        <v>37</v>
      </c>
      <c r="E203" s="557" t="s">
        <v>64</v>
      </c>
      <c r="F203" s="556" t="s">
        <v>65</v>
      </c>
      <c r="G203" s="556" t="s">
        <v>899</v>
      </c>
      <c r="H203" s="556" t="s">
        <v>900</v>
      </c>
      <c r="I203" s="556" t="s">
        <v>68</v>
      </c>
      <c r="J203" s="556" t="s">
        <v>69</v>
      </c>
      <c r="K203" s="556" t="s">
        <v>44</v>
      </c>
      <c r="L203" s="558">
        <v>42400000</v>
      </c>
      <c r="M203" s="558">
        <v>0</v>
      </c>
      <c r="N203" s="558">
        <v>42400000</v>
      </c>
      <c r="O203" s="558">
        <v>36000000</v>
      </c>
      <c r="P203" s="557" t="s">
        <v>45</v>
      </c>
      <c r="Q203" s="556" t="s">
        <v>2262</v>
      </c>
      <c r="R203" s="556" t="s">
        <v>2263</v>
      </c>
      <c r="S203" s="556" t="s">
        <v>48</v>
      </c>
      <c r="T203" s="556" t="s">
        <v>49</v>
      </c>
      <c r="U203" s="556" t="s">
        <v>2264</v>
      </c>
      <c r="V203" s="556" t="s">
        <v>51</v>
      </c>
      <c r="W203" s="556" t="s">
        <v>52</v>
      </c>
      <c r="X203" s="556" t="s">
        <v>53</v>
      </c>
      <c r="Y203" s="556" t="s">
        <v>131</v>
      </c>
      <c r="Z203" s="556" t="s">
        <v>2028</v>
      </c>
      <c r="AA203" s="556" t="s">
        <v>2265</v>
      </c>
      <c r="AB203" s="556" t="s">
        <v>2266</v>
      </c>
      <c r="AC203" s="556" t="s">
        <v>2267</v>
      </c>
      <c r="AD203" s="556" t="s">
        <v>2268</v>
      </c>
      <c r="AE203" s="556"/>
      <c r="AF203" s="556" t="s">
        <v>2192</v>
      </c>
      <c r="AG203" s="556" t="s">
        <v>59</v>
      </c>
      <c r="AH203" s="556" t="s">
        <v>2269</v>
      </c>
      <c r="AI203" s="556" t="s">
        <v>2270</v>
      </c>
    </row>
    <row r="204" spans="1:35">
      <c r="A204" s="555">
        <v>42525</v>
      </c>
      <c r="B204" s="556" t="s">
        <v>2271</v>
      </c>
      <c r="C204" s="556" t="s">
        <v>2272</v>
      </c>
      <c r="D204" s="556" t="s">
        <v>37</v>
      </c>
      <c r="E204" s="557" t="s">
        <v>498</v>
      </c>
      <c r="F204" s="556" t="s">
        <v>499</v>
      </c>
      <c r="G204" s="556" t="s">
        <v>500</v>
      </c>
      <c r="H204" s="556" t="s">
        <v>501</v>
      </c>
      <c r="I204" s="556" t="s">
        <v>68</v>
      </c>
      <c r="J204" s="556" t="s">
        <v>69</v>
      </c>
      <c r="K204" s="556" t="s">
        <v>44</v>
      </c>
      <c r="L204" s="558">
        <v>100170000</v>
      </c>
      <c r="M204" s="558">
        <v>0</v>
      </c>
      <c r="N204" s="558">
        <v>100170000</v>
      </c>
      <c r="O204" s="558">
        <v>85224000</v>
      </c>
      <c r="P204" s="557" t="s">
        <v>45</v>
      </c>
      <c r="Q204" s="556" t="s">
        <v>2273</v>
      </c>
      <c r="R204" s="556" t="s">
        <v>2274</v>
      </c>
      <c r="S204" s="556" t="s">
        <v>48</v>
      </c>
      <c r="T204" s="556" t="s">
        <v>49</v>
      </c>
      <c r="U204" s="556" t="s">
        <v>2275</v>
      </c>
      <c r="V204" s="556" t="s">
        <v>51</v>
      </c>
      <c r="W204" s="556" t="s">
        <v>89</v>
      </c>
      <c r="X204" s="556" t="s">
        <v>90</v>
      </c>
      <c r="Y204" s="556" t="s">
        <v>285</v>
      </c>
      <c r="Z204" s="556" t="s">
        <v>285</v>
      </c>
      <c r="AA204" s="556" t="s">
        <v>2276</v>
      </c>
      <c r="AB204" s="556" t="s">
        <v>2277</v>
      </c>
      <c r="AC204" s="556" t="s">
        <v>2278</v>
      </c>
      <c r="AD204" s="556" t="s">
        <v>2279</v>
      </c>
      <c r="AE204" s="556"/>
      <c r="AF204" s="556" t="s">
        <v>2271</v>
      </c>
      <c r="AG204" s="556" t="s">
        <v>59</v>
      </c>
      <c r="AH204" s="556" t="s">
        <v>2280</v>
      </c>
      <c r="AI204" s="556" t="s">
        <v>2281</v>
      </c>
    </row>
    <row r="205" spans="1:35">
      <c r="A205" s="555">
        <v>42625</v>
      </c>
      <c r="B205" s="556" t="s">
        <v>2271</v>
      </c>
      <c r="C205" s="556" t="s">
        <v>2282</v>
      </c>
      <c r="D205" s="556" t="s">
        <v>37</v>
      </c>
      <c r="E205" s="557" t="s">
        <v>82</v>
      </c>
      <c r="F205" s="556" t="s">
        <v>83</v>
      </c>
      <c r="G205" s="556" t="s">
        <v>84</v>
      </c>
      <c r="H205" s="556" t="s">
        <v>85</v>
      </c>
      <c r="I205" s="556" t="s">
        <v>68</v>
      </c>
      <c r="J205" s="556" t="s">
        <v>69</v>
      </c>
      <c r="K205" s="556" t="s">
        <v>44</v>
      </c>
      <c r="L205" s="558">
        <v>34339211</v>
      </c>
      <c r="M205" s="558">
        <v>0</v>
      </c>
      <c r="N205" s="558">
        <v>34339211</v>
      </c>
      <c r="O205" s="558">
        <v>28635813</v>
      </c>
      <c r="P205" s="557" t="s">
        <v>45</v>
      </c>
      <c r="Q205" s="556" t="s">
        <v>2283</v>
      </c>
      <c r="R205" s="556" t="s">
        <v>2284</v>
      </c>
      <c r="S205" s="556" t="s">
        <v>48</v>
      </c>
      <c r="T205" s="556" t="s">
        <v>49</v>
      </c>
      <c r="U205" s="556" t="s">
        <v>2285</v>
      </c>
      <c r="V205" s="556" t="s">
        <v>51</v>
      </c>
      <c r="W205" s="556" t="s">
        <v>89</v>
      </c>
      <c r="X205" s="556" t="s">
        <v>90</v>
      </c>
      <c r="Y205" s="556" t="s">
        <v>1617</v>
      </c>
      <c r="Z205" s="556" t="s">
        <v>1595</v>
      </c>
      <c r="AA205" s="556" t="s">
        <v>2286</v>
      </c>
      <c r="AB205" s="556" t="s">
        <v>2287</v>
      </c>
      <c r="AC205" s="556" t="s">
        <v>2288</v>
      </c>
      <c r="AD205" s="556" t="s">
        <v>2289</v>
      </c>
      <c r="AE205" s="556"/>
      <c r="AF205" s="556" t="s">
        <v>2271</v>
      </c>
      <c r="AG205" s="556" t="s">
        <v>59</v>
      </c>
      <c r="AH205" s="556" t="s">
        <v>2290</v>
      </c>
      <c r="AI205" s="556" t="s">
        <v>2291</v>
      </c>
    </row>
    <row r="206" spans="1:35">
      <c r="A206" s="555">
        <v>42725</v>
      </c>
      <c r="B206" s="556" t="s">
        <v>2271</v>
      </c>
      <c r="C206" s="556" t="s">
        <v>2292</v>
      </c>
      <c r="D206" s="556" t="s">
        <v>37</v>
      </c>
      <c r="E206" s="557" t="s">
        <v>82</v>
      </c>
      <c r="F206" s="556" t="s">
        <v>83</v>
      </c>
      <c r="G206" s="556" t="s">
        <v>84</v>
      </c>
      <c r="H206" s="556" t="s">
        <v>85</v>
      </c>
      <c r="I206" s="556" t="s">
        <v>68</v>
      </c>
      <c r="J206" s="556" t="s">
        <v>69</v>
      </c>
      <c r="K206" s="556" t="s">
        <v>44</v>
      </c>
      <c r="L206" s="558">
        <v>34101570</v>
      </c>
      <c r="M206" s="558">
        <v>0</v>
      </c>
      <c r="N206" s="558">
        <v>34101570</v>
      </c>
      <c r="O206" s="558">
        <v>28516992</v>
      </c>
      <c r="P206" s="557" t="s">
        <v>45</v>
      </c>
      <c r="Q206" s="556" t="s">
        <v>2293</v>
      </c>
      <c r="R206" s="556" t="s">
        <v>2294</v>
      </c>
      <c r="S206" s="556" t="s">
        <v>48</v>
      </c>
      <c r="T206" s="556" t="s">
        <v>49</v>
      </c>
      <c r="U206" s="556" t="s">
        <v>2295</v>
      </c>
      <c r="V206" s="556" t="s">
        <v>51</v>
      </c>
      <c r="W206" s="556" t="s">
        <v>89</v>
      </c>
      <c r="X206" s="556" t="s">
        <v>90</v>
      </c>
      <c r="Y206" s="556" t="s">
        <v>2296</v>
      </c>
      <c r="Z206" s="556" t="s">
        <v>2297</v>
      </c>
      <c r="AA206" s="556" t="s">
        <v>2298</v>
      </c>
      <c r="AB206" s="556" t="s">
        <v>2299</v>
      </c>
      <c r="AC206" s="556" t="s">
        <v>2300</v>
      </c>
      <c r="AD206" s="556" t="s">
        <v>2301</v>
      </c>
      <c r="AE206" s="556"/>
      <c r="AF206" s="556" t="s">
        <v>2271</v>
      </c>
      <c r="AG206" s="556" t="s">
        <v>59</v>
      </c>
      <c r="AH206" s="556" t="s">
        <v>2302</v>
      </c>
      <c r="AI206" s="556" t="s">
        <v>2303</v>
      </c>
    </row>
    <row r="207" spans="1:35">
      <c r="A207" s="555">
        <v>42925</v>
      </c>
      <c r="B207" s="556" t="s">
        <v>2271</v>
      </c>
      <c r="C207" s="556" t="s">
        <v>2304</v>
      </c>
      <c r="D207" s="556" t="s">
        <v>37</v>
      </c>
      <c r="E207" s="557" t="s">
        <v>38</v>
      </c>
      <c r="F207" s="556" t="s">
        <v>39</v>
      </c>
      <c r="G207" s="556" t="s">
        <v>608</v>
      </c>
      <c r="H207" s="556" t="s">
        <v>609</v>
      </c>
      <c r="I207" s="556" t="s">
        <v>68</v>
      </c>
      <c r="J207" s="556" t="s">
        <v>69</v>
      </c>
      <c r="K207" s="556" t="s">
        <v>44</v>
      </c>
      <c r="L207" s="558">
        <v>58483333</v>
      </c>
      <c r="M207" s="558">
        <v>0</v>
      </c>
      <c r="N207" s="558">
        <v>58483333</v>
      </c>
      <c r="O207" s="558">
        <v>49683333</v>
      </c>
      <c r="P207" s="557" t="s">
        <v>45</v>
      </c>
      <c r="Q207" s="556" t="s">
        <v>2305</v>
      </c>
      <c r="R207" s="556" t="s">
        <v>2306</v>
      </c>
      <c r="S207" s="556" t="s">
        <v>48</v>
      </c>
      <c r="T207" s="556" t="s">
        <v>49</v>
      </c>
      <c r="U207" s="556" t="s">
        <v>2307</v>
      </c>
      <c r="V207" s="556" t="s">
        <v>51</v>
      </c>
      <c r="W207" s="556" t="s">
        <v>172</v>
      </c>
      <c r="X207" s="556" t="s">
        <v>173</v>
      </c>
      <c r="Y207" s="556" t="s">
        <v>2308</v>
      </c>
      <c r="Z207" s="556" t="s">
        <v>2308</v>
      </c>
      <c r="AA207" s="556" t="s">
        <v>2309</v>
      </c>
      <c r="AB207" s="556" t="s">
        <v>2310</v>
      </c>
      <c r="AC207" s="556" t="s">
        <v>2311</v>
      </c>
      <c r="AD207" s="556" t="s">
        <v>2312</v>
      </c>
      <c r="AE207" s="556"/>
      <c r="AF207" s="556" t="s">
        <v>2271</v>
      </c>
      <c r="AG207" s="556" t="s">
        <v>59</v>
      </c>
      <c r="AH207" s="556" t="s">
        <v>2313</v>
      </c>
      <c r="AI207" s="556" t="s">
        <v>2314</v>
      </c>
    </row>
    <row r="208" spans="1:35">
      <c r="A208" s="555">
        <v>43125</v>
      </c>
      <c r="B208" s="556" t="s">
        <v>2271</v>
      </c>
      <c r="C208" s="556" t="s">
        <v>2315</v>
      </c>
      <c r="D208" s="556" t="s">
        <v>37</v>
      </c>
      <c r="E208" s="557" t="s">
        <v>82</v>
      </c>
      <c r="F208" s="556" t="s">
        <v>83</v>
      </c>
      <c r="G208" s="556" t="s">
        <v>84</v>
      </c>
      <c r="H208" s="556" t="s">
        <v>85</v>
      </c>
      <c r="I208" s="556" t="s">
        <v>68</v>
      </c>
      <c r="J208" s="556" t="s">
        <v>69</v>
      </c>
      <c r="K208" s="556" t="s">
        <v>44</v>
      </c>
      <c r="L208" s="558">
        <v>33995150</v>
      </c>
      <c r="M208" s="558">
        <v>0</v>
      </c>
      <c r="N208" s="558">
        <v>33995150</v>
      </c>
      <c r="O208" s="558">
        <v>28428000</v>
      </c>
      <c r="P208" s="557" t="s">
        <v>45</v>
      </c>
      <c r="Q208" s="556" t="s">
        <v>2316</v>
      </c>
      <c r="R208" s="556" t="s">
        <v>2317</v>
      </c>
      <c r="S208" s="556" t="s">
        <v>48</v>
      </c>
      <c r="T208" s="556" t="s">
        <v>49</v>
      </c>
      <c r="U208" s="556" t="s">
        <v>2318</v>
      </c>
      <c r="V208" s="556" t="s">
        <v>51</v>
      </c>
      <c r="W208" s="556" t="s">
        <v>52</v>
      </c>
      <c r="X208" s="556" t="s">
        <v>53</v>
      </c>
      <c r="Y208" s="556" t="s">
        <v>1169</v>
      </c>
      <c r="Z208" s="556" t="s">
        <v>2319</v>
      </c>
      <c r="AA208" s="556" t="s">
        <v>2320</v>
      </c>
      <c r="AB208" s="556" t="s">
        <v>2321</v>
      </c>
      <c r="AC208" s="556" t="s">
        <v>2322</v>
      </c>
      <c r="AD208" s="556" t="s">
        <v>2323</v>
      </c>
      <c r="AE208" s="556"/>
      <c r="AF208" s="556" t="s">
        <v>2271</v>
      </c>
      <c r="AG208" s="556" t="s">
        <v>59</v>
      </c>
      <c r="AH208" s="556" t="s">
        <v>2324</v>
      </c>
      <c r="AI208" s="556" t="s">
        <v>2325</v>
      </c>
    </row>
    <row r="209" spans="1:35">
      <c r="A209" s="555">
        <v>43225</v>
      </c>
      <c r="B209" s="556" t="s">
        <v>2271</v>
      </c>
      <c r="C209" s="556" t="s">
        <v>2326</v>
      </c>
      <c r="D209" s="556" t="s">
        <v>37</v>
      </c>
      <c r="E209" s="557" t="s">
        <v>82</v>
      </c>
      <c r="F209" s="556" t="s">
        <v>83</v>
      </c>
      <c r="G209" s="556" t="s">
        <v>548</v>
      </c>
      <c r="H209" s="556" t="s">
        <v>549</v>
      </c>
      <c r="I209" s="556" t="s">
        <v>68</v>
      </c>
      <c r="J209" s="556" t="s">
        <v>69</v>
      </c>
      <c r="K209" s="556" t="s">
        <v>44</v>
      </c>
      <c r="L209" s="558">
        <v>48000000</v>
      </c>
      <c r="M209" s="558">
        <v>0</v>
      </c>
      <c r="N209" s="558">
        <v>48000000</v>
      </c>
      <c r="O209" s="558">
        <v>35466667</v>
      </c>
      <c r="P209" s="557" t="s">
        <v>45</v>
      </c>
      <c r="Q209" s="556" t="s">
        <v>2327</v>
      </c>
      <c r="R209" s="556" t="s">
        <v>2328</v>
      </c>
      <c r="S209" s="556" t="s">
        <v>48</v>
      </c>
      <c r="T209" s="556" t="s">
        <v>49</v>
      </c>
      <c r="U209" s="556" t="s">
        <v>2329</v>
      </c>
      <c r="V209" s="556" t="s">
        <v>51</v>
      </c>
      <c r="W209" s="556" t="s">
        <v>89</v>
      </c>
      <c r="X209" s="556" t="s">
        <v>90</v>
      </c>
      <c r="Y209" s="556" t="s">
        <v>1639</v>
      </c>
      <c r="Z209" s="556" t="s">
        <v>1606</v>
      </c>
      <c r="AA209" s="556" t="s">
        <v>2330</v>
      </c>
      <c r="AB209" s="556" t="s">
        <v>2331</v>
      </c>
      <c r="AC209" s="556" t="s">
        <v>2332</v>
      </c>
      <c r="AD209" s="556" t="s">
        <v>2333</v>
      </c>
      <c r="AE209" s="556"/>
      <c r="AF209" s="556" t="s">
        <v>2271</v>
      </c>
      <c r="AG209" s="556" t="s">
        <v>59</v>
      </c>
      <c r="AH209" s="556" t="s">
        <v>2334</v>
      </c>
      <c r="AI209" s="556" t="s">
        <v>2335</v>
      </c>
    </row>
    <row r="210" spans="1:35">
      <c r="A210" s="555">
        <v>43425</v>
      </c>
      <c r="B210" s="556" t="s">
        <v>2271</v>
      </c>
      <c r="C210" s="556" t="s">
        <v>2336</v>
      </c>
      <c r="D210" s="556" t="s">
        <v>37</v>
      </c>
      <c r="E210" s="557" t="s">
        <v>82</v>
      </c>
      <c r="F210" s="556" t="s">
        <v>83</v>
      </c>
      <c r="G210" s="556" t="s">
        <v>548</v>
      </c>
      <c r="H210" s="556" t="s">
        <v>549</v>
      </c>
      <c r="I210" s="556" t="s">
        <v>68</v>
      </c>
      <c r="J210" s="556" t="s">
        <v>69</v>
      </c>
      <c r="K210" s="556" t="s">
        <v>44</v>
      </c>
      <c r="L210" s="558">
        <v>84000000</v>
      </c>
      <c r="M210" s="558">
        <v>0</v>
      </c>
      <c r="N210" s="558">
        <v>84000000</v>
      </c>
      <c r="O210" s="558">
        <v>70840000</v>
      </c>
      <c r="P210" s="557" t="s">
        <v>45</v>
      </c>
      <c r="Q210" s="556" t="s">
        <v>2337</v>
      </c>
      <c r="R210" s="556" t="s">
        <v>2338</v>
      </c>
      <c r="S210" s="556" t="s">
        <v>48</v>
      </c>
      <c r="T210" s="556" t="s">
        <v>49</v>
      </c>
      <c r="U210" s="556" t="s">
        <v>2339</v>
      </c>
      <c r="V210" s="556" t="s">
        <v>51</v>
      </c>
      <c r="W210" s="556" t="s">
        <v>89</v>
      </c>
      <c r="X210" s="556" t="s">
        <v>90</v>
      </c>
      <c r="Y210" s="556" t="s">
        <v>873</v>
      </c>
      <c r="Z210" s="556" t="s">
        <v>860</v>
      </c>
      <c r="AA210" s="556" t="s">
        <v>2340</v>
      </c>
      <c r="AB210" s="556" t="s">
        <v>2341</v>
      </c>
      <c r="AC210" s="556" t="s">
        <v>2342</v>
      </c>
      <c r="AD210" s="556" t="s">
        <v>2343</v>
      </c>
      <c r="AE210" s="556"/>
      <c r="AF210" s="556" t="s">
        <v>2271</v>
      </c>
      <c r="AG210" s="556" t="s">
        <v>59</v>
      </c>
      <c r="AH210" s="556" t="s">
        <v>2344</v>
      </c>
      <c r="AI210" s="556" t="s">
        <v>2345</v>
      </c>
    </row>
    <row r="211" spans="1:35">
      <c r="A211" s="555">
        <v>44025</v>
      </c>
      <c r="B211" s="556" t="s">
        <v>2346</v>
      </c>
      <c r="C211" s="556" t="s">
        <v>2347</v>
      </c>
      <c r="D211" s="556" t="s">
        <v>37</v>
      </c>
      <c r="E211" s="557" t="s">
        <v>498</v>
      </c>
      <c r="F211" s="556" t="s">
        <v>499</v>
      </c>
      <c r="G211" s="556" t="s">
        <v>500</v>
      </c>
      <c r="H211" s="556" t="s">
        <v>501</v>
      </c>
      <c r="I211" s="556" t="s">
        <v>68</v>
      </c>
      <c r="J211" s="556" t="s">
        <v>69</v>
      </c>
      <c r="K211" s="556" t="s">
        <v>44</v>
      </c>
      <c r="L211" s="558">
        <v>99534000</v>
      </c>
      <c r="M211" s="558">
        <v>0</v>
      </c>
      <c r="N211" s="558">
        <v>99534000</v>
      </c>
      <c r="O211" s="558">
        <v>85860000</v>
      </c>
      <c r="P211" s="557" t="s">
        <v>45</v>
      </c>
      <c r="Q211" s="556" t="s">
        <v>2348</v>
      </c>
      <c r="R211" s="556" t="s">
        <v>2349</v>
      </c>
      <c r="S211" s="556" t="s">
        <v>48</v>
      </c>
      <c r="T211" s="556" t="s">
        <v>49</v>
      </c>
      <c r="U211" s="556" t="s">
        <v>2350</v>
      </c>
      <c r="V211" s="556" t="s">
        <v>51</v>
      </c>
      <c r="W211" s="556" t="s">
        <v>142</v>
      </c>
      <c r="X211" s="556" t="s">
        <v>143</v>
      </c>
      <c r="Y211" s="556" t="s">
        <v>264</v>
      </c>
      <c r="Z211" s="556" t="s">
        <v>264</v>
      </c>
      <c r="AA211" s="556" t="s">
        <v>2351</v>
      </c>
      <c r="AB211" s="556" t="s">
        <v>2352</v>
      </c>
      <c r="AC211" s="556" t="s">
        <v>2353</v>
      </c>
      <c r="AD211" s="556" t="s">
        <v>2354</v>
      </c>
      <c r="AE211" s="556"/>
      <c r="AF211" s="556" t="s">
        <v>2346</v>
      </c>
      <c r="AG211" s="556" t="s">
        <v>59</v>
      </c>
      <c r="AH211" s="556" t="s">
        <v>2355</v>
      </c>
      <c r="AI211" s="556" t="s">
        <v>2356</v>
      </c>
    </row>
    <row r="212" spans="1:35">
      <c r="A212" s="555">
        <v>44225</v>
      </c>
      <c r="B212" s="556" t="s">
        <v>2346</v>
      </c>
      <c r="C212" s="556" t="s">
        <v>2357</v>
      </c>
      <c r="D212" s="556" t="s">
        <v>37</v>
      </c>
      <c r="E212" s="557" t="s">
        <v>82</v>
      </c>
      <c r="F212" s="556" t="s">
        <v>83</v>
      </c>
      <c r="G212" s="556" t="s">
        <v>84</v>
      </c>
      <c r="H212" s="556" t="s">
        <v>85</v>
      </c>
      <c r="I212" s="556" t="s">
        <v>68</v>
      </c>
      <c r="J212" s="556" t="s">
        <v>69</v>
      </c>
      <c r="K212" s="556" t="s">
        <v>44</v>
      </c>
      <c r="L212" s="558">
        <v>28730000</v>
      </c>
      <c r="M212" s="558">
        <v>0</v>
      </c>
      <c r="N212" s="558">
        <v>28730000</v>
      </c>
      <c r="O212" s="558">
        <v>24803566</v>
      </c>
      <c r="P212" s="557" t="s">
        <v>45</v>
      </c>
      <c r="Q212" s="556" t="s">
        <v>2358</v>
      </c>
      <c r="R212" s="556" t="s">
        <v>2359</v>
      </c>
      <c r="S212" s="556" t="s">
        <v>48</v>
      </c>
      <c r="T212" s="556" t="s">
        <v>49</v>
      </c>
      <c r="U212" s="556" t="s">
        <v>2360</v>
      </c>
      <c r="V212" s="556" t="s">
        <v>51</v>
      </c>
      <c r="W212" s="556" t="s">
        <v>172</v>
      </c>
      <c r="X212" s="556" t="s">
        <v>173</v>
      </c>
      <c r="Y212" s="556" t="s">
        <v>1311</v>
      </c>
      <c r="Z212" s="556" t="s">
        <v>2176</v>
      </c>
      <c r="AA212" s="556" t="s">
        <v>2361</v>
      </c>
      <c r="AB212" s="556" t="s">
        <v>2362</v>
      </c>
      <c r="AC212" s="556" t="s">
        <v>2363</v>
      </c>
      <c r="AD212" s="556" t="s">
        <v>2364</v>
      </c>
      <c r="AE212" s="556"/>
      <c r="AF212" s="556" t="s">
        <v>2346</v>
      </c>
      <c r="AG212" s="556" t="s">
        <v>59</v>
      </c>
      <c r="AH212" s="556" t="s">
        <v>2365</v>
      </c>
      <c r="AI212" s="556" t="s">
        <v>2366</v>
      </c>
    </row>
    <row r="213" spans="1:35">
      <c r="A213" s="555">
        <v>44325</v>
      </c>
      <c r="B213" s="556" t="s">
        <v>2367</v>
      </c>
      <c r="C213" s="556" t="s">
        <v>2368</v>
      </c>
      <c r="D213" s="556" t="s">
        <v>37</v>
      </c>
      <c r="E213" s="557" t="s">
        <v>82</v>
      </c>
      <c r="F213" s="556" t="s">
        <v>83</v>
      </c>
      <c r="G213" s="556" t="s">
        <v>84</v>
      </c>
      <c r="H213" s="556" t="s">
        <v>85</v>
      </c>
      <c r="I213" s="556" t="s">
        <v>68</v>
      </c>
      <c r="J213" s="556" t="s">
        <v>69</v>
      </c>
      <c r="K213" s="556" t="s">
        <v>44</v>
      </c>
      <c r="L213" s="558">
        <v>39066666</v>
      </c>
      <c r="M213" s="558">
        <v>-32400000</v>
      </c>
      <c r="N213" s="558">
        <v>6666666</v>
      </c>
      <c r="O213" s="558">
        <v>933333</v>
      </c>
      <c r="P213" s="557" t="s">
        <v>45</v>
      </c>
      <c r="Q213" s="556" t="s">
        <v>2369</v>
      </c>
      <c r="R213" s="556" t="s">
        <v>2370</v>
      </c>
      <c r="S213" s="556" t="s">
        <v>48</v>
      </c>
      <c r="T213" s="556" t="s">
        <v>49</v>
      </c>
      <c r="U213" s="556" t="s">
        <v>2371</v>
      </c>
      <c r="V213" s="556" t="s">
        <v>51</v>
      </c>
      <c r="W213" s="556" t="s">
        <v>52</v>
      </c>
      <c r="X213" s="556" t="s">
        <v>53</v>
      </c>
      <c r="Y213" s="556" t="s">
        <v>2372</v>
      </c>
      <c r="Z213" s="556" t="s">
        <v>2373</v>
      </c>
      <c r="AA213" s="556" t="s">
        <v>1462</v>
      </c>
      <c r="AB213" s="556" t="s">
        <v>2374</v>
      </c>
      <c r="AC213" s="556" t="s">
        <v>2375</v>
      </c>
      <c r="AD213" s="556" t="s">
        <v>2376</v>
      </c>
      <c r="AE213" s="556"/>
      <c r="AF213" s="556" t="s">
        <v>2367</v>
      </c>
      <c r="AG213" s="556" t="s">
        <v>59</v>
      </c>
      <c r="AH213" s="556" t="s">
        <v>2377</v>
      </c>
      <c r="AI213" s="556" t="s">
        <v>2378</v>
      </c>
    </row>
    <row r="214" spans="1:35">
      <c r="A214" s="555">
        <v>44625</v>
      </c>
      <c r="B214" s="556" t="s">
        <v>2367</v>
      </c>
      <c r="C214" s="556" t="s">
        <v>2379</v>
      </c>
      <c r="D214" s="556" t="s">
        <v>37</v>
      </c>
      <c r="E214" s="557" t="s">
        <v>82</v>
      </c>
      <c r="F214" s="556" t="s">
        <v>83</v>
      </c>
      <c r="G214" s="556" t="s">
        <v>548</v>
      </c>
      <c r="H214" s="556" t="s">
        <v>549</v>
      </c>
      <c r="I214" s="556" t="s">
        <v>68</v>
      </c>
      <c r="J214" s="556" t="s">
        <v>69</v>
      </c>
      <c r="K214" s="556" t="s">
        <v>44</v>
      </c>
      <c r="L214" s="558">
        <v>54600000</v>
      </c>
      <c r="M214" s="558">
        <v>0</v>
      </c>
      <c r="N214" s="558">
        <v>54600000</v>
      </c>
      <c r="O214" s="558">
        <v>43600000</v>
      </c>
      <c r="P214" s="557" t="s">
        <v>45</v>
      </c>
      <c r="Q214" s="556" t="s">
        <v>2380</v>
      </c>
      <c r="R214" s="556" t="s">
        <v>2381</v>
      </c>
      <c r="S214" s="556" t="s">
        <v>48</v>
      </c>
      <c r="T214" s="556" t="s">
        <v>49</v>
      </c>
      <c r="U214" s="556" t="s">
        <v>2382</v>
      </c>
      <c r="V214" s="556" t="s">
        <v>51</v>
      </c>
      <c r="W214" s="556" t="s">
        <v>319</v>
      </c>
      <c r="X214" s="556" t="s">
        <v>320</v>
      </c>
      <c r="Y214" s="556" t="s">
        <v>2383</v>
      </c>
      <c r="Z214" s="556" t="s">
        <v>1940</v>
      </c>
      <c r="AA214" s="556" t="s">
        <v>2206</v>
      </c>
      <c r="AB214" s="556" t="s">
        <v>2384</v>
      </c>
      <c r="AC214" s="556" t="s">
        <v>2385</v>
      </c>
      <c r="AD214" s="556" t="s">
        <v>2386</v>
      </c>
      <c r="AE214" s="556"/>
      <c r="AF214" s="556" t="s">
        <v>2367</v>
      </c>
      <c r="AG214" s="556" t="s">
        <v>59</v>
      </c>
      <c r="AH214" s="556" t="s">
        <v>2387</v>
      </c>
      <c r="AI214" s="556" t="s">
        <v>2388</v>
      </c>
    </row>
    <row r="215" spans="1:35">
      <c r="A215" s="555">
        <v>44825</v>
      </c>
      <c r="B215" s="556" t="s">
        <v>2367</v>
      </c>
      <c r="C215" s="556" t="s">
        <v>2389</v>
      </c>
      <c r="D215" s="556" t="s">
        <v>37</v>
      </c>
      <c r="E215" s="557" t="s">
        <v>38</v>
      </c>
      <c r="F215" s="556" t="s">
        <v>39</v>
      </c>
      <c r="G215" s="556" t="s">
        <v>548</v>
      </c>
      <c r="H215" s="556" t="s">
        <v>549</v>
      </c>
      <c r="I215" s="556" t="s">
        <v>68</v>
      </c>
      <c r="J215" s="556" t="s">
        <v>69</v>
      </c>
      <c r="K215" s="556" t="s">
        <v>44</v>
      </c>
      <c r="L215" s="558">
        <v>99245350</v>
      </c>
      <c r="M215" s="558">
        <v>0</v>
      </c>
      <c r="N215" s="558">
        <v>99245350</v>
      </c>
      <c r="O215" s="558">
        <v>85351001</v>
      </c>
      <c r="P215" s="557" t="s">
        <v>45</v>
      </c>
      <c r="Q215" s="556" t="s">
        <v>2390</v>
      </c>
      <c r="R215" s="556" t="s">
        <v>2391</v>
      </c>
      <c r="S215" s="556" t="s">
        <v>48</v>
      </c>
      <c r="T215" s="556" t="s">
        <v>49</v>
      </c>
      <c r="U215" s="556" t="s">
        <v>2392</v>
      </c>
      <c r="V215" s="556" t="s">
        <v>51</v>
      </c>
      <c r="W215" s="556" t="s">
        <v>89</v>
      </c>
      <c r="X215" s="556" t="s">
        <v>90</v>
      </c>
      <c r="Y215" s="556" t="s">
        <v>1463</v>
      </c>
      <c r="Z215" s="556" t="s">
        <v>1441</v>
      </c>
      <c r="AA215" s="556" t="s">
        <v>2393</v>
      </c>
      <c r="AB215" s="556" t="s">
        <v>2394</v>
      </c>
      <c r="AC215" s="556" t="s">
        <v>2395</v>
      </c>
      <c r="AD215" s="556" t="s">
        <v>2396</v>
      </c>
      <c r="AE215" s="556"/>
      <c r="AF215" s="556" t="s">
        <v>2367</v>
      </c>
      <c r="AG215" s="556" t="s">
        <v>59</v>
      </c>
      <c r="AH215" s="556" t="s">
        <v>2397</v>
      </c>
      <c r="AI215" s="556" t="s">
        <v>2398</v>
      </c>
    </row>
    <row r="216" spans="1:35">
      <c r="A216" s="555">
        <v>44925</v>
      </c>
      <c r="B216" s="556" t="s">
        <v>2367</v>
      </c>
      <c r="C216" s="556" t="s">
        <v>2399</v>
      </c>
      <c r="D216" s="556" t="s">
        <v>37</v>
      </c>
      <c r="E216" s="557" t="s">
        <v>82</v>
      </c>
      <c r="F216" s="556" t="s">
        <v>83</v>
      </c>
      <c r="G216" s="556" t="s">
        <v>84</v>
      </c>
      <c r="H216" s="556" t="s">
        <v>85</v>
      </c>
      <c r="I216" s="556" t="s">
        <v>68</v>
      </c>
      <c r="J216" s="556" t="s">
        <v>69</v>
      </c>
      <c r="K216" s="556" t="s">
        <v>44</v>
      </c>
      <c r="L216" s="558">
        <v>25029000</v>
      </c>
      <c r="M216" s="558">
        <v>0</v>
      </c>
      <c r="N216" s="558">
        <v>25029000</v>
      </c>
      <c r="O216" s="558">
        <v>21691800</v>
      </c>
      <c r="P216" s="557" t="s">
        <v>45</v>
      </c>
      <c r="Q216" s="556" t="s">
        <v>2400</v>
      </c>
      <c r="R216" s="556" t="s">
        <v>2401</v>
      </c>
      <c r="S216" s="556" t="s">
        <v>48</v>
      </c>
      <c r="T216" s="556" t="s">
        <v>49</v>
      </c>
      <c r="U216" s="556" t="s">
        <v>2402</v>
      </c>
      <c r="V216" s="556" t="s">
        <v>51</v>
      </c>
      <c r="W216" s="556" t="s">
        <v>172</v>
      </c>
      <c r="X216" s="556" t="s">
        <v>173</v>
      </c>
      <c r="Y216" s="556" t="s">
        <v>590</v>
      </c>
      <c r="Z216" s="556" t="s">
        <v>1301</v>
      </c>
      <c r="AA216" s="556" t="s">
        <v>2403</v>
      </c>
      <c r="AB216" s="556" t="s">
        <v>2404</v>
      </c>
      <c r="AC216" s="556" t="s">
        <v>2405</v>
      </c>
      <c r="AD216" s="556" t="s">
        <v>2406</v>
      </c>
      <c r="AE216" s="556"/>
      <c r="AF216" s="556" t="s">
        <v>2367</v>
      </c>
      <c r="AG216" s="556" t="s">
        <v>149</v>
      </c>
      <c r="AH216" s="556" t="s">
        <v>2407</v>
      </c>
      <c r="AI216" s="556" t="s">
        <v>2408</v>
      </c>
    </row>
    <row r="217" spans="1:35">
      <c r="A217" s="555">
        <v>45025</v>
      </c>
      <c r="B217" s="556" t="s">
        <v>2367</v>
      </c>
      <c r="C217" s="556" t="s">
        <v>2409</v>
      </c>
      <c r="D217" s="556" t="s">
        <v>37</v>
      </c>
      <c r="E217" s="557" t="s">
        <v>64</v>
      </c>
      <c r="F217" s="556" t="s">
        <v>65</v>
      </c>
      <c r="G217" s="556" t="s">
        <v>66</v>
      </c>
      <c r="H217" s="556" t="s">
        <v>67</v>
      </c>
      <c r="I217" s="556" t="s">
        <v>68</v>
      </c>
      <c r="J217" s="556" t="s">
        <v>69</v>
      </c>
      <c r="K217" s="556" t="s">
        <v>44</v>
      </c>
      <c r="L217" s="558">
        <v>35733333</v>
      </c>
      <c r="M217" s="558">
        <v>0</v>
      </c>
      <c r="N217" s="558">
        <v>35733333</v>
      </c>
      <c r="O217" s="558">
        <v>32000000</v>
      </c>
      <c r="P217" s="557" t="s">
        <v>45</v>
      </c>
      <c r="Q217" s="556" t="s">
        <v>2410</v>
      </c>
      <c r="R217" s="556" t="s">
        <v>2411</v>
      </c>
      <c r="S217" s="556" t="s">
        <v>48</v>
      </c>
      <c r="T217" s="556" t="s">
        <v>49</v>
      </c>
      <c r="U217" s="556" t="s">
        <v>2412</v>
      </c>
      <c r="V217" s="556" t="s">
        <v>51</v>
      </c>
      <c r="W217" s="556" t="s">
        <v>52</v>
      </c>
      <c r="X217" s="556" t="s">
        <v>53</v>
      </c>
      <c r="Y217" s="556" t="s">
        <v>2413</v>
      </c>
      <c r="Z217" s="556" t="s">
        <v>2413</v>
      </c>
      <c r="AA217" s="556" t="s">
        <v>706</v>
      </c>
      <c r="AB217" s="556" t="s">
        <v>2414</v>
      </c>
      <c r="AC217" s="556" t="s">
        <v>2415</v>
      </c>
      <c r="AD217" s="556" t="s">
        <v>2416</v>
      </c>
      <c r="AE217" s="556"/>
      <c r="AF217" s="556" t="s">
        <v>2367</v>
      </c>
      <c r="AG217" s="556" t="s">
        <v>59</v>
      </c>
      <c r="AH217" s="556" t="s">
        <v>2417</v>
      </c>
      <c r="AI217" s="556" t="s">
        <v>2418</v>
      </c>
    </row>
    <row r="218" spans="1:35">
      <c r="A218" s="555">
        <v>45525</v>
      </c>
      <c r="B218" s="556" t="s">
        <v>2419</v>
      </c>
      <c r="C218" s="556" t="s">
        <v>2420</v>
      </c>
      <c r="D218" s="556" t="s">
        <v>37</v>
      </c>
      <c r="E218" s="557" t="s">
        <v>64</v>
      </c>
      <c r="F218" s="556" t="s">
        <v>65</v>
      </c>
      <c r="G218" s="556" t="s">
        <v>100</v>
      </c>
      <c r="H218" s="556" t="s">
        <v>101</v>
      </c>
      <c r="I218" s="556" t="s">
        <v>68</v>
      </c>
      <c r="J218" s="556" t="s">
        <v>69</v>
      </c>
      <c r="K218" s="556" t="s">
        <v>44</v>
      </c>
      <c r="L218" s="558">
        <v>61586667</v>
      </c>
      <c r="M218" s="558">
        <v>0</v>
      </c>
      <c r="N218" s="558">
        <v>61586667</v>
      </c>
      <c r="O218" s="558">
        <v>55800000</v>
      </c>
      <c r="P218" s="557" t="s">
        <v>45</v>
      </c>
      <c r="Q218" s="556" t="s">
        <v>2421</v>
      </c>
      <c r="R218" s="556" t="s">
        <v>2422</v>
      </c>
      <c r="S218" s="556" t="s">
        <v>48</v>
      </c>
      <c r="T218" s="556" t="s">
        <v>49</v>
      </c>
      <c r="U218" s="556" t="s">
        <v>2423</v>
      </c>
      <c r="V218" s="556" t="s">
        <v>51</v>
      </c>
      <c r="W218" s="556" t="s">
        <v>52</v>
      </c>
      <c r="X218" s="556" t="s">
        <v>53</v>
      </c>
      <c r="Y218" s="556" t="s">
        <v>1963</v>
      </c>
      <c r="Z218" s="556" t="s">
        <v>1962</v>
      </c>
      <c r="AA218" s="556" t="s">
        <v>2424</v>
      </c>
      <c r="AB218" s="556" t="s">
        <v>2425</v>
      </c>
      <c r="AC218" s="556" t="s">
        <v>2426</v>
      </c>
      <c r="AD218" s="556" t="s">
        <v>2427</v>
      </c>
      <c r="AE218" s="556"/>
      <c r="AF218" s="556" t="s">
        <v>2419</v>
      </c>
      <c r="AG218" s="556" t="s">
        <v>59</v>
      </c>
      <c r="AH218" s="556" t="s">
        <v>2428</v>
      </c>
      <c r="AI218" s="556" t="s">
        <v>2429</v>
      </c>
    </row>
    <row r="219" spans="1:35">
      <c r="A219" s="555">
        <v>45625</v>
      </c>
      <c r="B219" s="556" t="s">
        <v>2419</v>
      </c>
      <c r="C219" s="556" t="s">
        <v>2430</v>
      </c>
      <c r="D219" s="556" t="s">
        <v>37</v>
      </c>
      <c r="E219" s="557" t="s">
        <v>64</v>
      </c>
      <c r="F219" s="556" t="s">
        <v>65</v>
      </c>
      <c r="G219" s="556" t="s">
        <v>100</v>
      </c>
      <c r="H219" s="556" t="s">
        <v>101</v>
      </c>
      <c r="I219" s="556" t="s">
        <v>68</v>
      </c>
      <c r="J219" s="556" t="s">
        <v>69</v>
      </c>
      <c r="K219" s="556" t="s">
        <v>44</v>
      </c>
      <c r="L219" s="558">
        <v>61586667</v>
      </c>
      <c r="M219" s="558">
        <v>0</v>
      </c>
      <c r="N219" s="558">
        <v>61586667</v>
      </c>
      <c r="O219" s="558">
        <v>55800000</v>
      </c>
      <c r="P219" s="557" t="s">
        <v>45</v>
      </c>
      <c r="Q219" s="556" t="s">
        <v>2431</v>
      </c>
      <c r="R219" s="556" t="s">
        <v>2432</v>
      </c>
      <c r="S219" s="556" t="s">
        <v>48</v>
      </c>
      <c r="T219" s="556" t="s">
        <v>49</v>
      </c>
      <c r="U219" s="556" t="s">
        <v>2433</v>
      </c>
      <c r="V219" s="556" t="s">
        <v>51</v>
      </c>
      <c r="W219" s="556" t="s">
        <v>89</v>
      </c>
      <c r="X219" s="556" t="s">
        <v>90</v>
      </c>
      <c r="Y219" s="556" t="s">
        <v>2434</v>
      </c>
      <c r="Z219" s="556" t="s">
        <v>2434</v>
      </c>
      <c r="AA219" s="556" t="s">
        <v>1804</v>
      </c>
      <c r="AB219" s="556" t="s">
        <v>2435</v>
      </c>
      <c r="AC219" s="556" t="s">
        <v>2436</v>
      </c>
      <c r="AD219" s="556" t="s">
        <v>2437</v>
      </c>
      <c r="AE219" s="556"/>
      <c r="AF219" s="556" t="s">
        <v>2419</v>
      </c>
      <c r="AG219" s="556" t="s">
        <v>59</v>
      </c>
      <c r="AH219" s="556" t="s">
        <v>2438</v>
      </c>
      <c r="AI219" s="556" t="s">
        <v>2439</v>
      </c>
    </row>
    <row r="220" spans="1:35">
      <c r="A220" s="555">
        <v>45725</v>
      </c>
      <c r="B220" s="556" t="s">
        <v>2419</v>
      </c>
      <c r="C220" s="556" t="s">
        <v>2440</v>
      </c>
      <c r="D220" s="556" t="s">
        <v>37</v>
      </c>
      <c r="E220" s="557" t="s">
        <v>747</v>
      </c>
      <c r="F220" s="556" t="s">
        <v>748</v>
      </c>
      <c r="G220" s="556" t="s">
        <v>548</v>
      </c>
      <c r="H220" s="556" t="s">
        <v>549</v>
      </c>
      <c r="I220" s="556" t="s">
        <v>68</v>
      </c>
      <c r="J220" s="556" t="s">
        <v>69</v>
      </c>
      <c r="K220" s="556" t="s">
        <v>44</v>
      </c>
      <c r="L220" s="558">
        <v>61474333</v>
      </c>
      <c r="M220" s="558">
        <v>0</v>
      </c>
      <c r="N220" s="558">
        <v>61474333</v>
      </c>
      <c r="O220" s="558">
        <v>53370000</v>
      </c>
      <c r="P220" s="557" t="s">
        <v>45</v>
      </c>
      <c r="Q220" s="556" t="s">
        <v>2441</v>
      </c>
      <c r="R220" s="556" t="s">
        <v>2442</v>
      </c>
      <c r="S220" s="556" t="s">
        <v>48</v>
      </c>
      <c r="T220" s="556" t="s">
        <v>49</v>
      </c>
      <c r="U220" s="556" t="s">
        <v>2443</v>
      </c>
      <c r="V220" s="556" t="s">
        <v>51</v>
      </c>
      <c r="W220" s="556" t="s">
        <v>52</v>
      </c>
      <c r="X220" s="556" t="s">
        <v>53</v>
      </c>
      <c r="Y220" s="556" t="s">
        <v>2444</v>
      </c>
      <c r="Z220" s="556" t="s">
        <v>2444</v>
      </c>
      <c r="AA220" s="556" t="s">
        <v>2445</v>
      </c>
      <c r="AB220" s="556" t="s">
        <v>2446</v>
      </c>
      <c r="AC220" s="556" t="s">
        <v>2447</v>
      </c>
      <c r="AD220" s="556" t="s">
        <v>2448</v>
      </c>
      <c r="AE220" s="556"/>
      <c r="AF220" s="556" t="s">
        <v>2419</v>
      </c>
      <c r="AG220" s="556" t="s">
        <v>59</v>
      </c>
      <c r="AH220" s="556" t="s">
        <v>2449</v>
      </c>
      <c r="AI220" s="556" t="s">
        <v>2450</v>
      </c>
    </row>
    <row r="221" spans="1:35">
      <c r="A221" s="555">
        <v>46125</v>
      </c>
      <c r="B221" s="556" t="s">
        <v>2419</v>
      </c>
      <c r="C221" s="556" t="s">
        <v>2451</v>
      </c>
      <c r="D221" s="556" t="s">
        <v>37</v>
      </c>
      <c r="E221" s="557" t="s">
        <v>64</v>
      </c>
      <c r="F221" s="556" t="s">
        <v>65</v>
      </c>
      <c r="G221" s="556" t="s">
        <v>100</v>
      </c>
      <c r="H221" s="556" t="s">
        <v>101</v>
      </c>
      <c r="I221" s="556" t="s">
        <v>68</v>
      </c>
      <c r="J221" s="556" t="s">
        <v>69</v>
      </c>
      <c r="K221" s="556" t="s">
        <v>44</v>
      </c>
      <c r="L221" s="558">
        <v>61586667</v>
      </c>
      <c r="M221" s="558">
        <v>0</v>
      </c>
      <c r="N221" s="558">
        <v>61586667</v>
      </c>
      <c r="O221" s="558">
        <v>55800000</v>
      </c>
      <c r="P221" s="557" t="s">
        <v>45</v>
      </c>
      <c r="Q221" s="556" t="s">
        <v>2452</v>
      </c>
      <c r="R221" s="556" t="s">
        <v>2453</v>
      </c>
      <c r="S221" s="556" t="s">
        <v>48</v>
      </c>
      <c r="T221" s="556" t="s">
        <v>49</v>
      </c>
      <c r="U221" s="556" t="s">
        <v>2454</v>
      </c>
      <c r="V221" s="556" t="s">
        <v>51</v>
      </c>
      <c r="W221" s="556" t="s">
        <v>52</v>
      </c>
      <c r="X221" s="556" t="s">
        <v>53</v>
      </c>
      <c r="Y221" s="556" t="s">
        <v>2455</v>
      </c>
      <c r="Z221" s="556" t="s">
        <v>2455</v>
      </c>
      <c r="AA221" s="556" t="s">
        <v>2456</v>
      </c>
      <c r="AB221" s="556" t="s">
        <v>2457</v>
      </c>
      <c r="AC221" s="556" t="s">
        <v>2458</v>
      </c>
      <c r="AD221" s="556" t="s">
        <v>2459</v>
      </c>
      <c r="AE221" s="556"/>
      <c r="AF221" s="556" t="s">
        <v>2419</v>
      </c>
      <c r="AG221" s="556" t="s">
        <v>59</v>
      </c>
      <c r="AH221" s="556" t="s">
        <v>2460</v>
      </c>
      <c r="AI221" s="556" t="s">
        <v>2461</v>
      </c>
    </row>
    <row r="222" spans="1:35">
      <c r="A222" s="555">
        <v>46325</v>
      </c>
      <c r="B222" s="556" t="s">
        <v>2419</v>
      </c>
      <c r="C222" s="556" t="s">
        <v>2462</v>
      </c>
      <c r="D222" s="556" t="s">
        <v>37</v>
      </c>
      <c r="E222" s="557" t="s">
        <v>498</v>
      </c>
      <c r="F222" s="556" t="s">
        <v>499</v>
      </c>
      <c r="G222" s="556" t="s">
        <v>500</v>
      </c>
      <c r="H222" s="556" t="s">
        <v>501</v>
      </c>
      <c r="I222" s="556" t="s">
        <v>68</v>
      </c>
      <c r="J222" s="556" t="s">
        <v>69</v>
      </c>
      <c r="K222" s="556" t="s">
        <v>44</v>
      </c>
      <c r="L222" s="558">
        <v>98580000</v>
      </c>
      <c r="M222" s="558">
        <v>0</v>
      </c>
      <c r="N222" s="558">
        <v>98580000</v>
      </c>
      <c r="O222" s="558">
        <v>85860000</v>
      </c>
      <c r="P222" s="557" t="s">
        <v>45</v>
      </c>
      <c r="Q222" s="556" t="s">
        <v>2463</v>
      </c>
      <c r="R222" s="556" t="s">
        <v>2464</v>
      </c>
      <c r="S222" s="556" t="s">
        <v>48</v>
      </c>
      <c r="T222" s="556" t="s">
        <v>49</v>
      </c>
      <c r="U222" s="556" t="s">
        <v>2465</v>
      </c>
      <c r="V222" s="556" t="s">
        <v>51</v>
      </c>
      <c r="W222" s="556" t="s">
        <v>52</v>
      </c>
      <c r="X222" s="556" t="s">
        <v>53</v>
      </c>
      <c r="Y222" s="556" t="s">
        <v>2466</v>
      </c>
      <c r="Z222" s="556" t="s">
        <v>2466</v>
      </c>
      <c r="AA222" s="556" t="s">
        <v>2467</v>
      </c>
      <c r="AB222" s="556" t="s">
        <v>2468</v>
      </c>
      <c r="AC222" s="556" t="s">
        <v>2469</v>
      </c>
      <c r="AD222" s="556" t="s">
        <v>2470</v>
      </c>
      <c r="AE222" s="556"/>
      <c r="AF222" s="556" t="s">
        <v>2419</v>
      </c>
      <c r="AG222" s="556" t="s">
        <v>59</v>
      </c>
      <c r="AH222" s="556" t="s">
        <v>2471</v>
      </c>
      <c r="AI222" s="556" t="s">
        <v>2472</v>
      </c>
    </row>
    <row r="223" spans="1:35">
      <c r="A223" s="555">
        <v>46925</v>
      </c>
      <c r="B223" s="556" t="s">
        <v>2473</v>
      </c>
      <c r="C223" s="556" t="s">
        <v>2474</v>
      </c>
      <c r="D223" s="556" t="s">
        <v>37</v>
      </c>
      <c r="E223" s="557" t="s">
        <v>38</v>
      </c>
      <c r="F223" s="556" t="s">
        <v>39</v>
      </c>
      <c r="G223" s="556" t="s">
        <v>608</v>
      </c>
      <c r="H223" s="556" t="s">
        <v>609</v>
      </c>
      <c r="I223" s="556" t="s">
        <v>68</v>
      </c>
      <c r="J223" s="556" t="s">
        <v>69</v>
      </c>
      <c r="K223" s="556" t="s">
        <v>44</v>
      </c>
      <c r="L223" s="558">
        <v>41400000</v>
      </c>
      <c r="M223" s="558">
        <v>0</v>
      </c>
      <c r="N223" s="558">
        <v>41400000</v>
      </c>
      <c r="O223" s="558">
        <v>31970000</v>
      </c>
      <c r="P223" s="557" t="s">
        <v>45</v>
      </c>
      <c r="Q223" s="556" t="s">
        <v>2475</v>
      </c>
      <c r="R223" s="556" t="s">
        <v>2476</v>
      </c>
      <c r="S223" s="556" t="s">
        <v>48</v>
      </c>
      <c r="T223" s="556" t="s">
        <v>49</v>
      </c>
      <c r="U223" s="556" t="s">
        <v>2477</v>
      </c>
      <c r="V223" s="556" t="s">
        <v>51</v>
      </c>
      <c r="W223" s="556" t="s">
        <v>52</v>
      </c>
      <c r="X223" s="556" t="s">
        <v>53</v>
      </c>
      <c r="Y223" s="556" t="s">
        <v>1627</v>
      </c>
      <c r="Z223" s="556" t="s">
        <v>1071</v>
      </c>
      <c r="AA223" s="556" t="s">
        <v>1518</v>
      </c>
      <c r="AB223" s="556" t="s">
        <v>2478</v>
      </c>
      <c r="AC223" s="556" t="s">
        <v>2479</v>
      </c>
      <c r="AD223" s="556" t="s">
        <v>2480</v>
      </c>
      <c r="AE223" s="556"/>
      <c r="AF223" s="556" t="s">
        <v>2473</v>
      </c>
      <c r="AG223" s="556" t="s">
        <v>59</v>
      </c>
      <c r="AH223" s="556" t="s">
        <v>2481</v>
      </c>
      <c r="AI223" s="556" t="s">
        <v>2482</v>
      </c>
    </row>
    <row r="224" spans="1:35">
      <c r="A224" s="555">
        <v>47825</v>
      </c>
      <c r="B224" s="556" t="s">
        <v>2483</v>
      </c>
      <c r="C224" s="556" t="s">
        <v>2484</v>
      </c>
      <c r="D224" s="556" t="s">
        <v>37</v>
      </c>
      <c r="E224" s="557" t="s">
        <v>38</v>
      </c>
      <c r="F224" s="556" t="s">
        <v>39</v>
      </c>
      <c r="G224" s="556" t="s">
        <v>40</v>
      </c>
      <c r="H224" s="556" t="s">
        <v>41</v>
      </c>
      <c r="I224" s="556" t="s">
        <v>42</v>
      </c>
      <c r="J224" s="556" t="s">
        <v>43</v>
      </c>
      <c r="K224" s="556" t="s">
        <v>44</v>
      </c>
      <c r="L224" s="558">
        <v>79670000</v>
      </c>
      <c r="M224" s="558">
        <v>0</v>
      </c>
      <c r="N224" s="558">
        <v>79670000</v>
      </c>
      <c r="O224" s="558">
        <v>69390000</v>
      </c>
      <c r="P224" s="557" t="s">
        <v>45</v>
      </c>
      <c r="Q224" s="556" t="s">
        <v>2485</v>
      </c>
      <c r="R224" s="556" t="s">
        <v>2486</v>
      </c>
      <c r="S224" s="556" t="s">
        <v>48</v>
      </c>
      <c r="T224" s="556" t="s">
        <v>49</v>
      </c>
      <c r="U224" s="556" t="s">
        <v>2487</v>
      </c>
      <c r="V224" s="556" t="s">
        <v>51</v>
      </c>
      <c r="W224" s="556" t="s">
        <v>52</v>
      </c>
      <c r="X224" s="556" t="s">
        <v>53</v>
      </c>
      <c r="Y224" s="556" t="s">
        <v>2488</v>
      </c>
      <c r="Z224" s="556" t="s">
        <v>2488</v>
      </c>
      <c r="AA224" s="556" t="s">
        <v>2489</v>
      </c>
      <c r="AB224" s="556" t="s">
        <v>2490</v>
      </c>
      <c r="AC224" s="556" t="s">
        <v>2491</v>
      </c>
      <c r="AD224" s="556" t="s">
        <v>2492</v>
      </c>
      <c r="AE224" s="556"/>
      <c r="AF224" s="556" t="s">
        <v>2483</v>
      </c>
      <c r="AG224" s="556" t="s">
        <v>59</v>
      </c>
      <c r="AH224" s="556" t="s">
        <v>2493</v>
      </c>
      <c r="AI224" s="556" t="s">
        <v>2494</v>
      </c>
    </row>
    <row r="225" spans="1:35">
      <c r="A225" s="555">
        <v>48825</v>
      </c>
      <c r="B225" s="556" t="s">
        <v>2495</v>
      </c>
      <c r="C225" s="556" t="s">
        <v>2496</v>
      </c>
      <c r="D225" s="556" t="s">
        <v>37</v>
      </c>
      <c r="E225" s="557" t="s">
        <v>64</v>
      </c>
      <c r="F225" s="556" t="s">
        <v>65</v>
      </c>
      <c r="G225" s="556" t="s">
        <v>899</v>
      </c>
      <c r="H225" s="556" t="s">
        <v>900</v>
      </c>
      <c r="I225" s="556" t="s">
        <v>68</v>
      </c>
      <c r="J225" s="556" t="s">
        <v>69</v>
      </c>
      <c r="K225" s="556" t="s">
        <v>44</v>
      </c>
      <c r="L225" s="558">
        <v>46050000</v>
      </c>
      <c r="M225" s="558">
        <v>0</v>
      </c>
      <c r="N225" s="558">
        <v>46050000</v>
      </c>
      <c r="O225" s="558">
        <v>40500000</v>
      </c>
      <c r="P225" s="557" t="s">
        <v>45</v>
      </c>
      <c r="Q225" s="556" t="s">
        <v>2497</v>
      </c>
      <c r="R225" s="556" t="s">
        <v>2498</v>
      </c>
      <c r="S225" s="556" t="s">
        <v>48</v>
      </c>
      <c r="T225" s="556" t="s">
        <v>49</v>
      </c>
      <c r="U225" s="556" t="s">
        <v>2499</v>
      </c>
      <c r="V225" s="556" t="s">
        <v>51</v>
      </c>
      <c r="W225" s="556" t="s">
        <v>89</v>
      </c>
      <c r="X225" s="556" t="s">
        <v>90</v>
      </c>
      <c r="Y225" s="556" t="s">
        <v>2500</v>
      </c>
      <c r="Z225" s="556" t="s">
        <v>1421</v>
      </c>
      <c r="AA225" s="556" t="s">
        <v>2501</v>
      </c>
      <c r="AB225" s="556" t="s">
        <v>2502</v>
      </c>
      <c r="AC225" s="556" t="s">
        <v>2503</v>
      </c>
      <c r="AD225" s="556" t="s">
        <v>2504</v>
      </c>
      <c r="AE225" s="556"/>
      <c r="AF225" s="556" t="s">
        <v>2495</v>
      </c>
      <c r="AG225" s="556" t="s">
        <v>59</v>
      </c>
      <c r="AH225" s="556" t="s">
        <v>2505</v>
      </c>
      <c r="AI225" s="556" t="s">
        <v>2506</v>
      </c>
    </row>
    <row r="226" spans="1:35">
      <c r="A226" s="555">
        <v>48925</v>
      </c>
      <c r="B226" s="556" t="s">
        <v>2495</v>
      </c>
      <c r="C226" s="556" t="s">
        <v>2507</v>
      </c>
      <c r="D226" s="556" t="s">
        <v>37</v>
      </c>
      <c r="E226" s="557" t="s">
        <v>747</v>
      </c>
      <c r="F226" s="556" t="s">
        <v>748</v>
      </c>
      <c r="G226" s="556" t="s">
        <v>548</v>
      </c>
      <c r="H226" s="556" t="s">
        <v>549</v>
      </c>
      <c r="I226" s="556" t="s">
        <v>68</v>
      </c>
      <c r="J226" s="556" t="s">
        <v>69</v>
      </c>
      <c r="K226" s="556" t="s">
        <v>44</v>
      </c>
      <c r="L226" s="558">
        <v>102333333</v>
      </c>
      <c r="M226" s="558">
        <v>0</v>
      </c>
      <c r="N226" s="558">
        <v>102333333</v>
      </c>
      <c r="O226" s="558">
        <v>90000000</v>
      </c>
      <c r="P226" s="557" t="s">
        <v>45</v>
      </c>
      <c r="Q226" s="556" t="s">
        <v>2508</v>
      </c>
      <c r="R226" s="556" t="s">
        <v>2509</v>
      </c>
      <c r="S226" s="556" t="s">
        <v>48</v>
      </c>
      <c r="T226" s="556" t="s">
        <v>49</v>
      </c>
      <c r="U226" s="556" t="s">
        <v>2510</v>
      </c>
      <c r="V226" s="556" t="s">
        <v>51</v>
      </c>
      <c r="W226" s="556" t="s">
        <v>2511</v>
      </c>
      <c r="X226" s="556" t="s">
        <v>2512</v>
      </c>
      <c r="Y226" s="556" t="s">
        <v>2403</v>
      </c>
      <c r="Z226" s="556" t="s">
        <v>2403</v>
      </c>
      <c r="AA226" s="556" t="s">
        <v>2513</v>
      </c>
      <c r="AB226" s="556" t="s">
        <v>2514</v>
      </c>
      <c r="AC226" s="556" t="s">
        <v>2515</v>
      </c>
      <c r="AD226" s="556" t="s">
        <v>2516</v>
      </c>
      <c r="AE226" s="556"/>
      <c r="AF226" s="556" t="s">
        <v>2495</v>
      </c>
      <c r="AG226" s="556" t="s">
        <v>59</v>
      </c>
      <c r="AH226" s="556" t="s">
        <v>2517</v>
      </c>
      <c r="AI226" s="556" t="s">
        <v>2518</v>
      </c>
    </row>
    <row r="227" spans="1:35">
      <c r="A227" s="555">
        <v>49025</v>
      </c>
      <c r="B227" s="556" t="s">
        <v>2495</v>
      </c>
      <c r="C227" s="556" t="s">
        <v>2519</v>
      </c>
      <c r="D227" s="556" t="s">
        <v>37</v>
      </c>
      <c r="E227" s="557" t="s">
        <v>64</v>
      </c>
      <c r="F227" s="556" t="s">
        <v>65</v>
      </c>
      <c r="G227" s="556" t="s">
        <v>899</v>
      </c>
      <c r="H227" s="556" t="s">
        <v>900</v>
      </c>
      <c r="I227" s="556" t="s">
        <v>68</v>
      </c>
      <c r="J227" s="556" t="s">
        <v>69</v>
      </c>
      <c r="K227" s="556" t="s">
        <v>44</v>
      </c>
      <c r="L227" s="558">
        <v>46050000</v>
      </c>
      <c r="M227" s="558">
        <v>0</v>
      </c>
      <c r="N227" s="558">
        <v>46050000</v>
      </c>
      <c r="O227" s="558">
        <v>40500000</v>
      </c>
      <c r="P227" s="557" t="s">
        <v>45</v>
      </c>
      <c r="Q227" s="556" t="s">
        <v>2520</v>
      </c>
      <c r="R227" s="556" t="s">
        <v>2521</v>
      </c>
      <c r="S227" s="556" t="s">
        <v>48</v>
      </c>
      <c r="T227" s="556" t="s">
        <v>49</v>
      </c>
      <c r="U227" s="556" t="s">
        <v>2522</v>
      </c>
      <c r="V227" s="556" t="s">
        <v>51</v>
      </c>
      <c r="W227" s="556" t="s">
        <v>52</v>
      </c>
      <c r="X227" s="556" t="s">
        <v>53</v>
      </c>
      <c r="Y227" s="556" t="s">
        <v>444</v>
      </c>
      <c r="Z227" s="556" t="s">
        <v>904</v>
      </c>
      <c r="AA227" s="556" t="s">
        <v>2523</v>
      </c>
      <c r="AB227" s="556" t="s">
        <v>2524</v>
      </c>
      <c r="AC227" s="556" t="s">
        <v>2525</v>
      </c>
      <c r="AD227" s="556" t="s">
        <v>2526</v>
      </c>
      <c r="AE227" s="556"/>
      <c r="AF227" s="556" t="s">
        <v>2495</v>
      </c>
      <c r="AG227" s="556" t="s">
        <v>59</v>
      </c>
      <c r="AH227" s="556" t="s">
        <v>2527</v>
      </c>
      <c r="AI227" s="556" t="s">
        <v>2528</v>
      </c>
    </row>
    <row r="228" spans="1:35">
      <c r="A228" s="555">
        <v>49225</v>
      </c>
      <c r="B228" s="556" t="s">
        <v>2495</v>
      </c>
      <c r="C228" s="556" t="s">
        <v>2529</v>
      </c>
      <c r="D228" s="556" t="s">
        <v>37</v>
      </c>
      <c r="E228" s="557" t="s">
        <v>64</v>
      </c>
      <c r="F228" s="556" t="s">
        <v>65</v>
      </c>
      <c r="G228" s="556" t="s">
        <v>100</v>
      </c>
      <c r="H228" s="556" t="s">
        <v>101</v>
      </c>
      <c r="I228" s="556" t="s">
        <v>68</v>
      </c>
      <c r="J228" s="556" t="s">
        <v>69</v>
      </c>
      <c r="K228" s="556" t="s">
        <v>44</v>
      </c>
      <c r="L228" s="558">
        <v>59600000</v>
      </c>
      <c r="M228" s="558">
        <v>0</v>
      </c>
      <c r="N228" s="558">
        <v>59600000</v>
      </c>
      <c r="O228" s="558">
        <v>54000000</v>
      </c>
      <c r="P228" s="557" t="s">
        <v>45</v>
      </c>
      <c r="Q228" s="556" t="s">
        <v>2530</v>
      </c>
      <c r="R228" s="556" t="s">
        <v>2531</v>
      </c>
      <c r="S228" s="556" t="s">
        <v>48</v>
      </c>
      <c r="T228" s="556" t="s">
        <v>49</v>
      </c>
      <c r="U228" s="556" t="s">
        <v>2532</v>
      </c>
      <c r="V228" s="556" t="s">
        <v>51</v>
      </c>
      <c r="W228" s="556" t="s">
        <v>52</v>
      </c>
      <c r="X228" s="556" t="s">
        <v>53</v>
      </c>
      <c r="Y228" s="556" t="s">
        <v>2533</v>
      </c>
      <c r="Z228" s="556" t="s">
        <v>2533</v>
      </c>
      <c r="AA228" s="556" t="s">
        <v>2534</v>
      </c>
      <c r="AB228" s="556" t="s">
        <v>2535</v>
      </c>
      <c r="AC228" s="556" t="s">
        <v>2536</v>
      </c>
      <c r="AD228" s="556" t="s">
        <v>2537</v>
      </c>
      <c r="AE228" s="556"/>
      <c r="AF228" s="556" t="s">
        <v>2495</v>
      </c>
      <c r="AG228" s="556" t="s">
        <v>59</v>
      </c>
      <c r="AH228" s="556" t="s">
        <v>2538</v>
      </c>
      <c r="AI228" s="556" t="s">
        <v>2539</v>
      </c>
    </row>
    <row r="229" spans="1:35">
      <c r="A229" s="555">
        <v>49325</v>
      </c>
      <c r="B229" s="556" t="s">
        <v>2495</v>
      </c>
      <c r="C229" s="556" t="s">
        <v>2540</v>
      </c>
      <c r="D229" s="556" t="s">
        <v>37</v>
      </c>
      <c r="E229" s="557" t="s">
        <v>64</v>
      </c>
      <c r="F229" s="556" t="s">
        <v>65</v>
      </c>
      <c r="G229" s="556" t="s">
        <v>100</v>
      </c>
      <c r="H229" s="556" t="s">
        <v>101</v>
      </c>
      <c r="I229" s="556" t="s">
        <v>68</v>
      </c>
      <c r="J229" s="556" t="s">
        <v>69</v>
      </c>
      <c r="K229" s="556" t="s">
        <v>44</v>
      </c>
      <c r="L229" s="558">
        <v>39733333</v>
      </c>
      <c r="M229" s="558">
        <v>0</v>
      </c>
      <c r="N229" s="558">
        <v>39733333</v>
      </c>
      <c r="O229" s="558">
        <v>36000000</v>
      </c>
      <c r="P229" s="557" t="s">
        <v>45</v>
      </c>
      <c r="Q229" s="556" t="s">
        <v>2541</v>
      </c>
      <c r="R229" s="556" t="s">
        <v>2542</v>
      </c>
      <c r="S229" s="556" t="s">
        <v>48</v>
      </c>
      <c r="T229" s="556" t="s">
        <v>49</v>
      </c>
      <c r="U229" s="556" t="s">
        <v>2543</v>
      </c>
      <c r="V229" s="556" t="s">
        <v>51</v>
      </c>
      <c r="W229" s="556" t="s">
        <v>142</v>
      </c>
      <c r="X229" s="556" t="s">
        <v>143</v>
      </c>
      <c r="Y229" s="556" t="s">
        <v>2544</v>
      </c>
      <c r="Z229" s="556" t="s">
        <v>2544</v>
      </c>
      <c r="AA229" s="556" t="s">
        <v>2308</v>
      </c>
      <c r="AB229" s="556" t="s">
        <v>2545</v>
      </c>
      <c r="AC229" s="556" t="s">
        <v>2546</v>
      </c>
      <c r="AD229" s="556" t="s">
        <v>2547</v>
      </c>
      <c r="AE229" s="556"/>
      <c r="AF229" s="556" t="s">
        <v>2495</v>
      </c>
      <c r="AG229" s="556" t="s">
        <v>59</v>
      </c>
      <c r="AH229" s="556" t="s">
        <v>2548</v>
      </c>
      <c r="AI229" s="556" t="s">
        <v>2549</v>
      </c>
    </row>
    <row r="230" spans="1:35">
      <c r="A230" s="555">
        <v>49425</v>
      </c>
      <c r="B230" s="556" t="s">
        <v>2495</v>
      </c>
      <c r="C230" s="556" t="s">
        <v>2550</v>
      </c>
      <c r="D230" s="556" t="s">
        <v>37</v>
      </c>
      <c r="E230" s="557" t="s">
        <v>64</v>
      </c>
      <c r="F230" s="556" t="s">
        <v>65</v>
      </c>
      <c r="G230" s="556" t="s">
        <v>100</v>
      </c>
      <c r="H230" s="556" t="s">
        <v>101</v>
      </c>
      <c r="I230" s="556" t="s">
        <v>68</v>
      </c>
      <c r="J230" s="556" t="s">
        <v>69</v>
      </c>
      <c r="K230" s="556" t="s">
        <v>44</v>
      </c>
      <c r="L230" s="558">
        <v>59600000</v>
      </c>
      <c r="M230" s="558">
        <v>0</v>
      </c>
      <c r="N230" s="558">
        <v>59600000</v>
      </c>
      <c r="O230" s="558">
        <v>54000000</v>
      </c>
      <c r="P230" s="557" t="s">
        <v>45</v>
      </c>
      <c r="Q230" s="556" t="s">
        <v>2551</v>
      </c>
      <c r="R230" s="556" t="s">
        <v>2552</v>
      </c>
      <c r="S230" s="556" t="s">
        <v>48</v>
      </c>
      <c r="T230" s="556" t="s">
        <v>49</v>
      </c>
      <c r="U230" s="556" t="s">
        <v>2553</v>
      </c>
      <c r="V230" s="556" t="s">
        <v>51</v>
      </c>
      <c r="W230" s="556" t="s">
        <v>172</v>
      </c>
      <c r="X230" s="556" t="s">
        <v>173</v>
      </c>
      <c r="Y230" s="556" t="s">
        <v>2554</v>
      </c>
      <c r="Z230" s="556" t="s">
        <v>2554</v>
      </c>
      <c r="AA230" s="556" t="s">
        <v>2555</v>
      </c>
      <c r="AB230" s="556" t="s">
        <v>2556</v>
      </c>
      <c r="AC230" s="556" t="s">
        <v>2557</v>
      </c>
      <c r="AD230" s="556" t="s">
        <v>2558</v>
      </c>
      <c r="AE230" s="556"/>
      <c r="AF230" s="556" t="s">
        <v>2495</v>
      </c>
      <c r="AG230" s="556" t="s">
        <v>59</v>
      </c>
      <c r="AH230" s="556" t="s">
        <v>2559</v>
      </c>
      <c r="AI230" s="556" t="s">
        <v>2560</v>
      </c>
    </row>
    <row r="231" spans="1:35">
      <c r="A231" s="555">
        <v>49525</v>
      </c>
      <c r="B231" s="556" t="s">
        <v>2495</v>
      </c>
      <c r="C231" s="556" t="s">
        <v>2561</v>
      </c>
      <c r="D231" s="556" t="s">
        <v>37</v>
      </c>
      <c r="E231" s="557" t="s">
        <v>64</v>
      </c>
      <c r="F231" s="556" t="s">
        <v>65</v>
      </c>
      <c r="G231" s="556" t="s">
        <v>899</v>
      </c>
      <c r="H231" s="556" t="s">
        <v>900</v>
      </c>
      <c r="I231" s="556" t="s">
        <v>68</v>
      </c>
      <c r="J231" s="556" t="s">
        <v>69</v>
      </c>
      <c r="K231" s="556" t="s">
        <v>44</v>
      </c>
      <c r="L231" s="558">
        <v>46050000</v>
      </c>
      <c r="M231" s="558">
        <v>0</v>
      </c>
      <c r="N231" s="558">
        <v>46050000</v>
      </c>
      <c r="O231" s="558">
        <v>40500000</v>
      </c>
      <c r="P231" s="557" t="s">
        <v>45</v>
      </c>
      <c r="Q231" s="556" t="s">
        <v>2562</v>
      </c>
      <c r="R231" s="556" t="s">
        <v>2563</v>
      </c>
      <c r="S231" s="556" t="s">
        <v>48</v>
      </c>
      <c r="T231" s="556" t="s">
        <v>49</v>
      </c>
      <c r="U231" s="556" t="s">
        <v>2564</v>
      </c>
      <c r="V231" s="556" t="s">
        <v>51</v>
      </c>
      <c r="W231" s="556" t="s">
        <v>89</v>
      </c>
      <c r="X231" s="556" t="s">
        <v>90</v>
      </c>
      <c r="Y231" s="556" t="s">
        <v>2565</v>
      </c>
      <c r="Z231" s="556" t="s">
        <v>1016</v>
      </c>
      <c r="AA231" s="556" t="s">
        <v>2566</v>
      </c>
      <c r="AB231" s="556" t="s">
        <v>2567</v>
      </c>
      <c r="AC231" s="556" t="s">
        <v>2568</v>
      </c>
      <c r="AD231" s="556" t="s">
        <v>2569</v>
      </c>
      <c r="AE231" s="556"/>
      <c r="AF231" s="556" t="s">
        <v>2495</v>
      </c>
      <c r="AG231" s="556" t="s">
        <v>59</v>
      </c>
      <c r="AH231" s="556" t="s">
        <v>2570</v>
      </c>
      <c r="AI231" s="556" t="s">
        <v>2571</v>
      </c>
    </row>
    <row r="232" spans="1:35">
      <c r="A232" s="555">
        <v>55125</v>
      </c>
      <c r="B232" s="556" t="s">
        <v>2572</v>
      </c>
      <c r="C232" s="556" t="s">
        <v>2573</v>
      </c>
      <c r="D232" s="556" t="s">
        <v>37</v>
      </c>
      <c r="E232" s="557" t="s">
        <v>82</v>
      </c>
      <c r="F232" s="556" t="s">
        <v>83</v>
      </c>
      <c r="G232" s="556" t="s">
        <v>84</v>
      </c>
      <c r="H232" s="556" t="s">
        <v>85</v>
      </c>
      <c r="I232" s="556" t="s">
        <v>68</v>
      </c>
      <c r="J232" s="556" t="s">
        <v>69</v>
      </c>
      <c r="K232" s="556" t="s">
        <v>44</v>
      </c>
      <c r="L232" s="558">
        <v>58000000</v>
      </c>
      <c r="M232" s="558">
        <v>0</v>
      </c>
      <c r="N232" s="558">
        <v>58000000</v>
      </c>
      <c r="O232" s="558">
        <v>51040000</v>
      </c>
      <c r="P232" s="557" t="s">
        <v>45</v>
      </c>
      <c r="Q232" s="556" t="s">
        <v>2574</v>
      </c>
      <c r="R232" s="556" t="s">
        <v>2575</v>
      </c>
      <c r="S232" s="556" t="s">
        <v>48</v>
      </c>
      <c r="T232" s="556" t="s">
        <v>49</v>
      </c>
      <c r="U232" s="556" t="s">
        <v>2576</v>
      </c>
      <c r="V232" s="556" t="s">
        <v>51</v>
      </c>
      <c r="W232" s="556" t="s">
        <v>52</v>
      </c>
      <c r="X232" s="556" t="s">
        <v>53</v>
      </c>
      <c r="Y232" s="556" t="s">
        <v>1700</v>
      </c>
      <c r="Z232" s="556" t="s">
        <v>795</v>
      </c>
      <c r="AA232" s="556" t="s">
        <v>2577</v>
      </c>
      <c r="AB232" s="556" t="s">
        <v>2578</v>
      </c>
      <c r="AC232" s="556" t="s">
        <v>2579</v>
      </c>
      <c r="AD232" s="556" t="s">
        <v>2580</v>
      </c>
      <c r="AE232" s="556"/>
      <c r="AF232" s="556" t="s">
        <v>2572</v>
      </c>
      <c r="AG232" s="556" t="s">
        <v>59</v>
      </c>
      <c r="AH232" s="556" t="s">
        <v>2581</v>
      </c>
      <c r="AI232" s="556" t="s">
        <v>2582</v>
      </c>
    </row>
    <row r="233" spans="1:35">
      <c r="A233" s="555">
        <v>55225</v>
      </c>
      <c r="B233" s="556" t="s">
        <v>2572</v>
      </c>
      <c r="C233" s="556" t="s">
        <v>2583</v>
      </c>
      <c r="D233" s="556" t="s">
        <v>37</v>
      </c>
      <c r="E233" s="557" t="s">
        <v>82</v>
      </c>
      <c r="F233" s="556" t="s">
        <v>83</v>
      </c>
      <c r="G233" s="556" t="s">
        <v>84</v>
      </c>
      <c r="H233" s="556" t="s">
        <v>85</v>
      </c>
      <c r="I233" s="556" t="s">
        <v>68</v>
      </c>
      <c r="J233" s="556" t="s">
        <v>69</v>
      </c>
      <c r="K233" s="556" t="s">
        <v>44</v>
      </c>
      <c r="L233" s="558">
        <v>55000000</v>
      </c>
      <c r="M233" s="558">
        <v>0</v>
      </c>
      <c r="N233" s="558">
        <v>55000000</v>
      </c>
      <c r="O233" s="558">
        <v>48583334</v>
      </c>
      <c r="P233" s="557" t="s">
        <v>45</v>
      </c>
      <c r="Q233" s="556" t="s">
        <v>2584</v>
      </c>
      <c r="R233" s="556" t="s">
        <v>2585</v>
      </c>
      <c r="S233" s="556" t="s">
        <v>48</v>
      </c>
      <c r="T233" s="556" t="s">
        <v>49</v>
      </c>
      <c r="U233" s="556" t="s">
        <v>2586</v>
      </c>
      <c r="V233" s="556" t="s">
        <v>51</v>
      </c>
      <c r="W233" s="556" t="s">
        <v>658</v>
      </c>
      <c r="X233" s="556" t="s">
        <v>659</v>
      </c>
      <c r="Y233" s="556" t="s">
        <v>1730</v>
      </c>
      <c r="Z233" s="556" t="s">
        <v>1700</v>
      </c>
      <c r="AA233" s="556" t="s">
        <v>2587</v>
      </c>
      <c r="AB233" s="556" t="s">
        <v>2588</v>
      </c>
      <c r="AC233" s="556" t="s">
        <v>2589</v>
      </c>
      <c r="AD233" s="556" t="s">
        <v>2590</v>
      </c>
      <c r="AE233" s="556"/>
      <c r="AF233" s="556" t="s">
        <v>2572</v>
      </c>
      <c r="AG233" s="556" t="s">
        <v>59</v>
      </c>
      <c r="AH233" s="556" t="s">
        <v>2591</v>
      </c>
      <c r="AI233" s="556" t="s">
        <v>2592</v>
      </c>
    </row>
    <row r="234" spans="1:35">
      <c r="A234" s="555">
        <v>55325</v>
      </c>
      <c r="B234" s="556" t="s">
        <v>2572</v>
      </c>
      <c r="C234" s="556" t="s">
        <v>2593</v>
      </c>
      <c r="D234" s="556" t="s">
        <v>37</v>
      </c>
      <c r="E234" s="557" t="s">
        <v>38</v>
      </c>
      <c r="F234" s="556" t="s">
        <v>39</v>
      </c>
      <c r="G234" s="556" t="s">
        <v>608</v>
      </c>
      <c r="H234" s="556" t="s">
        <v>609</v>
      </c>
      <c r="I234" s="556" t="s">
        <v>68</v>
      </c>
      <c r="J234" s="556" t="s">
        <v>69</v>
      </c>
      <c r="K234" s="556" t="s">
        <v>44</v>
      </c>
      <c r="L234" s="558">
        <v>32106667</v>
      </c>
      <c r="M234" s="558">
        <v>0</v>
      </c>
      <c r="N234" s="558">
        <v>32106667</v>
      </c>
      <c r="O234" s="558">
        <v>28266667</v>
      </c>
      <c r="P234" s="557" t="s">
        <v>45</v>
      </c>
      <c r="Q234" s="556" t="s">
        <v>2594</v>
      </c>
      <c r="R234" s="556" t="s">
        <v>2595</v>
      </c>
      <c r="S234" s="556" t="s">
        <v>48</v>
      </c>
      <c r="T234" s="556" t="s">
        <v>49</v>
      </c>
      <c r="U234" s="556" t="s">
        <v>2596</v>
      </c>
      <c r="V234" s="556" t="s">
        <v>51</v>
      </c>
      <c r="W234" s="556" t="s">
        <v>172</v>
      </c>
      <c r="X234" s="556" t="s">
        <v>173</v>
      </c>
      <c r="Y234" s="556" t="s">
        <v>1562</v>
      </c>
      <c r="Z234" s="556" t="s">
        <v>1372</v>
      </c>
      <c r="AA234" s="556" t="s">
        <v>2597</v>
      </c>
      <c r="AB234" s="556" t="s">
        <v>2598</v>
      </c>
      <c r="AC234" s="556" t="s">
        <v>2599</v>
      </c>
      <c r="AD234" s="556" t="s">
        <v>2600</v>
      </c>
      <c r="AE234" s="556"/>
      <c r="AF234" s="556" t="s">
        <v>2572</v>
      </c>
      <c r="AG234" s="556" t="s">
        <v>59</v>
      </c>
      <c r="AH234" s="556" t="s">
        <v>2601</v>
      </c>
      <c r="AI234" s="556" t="s">
        <v>2602</v>
      </c>
    </row>
    <row r="235" spans="1:35">
      <c r="A235" s="555">
        <v>55525</v>
      </c>
      <c r="B235" s="556" t="s">
        <v>2572</v>
      </c>
      <c r="C235" s="556" t="s">
        <v>2603</v>
      </c>
      <c r="D235" s="556" t="s">
        <v>37</v>
      </c>
      <c r="E235" s="557" t="s">
        <v>38</v>
      </c>
      <c r="F235" s="556" t="s">
        <v>39</v>
      </c>
      <c r="G235" s="556" t="s">
        <v>548</v>
      </c>
      <c r="H235" s="556" t="s">
        <v>549</v>
      </c>
      <c r="I235" s="556" t="s">
        <v>68</v>
      </c>
      <c r="J235" s="556" t="s">
        <v>69</v>
      </c>
      <c r="K235" s="556" t="s">
        <v>44</v>
      </c>
      <c r="L235" s="558">
        <v>55916667</v>
      </c>
      <c r="M235" s="558">
        <v>0</v>
      </c>
      <c r="N235" s="558">
        <v>55916667</v>
      </c>
      <c r="O235" s="558">
        <v>49316667</v>
      </c>
      <c r="P235" s="557" t="s">
        <v>45</v>
      </c>
      <c r="Q235" s="556" t="s">
        <v>2604</v>
      </c>
      <c r="R235" s="556" t="s">
        <v>2605</v>
      </c>
      <c r="S235" s="556" t="s">
        <v>48</v>
      </c>
      <c r="T235" s="556" t="s">
        <v>49</v>
      </c>
      <c r="U235" s="556" t="s">
        <v>2606</v>
      </c>
      <c r="V235" s="556" t="s">
        <v>51</v>
      </c>
      <c r="W235" s="556" t="s">
        <v>89</v>
      </c>
      <c r="X235" s="556" t="s">
        <v>90</v>
      </c>
      <c r="Y235" s="556" t="s">
        <v>1451</v>
      </c>
      <c r="Z235" s="556" t="s">
        <v>2500</v>
      </c>
      <c r="AA235" s="556" t="s">
        <v>2607</v>
      </c>
      <c r="AB235" s="556" t="s">
        <v>2608</v>
      </c>
      <c r="AC235" s="556" t="s">
        <v>2609</v>
      </c>
      <c r="AD235" s="556" t="s">
        <v>2610</v>
      </c>
      <c r="AE235" s="556"/>
      <c r="AF235" s="556" t="s">
        <v>2572</v>
      </c>
      <c r="AG235" s="556" t="s">
        <v>59</v>
      </c>
      <c r="AH235" s="556" t="s">
        <v>2611</v>
      </c>
      <c r="AI235" s="556" t="s">
        <v>2612</v>
      </c>
    </row>
    <row r="236" spans="1:35">
      <c r="A236" s="555">
        <v>55625</v>
      </c>
      <c r="B236" s="556" t="s">
        <v>2572</v>
      </c>
      <c r="C236" s="556" t="s">
        <v>2613</v>
      </c>
      <c r="D236" s="556" t="s">
        <v>37</v>
      </c>
      <c r="E236" s="557" t="s">
        <v>38</v>
      </c>
      <c r="F236" s="556" t="s">
        <v>39</v>
      </c>
      <c r="G236" s="556" t="s">
        <v>548</v>
      </c>
      <c r="H236" s="556" t="s">
        <v>549</v>
      </c>
      <c r="I236" s="556" t="s">
        <v>68</v>
      </c>
      <c r="J236" s="556" t="s">
        <v>69</v>
      </c>
      <c r="K236" s="556" t="s">
        <v>44</v>
      </c>
      <c r="L236" s="558">
        <v>54060000</v>
      </c>
      <c r="M236" s="558">
        <v>0</v>
      </c>
      <c r="N236" s="558">
        <v>54060000</v>
      </c>
      <c r="O236" s="558">
        <v>48760000</v>
      </c>
      <c r="P236" s="557" t="s">
        <v>45</v>
      </c>
      <c r="Q236" s="556" t="s">
        <v>2614</v>
      </c>
      <c r="R236" s="556" t="s">
        <v>2615</v>
      </c>
      <c r="S236" s="556" t="s">
        <v>48</v>
      </c>
      <c r="T236" s="556" t="s">
        <v>49</v>
      </c>
      <c r="U236" s="556" t="s">
        <v>2616</v>
      </c>
      <c r="V236" s="556" t="s">
        <v>51</v>
      </c>
      <c r="W236" s="556" t="s">
        <v>1092</v>
      </c>
      <c r="X236" s="556" t="s">
        <v>1093</v>
      </c>
      <c r="Y236" s="556" t="s">
        <v>1441</v>
      </c>
      <c r="Z236" s="556" t="s">
        <v>1431</v>
      </c>
      <c r="AA236" s="556" t="s">
        <v>2617</v>
      </c>
      <c r="AB236" s="556" t="s">
        <v>2618</v>
      </c>
      <c r="AC236" s="556" t="s">
        <v>2619</v>
      </c>
      <c r="AD236" s="556"/>
      <c r="AE236" s="556"/>
      <c r="AF236" s="556" t="s">
        <v>2572</v>
      </c>
      <c r="AG236" s="556" t="s">
        <v>59</v>
      </c>
      <c r="AH236" s="556" t="s">
        <v>2620</v>
      </c>
      <c r="AI236" s="556" t="s">
        <v>2621</v>
      </c>
    </row>
    <row r="237" spans="1:35">
      <c r="A237" s="555">
        <v>55925</v>
      </c>
      <c r="B237" s="556" t="s">
        <v>2572</v>
      </c>
      <c r="C237" s="556" t="s">
        <v>2622</v>
      </c>
      <c r="D237" s="556" t="s">
        <v>37</v>
      </c>
      <c r="E237" s="557" t="s">
        <v>82</v>
      </c>
      <c r="F237" s="556" t="s">
        <v>83</v>
      </c>
      <c r="G237" s="556" t="s">
        <v>84</v>
      </c>
      <c r="H237" s="556" t="s">
        <v>85</v>
      </c>
      <c r="I237" s="556" t="s">
        <v>68</v>
      </c>
      <c r="J237" s="556" t="s">
        <v>69</v>
      </c>
      <c r="K237" s="556" t="s">
        <v>44</v>
      </c>
      <c r="L237" s="558">
        <v>55000000</v>
      </c>
      <c r="M237" s="558">
        <v>0</v>
      </c>
      <c r="N237" s="558">
        <v>55000000</v>
      </c>
      <c r="O237" s="558">
        <v>48400000</v>
      </c>
      <c r="P237" s="557" t="s">
        <v>45</v>
      </c>
      <c r="Q237" s="556" t="s">
        <v>2623</v>
      </c>
      <c r="R237" s="556" t="s">
        <v>2624</v>
      </c>
      <c r="S237" s="556" t="s">
        <v>48</v>
      </c>
      <c r="T237" s="556" t="s">
        <v>49</v>
      </c>
      <c r="U237" s="556" t="s">
        <v>2625</v>
      </c>
      <c r="V237" s="556" t="s">
        <v>51</v>
      </c>
      <c r="W237" s="556" t="s">
        <v>89</v>
      </c>
      <c r="X237" s="556" t="s">
        <v>90</v>
      </c>
      <c r="Y237" s="556" t="s">
        <v>1573</v>
      </c>
      <c r="Z237" s="556" t="s">
        <v>1651</v>
      </c>
      <c r="AA237" s="556" t="s">
        <v>2626</v>
      </c>
      <c r="AB237" s="556" t="s">
        <v>2627</v>
      </c>
      <c r="AC237" s="556" t="s">
        <v>2628</v>
      </c>
      <c r="AD237" s="556" t="s">
        <v>2629</v>
      </c>
      <c r="AE237" s="556"/>
      <c r="AF237" s="556" t="s">
        <v>2572</v>
      </c>
      <c r="AG237" s="556" t="s">
        <v>59</v>
      </c>
      <c r="AH237" s="556" t="s">
        <v>2630</v>
      </c>
      <c r="AI237" s="556" t="s">
        <v>2631</v>
      </c>
    </row>
    <row r="238" spans="1:35">
      <c r="A238" s="555">
        <v>56725</v>
      </c>
      <c r="B238" s="556" t="s">
        <v>2632</v>
      </c>
      <c r="C238" s="556" t="s">
        <v>2633</v>
      </c>
      <c r="D238" s="556" t="s">
        <v>37</v>
      </c>
      <c r="E238" s="557" t="s">
        <v>64</v>
      </c>
      <c r="F238" s="556" t="s">
        <v>65</v>
      </c>
      <c r="G238" s="556" t="s">
        <v>899</v>
      </c>
      <c r="H238" s="556" t="s">
        <v>900</v>
      </c>
      <c r="I238" s="556" t="s">
        <v>68</v>
      </c>
      <c r="J238" s="556" t="s">
        <v>69</v>
      </c>
      <c r="K238" s="556" t="s">
        <v>44</v>
      </c>
      <c r="L238" s="558">
        <v>96583333</v>
      </c>
      <c r="M238" s="558">
        <v>0</v>
      </c>
      <c r="N238" s="558">
        <v>96583333</v>
      </c>
      <c r="O238" s="558">
        <v>85500000</v>
      </c>
      <c r="P238" s="557" t="s">
        <v>45</v>
      </c>
      <c r="Q238" s="556" t="s">
        <v>2634</v>
      </c>
      <c r="R238" s="556" t="s">
        <v>2635</v>
      </c>
      <c r="S238" s="556" t="s">
        <v>48</v>
      </c>
      <c r="T238" s="556" t="s">
        <v>49</v>
      </c>
      <c r="U238" s="556" t="s">
        <v>2636</v>
      </c>
      <c r="V238" s="556" t="s">
        <v>51</v>
      </c>
      <c r="W238" s="556" t="s">
        <v>319</v>
      </c>
      <c r="X238" s="556" t="s">
        <v>320</v>
      </c>
      <c r="Y238" s="556" t="s">
        <v>797</v>
      </c>
      <c r="Z238" s="556" t="s">
        <v>775</v>
      </c>
      <c r="AA238" s="556" t="s">
        <v>2637</v>
      </c>
      <c r="AB238" s="556" t="s">
        <v>2638</v>
      </c>
      <c r="AC238" s="556" t="s">
        <v>2639</v>
      </c>
      <c r="AD238" s="556" t="s">
        <v>2640</v>
      </c>
      <c r="AE238" s="556"/>
      <c r="AF238" s="556" t="s">
        <v>2632</v>
      </c>
      <c r="AG238" s="556" t="s">
        <v>59</v>
      </c>
      <c r="AH238" s="556" t="s">
        <v>2641</v>
      </c>
      <c r="AI238" s="556" t="s">
        <v>2642</v>
      </c>
    </row>
    <row r="239" spans="1:35">
      <c r="A239" s="555">
        <v>56825</v>
      </c>
      <c r="B239" s="556" t="s">
        <v>2632</v>
      </c>
      <c r="C239" s="556" t="s">
        <v>2643</v>
      </c>
      <c r="D239" s="556" t="s">
        <v>37</v>
      </c>
      <c r="E239" s="557" t="s">
        <v>1273</v>
      </c>
      <c r="F239" s="556" t="s">
        <v>1274</v>
      </c>
      <c r="G239" s="556" t="s">
        <v>548</v>
      </c>
      <c r="H239" s="556" t="s">
        <v>549</v>
      </c>
      <c r="I239" s="556" t="s">
        <v>68</v>
      </c>
      <c r="J239" s="556" t="s">
        <v>69</v>
      </c>
      <c r="K239" s="556" t="s">
        <v>44</v>
      </c>
      <c r="L239" s="558">
        <v>71379000</v>
      </c>
      <c r="M239" s="558">
        <v>0</v>
      </c>
      <c r="N239" s="558">
        <v>71379000</v>
      </c>
      <c r="O239" s="558">
        <v>64241100</v>
      </c>
      <c r="P239" s="557" t="s">
        <v>45</v>
      </c>
      <c r="Q239" s="556" t="s">
        <v>2644</v>
      </c>
      <c r="R239" s="556" t="s">
        <v>2645</v>
      </c>
      <c r="S239" s="556" t="s">
        <v>48</v>
      </c>
      <c r="T239" s="556" t="s">
        <v>49</v>
      </c>
      <c r="U239" s="556" t="s">
        <v>2646</v>
      </c>
      <c r="V239" s="556" t="s">
        <v>51</v>
      </c>
      <c r="W239" s="556" t="s">
        <v>172</v>
      </c>
      <c r="X239" s="556" t="s">
        <v>173</v>
      </c>
      <c r="Y239" s="556" t="s">
        <v>1362</v>
      </c>
      <c r="Z239" s="556" t="s">
        <v>1340</v>
      </c>
      <c r="AA239" s="556" t="s">
        <v>2647</v>
      </c>
      <c r="AB239" s="556" t="s">
        <v>2648</v>
      </c>
      <c r="AC239" s="556" t="s">
        <v>2649</v>
      </c>
      <c r="AD239" s="556" t="s">
        <v>2650</v>
      </c>
      <c r="AE239" s="556"/>
      <c r="AF239" s="556" t="s">
        <v>2632</v>
      </c>
      <c r="AG239" s="556" t="s">
        <v>59</v>
      </c>
      <c r="AH239" s="556" t="s">
        <v>2651</v>
      </c>
      <c r="AI239" s="556" t="s">
        <v>2652</v>
      </c>
    </row>
    <row r="240" spans="1:35">
      <c r="A240" s="555">
        <v>56925</v>
      </c>
      <c r="B240" s="556" t="s">
        <v>2632</v>
      </c>
      <c r="C240" s="556" t="s">
        <v>2653</v>
      </c>
      <c r="D240" s="556" t="s">
        <v>37</v>
      </c>
      <c r="E240" s="557" t="s">
        <v>1273</v>
      </c>
      <c r="F240" s="556" t="s">
        <v>1274</v>
      </c>
      <c r="G240" s="556" t="s">
        <v>548</v>
      </c>
      <c r="H240" s="556" t="s">
        <v>549</v>
      </c>
      <c r="I240" s="556" t="s">
        <v>68</v>
      </c>
      <c r="J240" s="556" t="s">
        <v>69</v>
      </c>
      <c r="K240" s="556" t="s">
        <v>44</v>
      </c>
      <c r="L240" s="558">
        <v>45000000</v>
      </c>
      <c r="M240" s="558">
        <v>0</v>
      </c>
      <c r="N240" s="558">
        <v>45000000</v>
      </c>
      <c r="O240" s="558">
        <v>40500000</v>
      </c>
      <c r="P240" s="557" t="s">
        <v>45</v>
      </c>
      <c r="Q240" s="556" t="s">
        <v>2654</v>
      </c>
      <c r="R240" s="556" t="s">
        <v>2655</v>
      </c>
      <c r="S240" s="556" t="s">
        <v>48</v>
      </c>
      <c r="T240" s="556" t="s">
        <v>49</v>
      </c>
      <c r="U240" s="556" t="s">
        <v>2656</v>
      </c>
      <c r="V240" s="556" t="s">
        <v>51</v>
      </c>
      <c r="W240" s="556" t="s">
        <v>89</v>
      </c>
      <c r="X240" s="556" t="s">
        <v>90</v>
      </c>
      <c r="Y240" s="556" t="s">
        <v>2657</v>
      </c>
      <c r="Z240" s="556" t="s">
        <v>2657</v>
      </c>
      <c r="AA240" s="556" t="s">
        <v>2658</v>
      </c>
      <c r="AB240" s="556" t="s">
        <v>2659</v>
      </c>
      <c r="AC240" s="556" t="s">
        <v>2660</v>
      </c>
      <c r="AD240" s="556" t="s">
        <v>2661</v>
      </c>
      <c r="AE240" s="556"/>
      <c r="AF240" s="556" t="s">
        <v>2632</v>
      </c>
      <c r="AG240" s="556" t="s">
        <v>59</v>
      </c>
      <c r="AH240" s="556" t="s">
        <v>2662</v>
      </c>
      <c r="AI240" s="556" t="s">
        <v>2663</v>
      </c>
    </row>
    <row r="241" spans="1:35">
      <c r="A241" s="555">
        <v>57025</v>
      </c>
      <c r="B241" s="556" t="s">
        <v>2632</v>
      </c>
      <c r="C241" s="556" t="s">
        <v>2664</v>
      </c>
      <c r="D241" s="556" t="s">
        <v>37</v>
      </c>
      <c r="E241" s="557" t="s">
        <v>64</v>
      </c>
      <c r="F241" s="556" t="s">
        <v>65</v>
      </c>
      <c r="G241" s="556" t="s">
        <v>100</v>
      </c>
      <c r="H241" s="556" t="s">
        <v>101</v>
      </c>
      <c r="I241" s="556" t="s">
        <v>68</v>
      </c>
      <c r="J241" s="556" t="s">
        <v>69</v>
      </c>
      <c r="K241" s="556" t="s">
        <v>44</v>
      </c>
      <c r="L241" s="558">
        <v>89400000</v>
      </c>
      <c r="M241" s="558">
        <v>0</v>
      </c>
      <c r="N241" s="558">
        <v>89400000</v>
      </c>
      <c r="O241" s="558">
        <v>81000000</v>
      </c>
      <c r="P241" s="557" t="s">
        <v>45</v>
      </c>
      <c r="Q241" s="556" t="s">
        <v>2665</v>
      </c>
      <c r="R241" s="556" t="s">
        <v>2666</v>
      </c>
      <c r="S241" s="556" t="s">
        <v>48</v>
      </c>
      <c r="T241" s="556" t="s">
        <v>49</v>
      </c>
      <c r="U241" s="556" t="s">
        <v>2667</v>
      </c>
      <c r="V241" s="556" t="s">
        <v>51</v>
      </c>
      <c r="W241" s="556" t="s">
        <v>52</v>
      </c>
      <c r="X241" s="556" t="s">
        <v>53</v>
      </c>
      <c r="Y241" s="556" t="s">
        <v>2668</v>
      </c>
      <c r="Z241" s="556" t="s">
        <v>2668</v>
      </c>
      <c r="AA241" s="556" t="s">
        <v>2669</v>
      </c>
      <c r="AB241" s="556" t="s">
        <v>2670</v>
      </c>
      <c r="AC241" s="556" t="s">
        <v>2671</v>
      </c>
      <c r="AD241" s="556" t="s">
        <v>2672</v>
      </c>
      <c r="AE241" s="556"/>
      <c r="AF241" s="556" t="s">
        <v>2632</v>
      </c>
      <c r="AG241" s="556" t="s">
        <v>59</v>
      </c>
      <c r="AH241" s="556" t="s">
        <v>2673</v>
      </c>
      <c r="AI241" s="556" t="s">
        <v>2674</v>
      </c>
    </row>
    <row r="242" spans="1:35">
      <c r="A242" s="555">
        <v>57425</v>
      </c>
      <c r="B242" s="556" t="s">
        <v>2675</v>
      </c>
      <c r="C242" s="556" t="s">
        <v>2676</v>
      </c>
      <c r="D242" s="556" t="s">
        <v>37</v>
      </c>
      <c r="E242" s="557" t="s">
        <v>747</v>
      </c>
      <c r="F242" s="556" t="s">
        <v>748</v>
      </c>
      <c r="G242" s="556" t="s">
        <v>548</v>
      </c>
      <c r="H242" s="556" t="s">
        <v>549</v>
      </c>
      <c r="I242" s="556" t="s">
        <v>68</v>
      </c>
      <c r="J242" s="556" t="s">
        <v>69</v>
      </c>
      <c r="K242" s="556" t="s">
        <v>44</v>
      </c>
      <c r="L242" s="558">
        <v>32250000</v>
      </c>
      <c r="M242" s="558">
        <v>0</v>
      </c>
      <c r="N242" s="558">
        <v>32250000</v>
      </c>
      <c r="O242" s="558">
        <v>27950000</v>
      </c>
      <c r="P242" s="557" t="s">
        <v>45</v>
      </c>
      <c r="Q242" s="556" t="s">
        <v>2677</v>
      </c>
      <c r="R242" s="556" t="s">
        <v>2678</v>
      </c>
      <c r="S242" s="556" t="s">
        <v>48</v>
      </c>
      <c r="T242" s="556" t="s">
        <v>49</v>
      </c>
      <c r="U242" s="556" t="s">
        <v>2679</v>
      </c>
      <c r="V242" s="556" t="s">
        <v>51</v>
      </c>
      <c r="W242" s="556" t="s">
        <v>658</v>
      </c>
      <c r="X242" s="556" t="s">
        <v>659</v>
      </c>
      <c r="Y242" s="556" t="s">
        <v>2523</v>
      </c>
      <c r="Z242" s="556" t="s">
        <v>2523</v>
      </c>
      <c r="AA242" s="556" t="s">
        <v>2680</v>
      </c>
      <c r="AB242" s="556" t="s">
        <v>2681</v>
      </c>
      <c r="AC242" s="556" t="s">
        <v>2682</v>
      </c>
      <c r="AD242" s="556" t="s">
        <v>2683</v>
      </c>
      <c r="AE242" s="556"/>
      <c r="AF242" s="556" t="s">
        <v>2675</v>
      </c>
      <c r="AG242" s="556" t="s">
        <v>59</v>
      </c>
      <c r="AH242" s="556" t="s">
        <v>2684</v>
      </c>
      <c r="AI242" s="556" t="s">
        <v>2685</v>
      </c>
    </row>
    <row r="243" spans="1:35">
      <c r="A243" s="555">
        <v>57525</v>
      </c>
      <c r="B243" s="556" t="s">
        <v>2675</v>
      </c>
      <c r="C243" s="556" t="s">
        <v>2686</v>
      </c>
      <c r="D243" s="556" t="s">
        <v>37</v>
      </c>
      <c r="E243" s="557" t="s">
        <v>1493</v>
      </c>
      <c r="F243" s="556" t="s">
        <v>1494</v>
      </c>
      <c r="G243" s="556" t="s">
        <v>548</v>
      </c>
      <c r="H243" s="556" t="s">
        <v>549</v>
      </c>
      <c r="I243" s="556" t="s">
        <v>42</v>
      </c>
      <c r="J243" s="556" t="s">
        <v>43</v>
      </c>
      <c r="K243" s="556" t="s">
        <v>44</v>
      </c>
      <c r="L243" s="558">
        <v>20600000</v>
      </c>
      <c r="M243" s="558">
        <v>0</v>
      </c>
      <c r="N243" s="558">
        <v>20600000</v>
      </c>
      <c r="O243" s="558">
        <v>16480000</v>
      </c>
      <c r="P243" s="557" t="s">
        <v>45</v>
      </c>
      <c r="Q243" s="556" t="s">
        <v>2687</v>
      </c>
      <c r="R243" s="556" t="s">
        <v>2688</v>
      </c>
      <c r="S243" s="556" t="s">
        <v>48</v>
      </c>
      <c r="T243" s="556" t="s">
        <v>49</v>
      </c>
      <c r="U243" s="556" t="s">
        <v>2689</v>
      </c>
      <c r="V243" s="556" t="s">
        <v>51</v>
      </c>
      <c r="W243" s="556" t="s">
        <v>52</v>
      </c>
      <c r="X243" s="556" t="s">
        <v>53</v>
      </c>
      <c r="Y243" s="556" t="s">
        <v>2489</v>
      </c>
      <c r="Z243" s="556" t="s">
        <v>2489</v>
      </c>
      <c r="AA243" s="556" t="s">
        <v>2690</v>
      </c>
      <c r="AB243" s="556" t="s">
        <v>2691</v>
      </c>
      <c r="AC243" s="556" t="s">
        <v>2692</v>
      </c>
      <c r="AD243" s="556" t="s">
        <v>2693</v>
      </c>
      <c r="AE243" s="556"/>
      <c r="AF243" s="556" t="s">
        <v>2675</v>
      </c>
      <c r="AG243" s="556" t="s">
        <v>59</v>
      </c>
      <c r="AH243" s="556" t="s">
        <v>2694</v>
      </c>
      <c r="AI243" s="556" t="s">
        <v>2695</v>
      </c>
    </row>
    <row r="244" spans="1:35">
      <c r="A244" s="555">
        <v>57625</v>
      </c>
      <c r="B244" s="556" t="s">
        <v>2675</v>
      </c>
      <c r="C244" s="556" t="s">
        <v>2696</v>
      </c>
      <c r="D244" s="556" t="s">
        <v>37</v>
      </c>
      <c r="E244" s="557" t="s">
        <v>747</v>
      </c>
      <c r="F244" s="556" t="s">
        <v>748</v>
      </c>
      <c r="G244" s="556" t="s">
        <v>548</v>
      </c>
      <c r="H244" s="556" t="s">
        <v>549</v>
      </c>
      <c r="I244" s="556" t="s">
        <v>68</v>
      </c>
      <c r="J244" s="556" t="s">
        <v>69</v>
      </c>
      <c r="K244" s="556" t="s">
        <v>44</v>
      </c>
      <c r="L244" s="558">
        <v>44000000</v>
      </c>
      <c r="M244" s="558">
        <v>0</v>
      </c>
      <c r="N244" s="558">
        <v>44000000</v>
      </c>
      <c r="O244" s="558">
        <v>36000000</v>
      </c>
      <c r="P244" s="557" t="s">
        <v>45</v>
      </c>
      <c r="Q244" s="556" t="s">
        <v>2697</v>
      </c>
      <c r="R244" s="556" t="s">
        <v>2698</v>
      </c>
      <c r="S244" s="556" t="s">
        <v>48</v>
      </c>
      <c r="T244" s="556" t="s">
        <v>49</v>
      </c>
      <c r="U244" s="556" t="s">
        <v>2699</v>
      </c>
      <c r="V244" s="556" t="s">
        <v>51</v>
      </c>
      <c r="W244" s="556" t="s">
        <v>89</v>
      </c>
      <c r="X244" s="556" t="s">
        <v>90</v>
      </c>
      <c r="Y244" s="556" t="s">
        <v>1880</v>
      </c>
      <c r="Z244" s="556" t="s">
        <v>2700</v>
      </c>
      <c r="AA244" s="556" t="s">
        <v>2701</v>
      </c>
      <c r="AB244" s="556" t="s">
        <v>2702</v>
      </c>
      <c r="AC244" s="556" t="s">
        <v>2703</v>
      </c>
      <c r="AD244" s="556" t="s">
        <v>2704</v>
      </c>
      <c r="AE244" s="556"/>
      <c r="AF244" s="556" t="s">
        <v>2675</v>
      </c>
      <c r="AG244" s="556" t="s">
        <v>59</v>
      </c>
      <c r="AH244" s="556" t="s">
        <v>2705</v>
      </c>
      <c r="AI244" s="556" t="s">
        <v>2706</v>
      </c>
    </row>
    <row r="245" spans="1:35">
      <c r="A245" s="555">
        <v>57725</v>
      </c>
      <c r="B245" s="556" t="s">
        <v>2675</v>
      </c>
      <c r="C245" s="556" t="s">
        <v>2707</v>
      </c>
      <c r="D245" s="556" t="s">
        <v>37</v>
      </c>
      <c r="E245" s="557" t="s">
        <v>747</v>
      </c>
      <c r="F245" s="556" t="s">
        <v>748</v>
      </c>
      <c r="G245" s="556" t="s">
        <v>548</v>
      </c>
      <c r="H245" s="556" t="s">
        <v>549</v>
      </c>
      <c r="I245" s="556" t="s">
        <v>68</v>
      </c>
      <c r="J245" s="556" t="s">
        <v>69</v>
      </c>
      <c r="K245" s="556" t="s">
        <v>44</v>
      </c>
      <c r="L245" s="558">
        <v>60000000</v>
      </c>
      <c r="M245" s="558">
        <v>0</v>
      </c>
      <c r="N245" s="558">
        <v>60000000</v>
      </c>
      <c r="O245" s="558">
        <v>54000000</v>
      </c>
      <c r="P245" s="557" t="s">
        <v>45</v>
      </c>
      <c r="Q245" s="556" t="s">
        <v>2708</v>
      </c>
      <c r="R245" s="556" t="s">
        <v>2709</v>
      </c>
      <c r="S245" s="556" t="s">
        <v>48</v>
      </c>
      <c r="T245" s="556" t="s">
        <v>49</v>
      </c>
      <c r="U245" s="556" t="s">
        <v>2710</v>
      </c>
      <c r="V245" s="556" t="s">
        <v>51</v>
      </c>
      <c r="W245" s="556" t="s">
        <v>142</v>
      </c>
      <c r="X245" s="556" t="s">
        <v>143</v>
      </c>
      <c r="Y245" s="556" t="s">
        <v>2711</v>
      </c>
      <c r="Z245" s="556" t="s">
        <v>2711</v>
      </c>
      <c r="AA245" s="556" t="s">
        <v>2712</v>
      </c>
      <c r="AB245" s="556" t="s">
        <v>2713</v>
      </c>
      <c r="AC245" s="556" t="s">
        <v>2714</v>
      </c>
      <c r="AD245" s="556" t="s">
        <v>2715</v>
      </c>
      <c r="AE245" s="556"/>
      <c r="AF245" s="556" t="s">
        <v>2675</v>
      </c>
      <c r="AG245" s="556" t="s">
        <v>59</v>
      </c>
      <c r="AH245" s="556" t="s">
        <v>2716</v>
      </c>
      <c r="AI245" s="556" t="s">
        <v>2717</v>
      </c>
    </row>
    <row r="246" spans="1:35">
      <c r="A246" s="555">
        <v>57925</v>
      </c>
      <c r="B246" s="556" t="s">
        <v>2675</v>
      </c>
      <c r="C246" s="556" t="s">
        <v>2718</v>
      </c>
      <c r="D246" s="556" t="s">
        <v>37</v>
      </c>
      <c r="E246" s="557" t="s">
        <v>1273</v>
      </c>
      <c r="F246" s="556" t="s">
        <v>1274</v>
      </c>
      <c r="G246" s="556" t="s">
        <v>548</v>
      </c>
      <c r="H246" s="556" t="s">
        <v>549</v>
      </c>
      <c r="I246" s="556" t="s">
        <v>68</v>
      </c>
      <c r="J246" s="556" t="s">
        <v>69</v>
      </c>
      <c r="K246" s="556" t="s">
        <v>44</v>
      </c>
      <c r="L246" s="558">
        <v>30344480</v>
      </c>
      <c r="M246" s="558">
        <v>0</v>
      </c>
      <c r="N246" s="558">
        <v>30344480</v>
      </c>
      <c r="O246" s="558">
        <v>27310032</v>
      </c>
      <c r="P246" s="557" t="s">
        <v>45</v>
      </c>
      <c r="Q246" s="556" t="s">
        <v>2719</v>
      </c>
      <c r="R246" s="556" t="s">
        <v>2720</v>
      </c>
      <c r="S246" s="556" t="s">
        <v>48</v>
      </c>
      <c r="T246" s="556" t="s">
        <v>49</v>
      </c>
      <c r="U246" s="556" t="s">
        <v>2721</v>
      </c>
      <c r="V246" s="556" t="s">
        <v>51</v>
      </c>
      <c r="W246" s="556" t="s">
        <v>52</v>
      </c>
      <c r="X246" s="556" t="s">
        <v>53</v>
      </c>
      <c r="Y246" s="556" t="s">
        <v>2445</v>
      </c>
      <c r="Z246" s="556" t="s">
        <v>2445</v>
      </c>
      <c r="AA246" s="556" t="s">
        <v>2722</v>
      </c>
      <c r="AB246" s="556" t="s">
        <v>2723</v>
      </c>
      <c r="AC246" s="556" t="s">
        <v>2724</v>
      </c>
      <c r="AD246" s="556" t="s">
        <v>2725</v>
      </c>
      <c r="AE246" s="556"/>
      <c r="AF246" s="556" t="s">
        <v>2675</v>
      </c>
      <c r="AG246" s="556" t="s">
        <v>59</v>
      </c>
      <c r="AH246" s="556" t="s">
        <v>2726</v>
      </c>
      <c r="AI246" s="556" t="s">
        <v>2727</v>
      </c>
    </row>
    <row r="247" spans="1:35">
      <c r="A247" s="555">
        <v>58025</v>
      </c>
      <c r="B247" s="556" t="s">
        <v>2675</v>
      </c>
      <c r="C247" s="556" t="s">
        <v>2728</v>
      </c>
      <c r="D247" s="556" t="s">
        <v>37</v>
      </c>
      <c r="E247" s="557" t="s">
        <v>1273</v>
      </c>
      <c r="F247" s="556" t="s">
        <v>1274</v>
      </c>
      <c r="G247" s="556" t="s">
        <v>548</v>
      </c>
      <c r="H247" s="556" t="s">
        <v>549</v>
      </c>
      <c r="I247" s="556" t="s">
        <v>68</v>
      </c>
      <c r="J247" s="556" t="s">
        <v>69</v>
      </c>
      <c r="K247" s="556" t="s">
        <v>44</v>
      </c>
      <c r="L247" s="558">
        <v>30344480</v>
      </c>
      <c r="M247" s="558">
        <v>0</v>
      </c>
      <c r="N247" s="558">
        <v>30344480</v>
      </c>
      <c r="O247" s="558">
        <v>27310032</v>
      </c>
      <c r="P247" s="557" t="s">
        <v>45</v>
      </c>
      <c r="Q247" s="556" t="s">
        <v>2729</v>
      </c>
      <c r="R247" s="556" t="s">
        <v>2730</v>
      </c>
      <c r="S247" s="556" t="s">
        <v>48</v>
      </c>
      <c r="T247" s="556" t="s">
        <v>49</v>
      </c>
      <c r="U247" s="556" t="s">
        <v>2731</v>
      </c>
      <c r="V247" s="556" t="s">
        <v>51</v>
      </c>
      <c r="W247" s="556" t="s">
        <v>172</v>
      </c>
      <c r="X247" s="556" t="s">
        <v>173</v>
      </c>
      <c r="Y247" s="556" t="s">
        <v>2732</v>
      </c>
      <c r="Z247" s="556" t="s">
        <v>2732</v>
      </c>
      <c r="AA247" s="556" t="s">
        <v>2733</v>
      </c>
      <c r="AB247" s="556" t="s">
        <v>2734</v>
      </c>
      <c r="AC247" s="556" t="s">
        <v>2735</v>
      </c>
      <c r="AD247" s="556" t="s">
        <v>2736</v>
      </c>
      <c r="AE247" s="556"/>
      <c r="AF247" s="556" t="s">
        <v>2675</v>
      </c>
      <c r="AG247" s="556" t="s">
        <v>59</v>
      </c>
      <c r="AH247" s="556" t="s">
        <v>2737</v>
      </c>
      <c r="AI247" s="556" t="s">
        <v>2738</v>
      </c>
    </row>
    <row r="248" spans="1:35">
      <c r="A248" s="555">
        <v>58425</v>
      </c>
      <c r="B248" s="556" t="s">
        <v>2675</v>
      </c>
      <c r="C248" s="556" t="s">
        <v>2739</v>
      </c>
      <c r="D248" s="556" t="s">
        <v>37</v>
      </c>
      <c r="E248" s="557" t="s">
        <v>747</v>
      </c>
      <c r="F248" s="556" t="s">
        <v>748</v>
      </c>
      <c r="G248" s="556" t="s">
        <v>548</v>
      </c>
      <c r="H248" s="556" t="s">
        <v>549</v>
      </c>
      <c r="I248" s="556" t="s">
        <v>68</v>
      </c>
      <c r="J248" s="556" t="s">
        <v>69</v>
      </c>
      <c r="K248" s="556" t="s">
        <v>44</v>
      </c>
      <c r="L248" s="558">
        <v>80000000</v>
      </c>
      <c r="M248" s="558">
        <v>0</v>
      </c>
      <c r="N248" s="558">
        <v>80000000</v>
      </c>
      <c r="O248" s="558">
        <v>72000000</v>
      </c>
      <c r="P248" s="557" t="s">
        <v>45</v>
      </c>
      <c r="Q248" s="556" t="s">
        <v>2740</v>
      </c>
      <c r="R248" s="556" t="s">
        <v>2741</v>
      </c>
      <c r="S248" s="556" t="s">
        <v>48</v>
      </c>
      <c r="T248" s="556" t="s">
        <v>49</v>
      </c>
      <c r="U248" s="556" t="s">
        <v>2742</v>
      </c>
      <c r="V248" s="556" t="s">
        <v>51</v>
      </c>
      <c r="W248" s="556" t="s">
        <v>172</v>
      </c>
      <c r="X248" s="556" t="s">
        <v>173</v>
      </c>
      <c r="Y248" s="556" t="s">
        <v>2743</v>
      </c>
      <c r="Z248" s="556" t="s">
        <v>2743</v>
      </c>
      <c r="AA248" s="556" t="s">
        <v>2744</v>
      </c>
      <c r="AB248" s="556" t="s">
        <v>2745</v>
      </c>
      <c r="AC248" s="556" t="s">
        <v>2746</v>
      </c>
      <c r="AD248" s="556" t="s">
        <v>2747</v>
      </c>
      <c r="AE248" s="556"/>
      <c r="AF248" s="556" t="s">
        <v>2675</v>
      </c>
      <c r="AG248" s="556" t="s">
        <v>59</v>
      </c>
      <c r="AH248" s="556" t="s">
        <v>2748</v>
      </c>
      <c r="AI248" s="556" t="s">
        <v>2749</v>
      </c>
    </row>
    <row r="249" spans="1:35">
      <c r="A249" s="555">
        <v>58525</v>
      </c>
      <c r="B249" s="556" t="s">
        <v>2675</v>
      </c>
      <c r="C249" s="556" t="s">
        <v>2750</v>
      </c>
      <c r="D249" s="556" t="s">
        <v>37</v>
      </c>
      <c r="E249" s="557" t="s">
        <v>1493</v>
      </c>
      <c r="F249" s="556" t="s">
        <v>1494</v>
      </c>
      <c r="G249" s="556" t="s">
        <v>548</v>
      </c>
      <c r="H249" s="556" t="s">
        <v>549</v>
      </c>
      <c r="I249" s="556" t="s">
        <v>42</v>
      </c>
      <c r="J249" s="556" t="s">
        <v>43</v>
      </c>
      <c r="K249" s="556" t="s">
        <v>44</v>
      </c>
      <c r="L249" s="558">
        <v>32500000</v>
      </c>
      <c r="M249" s="558">
        <v>0</v>
      </c>
      <c r="N249" s="558">
        <v>32500000</v>
      </c>
      <c r="O249" s="558">
        <v>26000000</v>
      </c>
      <c r="P249" s="557" t="s">
        <v>45</v>
      </c>
      <c r="Q249" s="556" t="s">
        <v>2751</v>
      </c>
      <c r="R249" s="556" t="s">
        <v>2752</v>
      </c>
      <c r="S249" s="556" t="s">
        <v>48</v>
      </c>
      <c r="T249" s="556" t="s">
        <v>49</v>
      </c>
      <c r="U249" s="556" t="s">
        <v>2753</v>
      </c>
      <c r="V249" s="556" t="s">
        <v>51</v>
      </c>
      <c r="W249" s="556" t="s">
        <v>89</v>
      </c>
      <c r="X249" s="556" t="s">
        <v>90</v>
      </c>
      <c r="Y249" s="556" t="s">
        <v>2754</v>
      </c>
      <c r="Z249" s="556" t="s">
        <v>2754</v>
      </c>
      <c r="AA249" s="556" t="s">
        <v>2755</v>
      </c>
      <c r="AB249" s="556" t="s">
        <v>2756</v>
      </c>
      <c r="AC249" s="556" t="s">
        <v>2757</v>
      </c>
      <c r="AD249" s="556" t="s">
        <v>2758</v>
      </c>
      <c r="AE249" s="556"/>
      <c r="AF249" s="556" t="s">
        <v>2675</v>
      </c>
      <c r="AG249" s="556" t="s">
        <v>59</v>
      </c>
      <c r="AH249" s="556" t="s">
        <v>2759</v>
      </c>
      <c r="AI249" s="556" t="s">
        <v>2760</v>
      </c>
    </row>
    <row r="250" spans="1:35">
      <c r="A250" s="555">
        <v>58725</v>
      </c>
      <c r="B250" s="556" t="s">
        <v>2675</v>
      </c>
      <c r="C250" s="556" t="s">
        <v>2761</v>
      </c>
      <c r="D250" s="556" t="s">
        <v>37</v>
      </c>
      <c r="E250" s="557" t="s">
        <v>747</v>
      </c>
      <c r="F250" s="556" t="s">
        <v>748</v>
      </c>
      <c r="G250" s="556" t="s">
        <v>548</v>
      </c>
      <c r="H250" s="556" t="s">
        <v>549</v>
      </c>
      <c r="I250" s="556" t="s">
        <v>68</v>
      </c>
      <c r="J250" s="556" t="s">
        <v>69</v>
      </c>
      <c r="K250" s="556" t="s">
        <v>44</v>
      </c>
      <c r="L250" s="558">
        <v>20600000</v>
      </c>
      <c r="M250" s="558">
        <v>0</v>
      </c>
      <c r="N250" s="558">
        <v>20600000</v>
      </c>
      <c r="O250" s="558">
        <v>12360000</v>
      </c>
      <c r="P250" s="557" t="s">
        <v>45</v>
      </c>
      <c r="Q250" s="556" t="s">
        <v>2762</v>
      </c>
      <c r="R250" s="556" t="s">
        <v>2763</v>
      </c>
      <c r="S250" s="556" t="s">
        <v>48</v>
      </c>
      <c r="T250" s="556" t="s">
        <v>49</v>
      </c>
      <c r="U250" s="556" t="s">
        <v>2764</v>
      </c>
      <c r="V250" s="556" t="s">
        <v>51</v>
      </c>
      <c r="W250" s="556" t="s">
        <v>89</v>
      </c>
      <c r="X250" s="556" t="s">
        <v>90</v>
      </c>
      <c r="Y250" s="556" t="s">
        <v>2765</v>
      </c>
      <c r="Z250" s="556" t="s">
        <v>2351</v>
      </c>
      <c r="AA250" s="556" t="s">
        <v>2766</v>
      </c>
      <c r="AB250" s="556" t="s">
        <v>2767</v>
      </c>
      <c r="AC250" s="556" t="s">
        <v>2768</v>
      </c>
      <c r="AD250" s="556" t="s">
        <v>2769</v>
      </c>
      <c r="AE250" s="556"/>
      <c r="AF250" s="556" t="s">
        <v>2675</v>
      </c>
      <c r="AG250" s="556" t="s">
        <v>59</v>
      </c>
      <c r="AH250" s="556" t="s">
        <v>2770</v>
      </c>
      <c r="AI250" s="556" t="s">
        <v>2771</v>
      </c>
    </row>
    <row r="251" spans="1:35">
      <c r="A251" s="555">
        <v>58825</v>
      </c>
      <c r="B251" s="556" t="s">
        <v>2675</v>
      </c>
      <c r="C251" s="556" t="s">
        <v>2772</v>
      </c>
      <c r="D251" s="556" t="s">
        <v>2773</v>
      </c>
      <c r="E251" s="557" t="s">
        <v>1493</v>
      </c>
      <c r="F251" s="556" t="s">
        <v>1494</v>
      </c>
      <c r="G251" s="556" t="s">
        <v>548</v>
      </c>
      <c r="H251" s="556" t="s">
        <v>549</v>
      </c>
      <c r="I251" s="556" t="s">
        <v>42</v>
      </c>
      <c r="J251" s="556" t="s">
        <v>43</v>
      </c>
      <c r="K251" s="556" t="s">
        <v>44</v>
      </c>
      <c r="L251" s="558">
        <v>61800000</v>
      </c>
      <c r="M251" s="558">
        <v>0</v>
      </c>
      <c r="N251" s="558">
        <v>61800000</v>
      </c>
      <c r="O251" s="558">
        <v>61800000</v>
      </c>
      <c r="P251" s="557" t="s">
        <v>45</v>
      </c>
      <c r="Q251" s="556" t="s">
        <v>2762</v>
      </c>
      <c r="R251" s="556" t="s">
        <v>2763</v>
      </c>
      <c r="S251" s="556" t="s">
        <v>48</v>
      </c>
      <c r="T251" s="556" t="s">
        <v>49</v>
      </c>
      <c r="U251" s="556" t="s">
        <v>2764</v>
      </c>
      <c r="V251" s="556" t="s">
        <v>51</v>
      </c>
      <c r="W251" s="556" t="s">
        <v>89</v>
      </c>
      <c r="X251" s="556" t="s">
        <v>90</v>
      </c>
      <c r="Y251" s="556" t="s">
        <v>2774</v>
      </c>
      <c r="Z251" s="556" t="s">
        <v>2774</v>
      </c>
      <c r="AA251" s="556" t="s">
        <v>2775</v>
      </c>
      <c r="AB251" s="556"/>
      <c r="AC251" s="556"/>
      <c r="AD251" s="556"/>
      <c r="AE251" s="556"/>
      <c r="AF251" s="556" t="s">
        <v>2675</v>
      </c>
      <c r="AG251" s="556" t="s">
        <v>59</v>
      </c>
      <c r="AH251" s="556" t="s">
        <v>2770</v>
      </c>
      <c r="AI251" s="556" t="s">
        <v>2771</v>
      </c>
    </row>
    <row r="252" spans="1:35">
      <c r="A252" s="555">
        <v>58925</v>
      </c>
      <c r="B252" s="556" t="s">
        <v>2675</v>
      </c>
      <c r="C252" s="556" t="s">
        <v>2776</v>
      </c>
      <c r="D252" s="556" t="s">
        <v>37</v>
      </c>
      <c r="E252" s="557" t="s">
        <v>1493</v>
      </c>
      <c r="F252" s="556" t="s">
        <v>1494</v>
      </c>
      <c r="G252" s="556" t="s">
        <v>548</v>
      </c>
      <c r="H252" s="556" t="s">
        <v>549</v>
      </c>
      <c r="I252" s="556" t="s">
        <v>42</v>
      </c>
      <c r="J252" s="556" t="s">
        <v>43</v>
      </c>
      <c r="K252" s="556" t="s">
        <v>44</v>
      </c>
      <c r="L252" s="558">
        <v>28000000</v>
      </c>
      <c r="M252" s="558">
        <v>0</v>
      </c>
      <c r="N252" s="558">
        <v>28000000</v>
      </c>
      <c r="O252" s="558">
        <v>24000000</v>
      </c>
      <c r="P252" s="557" t="s">
        <v>45</v>
      </c>
      <c r="Q252" s="556" t="s">
        <v>2777</v>
      </c>
      <c r="R252" s="556" t="s">
        <v>2778</v>
      </c>
      <c r="S252" s="556" t="s">
        <v>48</v>
      </c>
      <c r="T252" s="556" t="s">
        <v>49</v>
      </c>
      <c r="U252" s="556" t="s">
        <v>2779</v>
      </c>
      <c r="V252" s="556" t="s">
        <v>51</v>
      </c>
      <c r="W252" s="556" t="s">
        <v>172</v>
      </c>
      <c r="X252" s="556" t="s">
        <v>173</v>
      </c>
      <c r="Y252" s="556" t="s">
        <v>2780</v>
      </c>
      <c r="Z252" s="556" t="s">
        <v>2780</v>
      </c>
      <c r="AA252" s="556" t="s">
        <v>2781</v>
      </c>
      <c r="AB252" s="556" t="s">
        <v>2782</v>
      </c>
      <c r="AC252" s="556" t="s">
        <v>2783</v>
      </c>
      <c r="AD252" s="556" t="s">
        <v>2784</v>
      </c>
      <c r="AE252" s="556"/>
      <c r="AF252" s="556" t="s">
        <v>2675</v>
      </c>
      <c r="AG252" s="556" t="s">
        <v>59</v>
      </c>
      <c r="AH252" s="556" t="s">
        <v>2785</v>
      </c>
      <c r="AI252" s="556" t="s">
        <v>2786</v>
      </c>
    </row>
    <row r="253" spans="1:35">
      <c r="A253" s="555">
        <v>59225</v>
      </c>
      <c r="B253" s="556" t="s">
        <v>2675</v>
      </c>
      <c r="C253" s="556" t="s">
        <v>2787</v>
      </c>
      <c r="D253" s="556" t="s">
        <v>37</v>
      </c>
      <c r="E253" s="557" t="s">
        <v>1493</v>
      </c>
      <c r="F253" s="556" t="s">
        <v>1494</v>
      </c>
      <c r="G253" s="556" t="s">
        <v>548</v>
      </c>
      <c r="H253" s="556" t="s">
        <v>549</v>
      </c>
      <c r="I253" s="556" t="s">
        <v>42</v>
      </c>
      <c r="J253" s="556" t="s">
        <v>43</v>
      </c>
      <c r="K253" s="556" t="s">
        <v>44</v>
      </c>
      <c r="L253" s="558">
        <v>28000000</v>
      </c>
      <c r="M253" s="558">
        <v>0</v>
      </c>
      <c r="N253" s="558">
        <v>28000000</v>
      </c>
      <c r="O253" s="558">
        <v>24000000</v>
      </c>
      <c r="P253" s="557" t="s">
        <v>45</v>
      </c>
      <c r="Q253" s="556" t="s">
        <v>2788</v>
      </c>
      <c r="R253" s="556" t="s">
        <v>2789</v>
      </c>
      <c r="S253" s="556" t="s">
        <v>48</v>
      </c>
      <c r="T253" s="556" t="s">
        <v>49</v>
      </c>
      <c r="U253" s="556" t="s">
        <v>2790</v>
      </c>
      <c r="V253" s="556" t="s">
        <v>51</v>
      </c>
      <c r="W253" s="556" t="s">
        <v>172</v>
      </c>
      <c r="X253" s="556" t="s">
        <v>173</v>
      </c>
      <c r="Y253" s="556" t="s">
        <v>2791</v>
      </c>
      <c r="Z253" s="556" t="s">
        <v>2791</v>
      </c>
      <c r="AA253" s="556" t="s">
        <v>2792</v>
      </c>
      <c r="AB253" s="556" t="s">
        <v>2793</v>
      </c>
      <c r="AC253" s="556" t="s">
        <v>2794</v>
      </c>
      <c r="AD253" s="556" t="s">
        <v>2795</v>
      </c>
      <c r="AE253" s="556"/>
      <c r="AF253" s="556" t="s">
        <v>2675</v>
      </c>
      <c r="AG253" s="556" t="s">
        <v>59</v>
      </c>
      <c r="AH253" s="556" t="s">
        <v>2796</v>
      </c>
      <c r="AI253" s="556" t="s">
        <v>2797</v>
      </c>
    </row>
    <row r="254" spans="1:35">
      <c r="A254" s="555">
        <v>59325</v>
      </c>
      <c r="B254" s="556" t="s">
        <v>2675</v>
      </c>
      <c r="C254" s="556" t="s">
        <v>2798</v>
      </c>
      <c r="D254" s="556" t="s">
        <v>37</v>
      </c>
      <c r="E254" s="557" t="s">
        <v>341</v>
      </c>
      <c r="F254" s="556" t="s">
        <v>342</v>
      </c>
      <c r="G254" s="556" t="s">
        <v>343</v>
      </c>
      <c r="H254" s="556" t="s">
        <v>344</v>
      </c>
      <c r="I254" s="556" t="s">
        <v>68</v>
      </c>
      <c r="J254" s="556" t="s">
        <v>69</v>
      </c>
      <c r="K254" s="556" t="s">
        <v>44</v>
      </c>
      <c r="L254" s="558">
        <v>100000000</v>
      </c>
      <c r="M254" s="558">
        <v>0</v>
      </c>
      <c r="N254" s="558">
        <v>100000000</v>
      </c>
      <c r="O254" s="558">
        <v>90000000</v>
      </c>
      <c r="P254" s="557" t="s">
        <v>45</v>
      </c>
      <c r="Q254" s="556" t="s">
        <v>2799</v>
      </c>
      <c r="R254" s="556" t="s">
        <v>2800</v>
      </c>
      <c r="S254" s="556" t="s">
        <v>48</v>
      </c>
      <c r="T254" s="556" t="s">
        <v>49</v>
      </c>
      <c r="U254" s="556" t="s">
        <v>2801</v>
      </c>
      <c r="V254" s="556" t="s">
        <v>51</v>
      </c>
      <c r="W254" s="556" t="s">
        <v>52</v>
      </c>
      <c r="X254" s="556" t="s">
        <v>53</v>
      </c>
      <c r="Y254" s="556" t="s">
        <v>2802</v>
      </c>
      <c r="Z254" s="556" t="s">
        <v>2802</v>
      </c>
      <c r="AA254" s="556" t="s">
        <v>2803</v>
      </c>
      <c r="AB254" s="556" t="s">
        <v>2804</v>
      </c>
      <c r="AC254" s="556" t="s">
        <v>2805</v>
      </c>
      <c r="AD254" s="556" t="s">
        <v>2806</v>
      </c>
      <c r="AE254" s="556"/>
      <c r="AF254" s="556" t="s">
        <v>2675</v>
      </c>
      <c r="AG254" s="556" t="s">
        <v>59</v>
      </c>
      <c r="AH254" s="556" t="s">
        <v>2807</v>
      </c>
      <c r="AI254" s="556" t="s">
        <v>2808</v>
      </c>
    </row>
    <row r="255" spans="1:35">
      <c r="A255" s="555">
        <v>59425</v>
      </c>
      <c r="B255" s="556" t="s">
        <v>2675</v>
      </c>
      <c r="C255" s="556" t="s">
        <v>2809</v>
      </c>
      <c r="D255" s="556" t="s">
        <v>37</v>
      </c>
      <c r="E255" s="557" t="s">
        <v>341</v>
      </c>
      <c r="F255" s="556" t="s">
        <v>342</v>
      </c>
      <c r="G255" s="556" t="s">
        <v>343</v>
      </c>
      <c r="H255" s="556" t="s">
        <v>344</v>
      </c>
      <c r="I255" s="556" t="s">
        <v>68</v>
      </c>
      <c r="J255" s="556" t="s">
        <v>69</v>
      </c>
      <c r="K255" s="556" t="s">
        <v>44</v>
      </c>
      <c r="L255" s="558">
        <v>40000000</v>
      </c>
      <c r="M255" s="558">
        <v>0</v>
      </c>
      <c r="N255" s="558">
        <v>40000000</v>
      </c>
      <c r="O255" s="558">
        <v>36000000</v>
      </c>
      <c r="P255" s="557" t="s">
        <v>45</v>
      </c>
      <c r="Q255" s="556" t="s">
        <v>2810</v>
      </c>
      <c r="R255" s="556" t="s">
        <v>2811</v>
      </c>
      <c r="S255" s="556" t="s">
        <v>48</v>
      </c>
      <c r="T255" s="556" t="s">
        <v>49</v>
      </c>
      <c r="U255" s="556" t="s">
        <v>2812</v>
      </c>
      <c r="V255" s="556" t="s">
        <v>51</v>
      </c>
      <c r="W255" s="556" t="s">
        <v>89</v>
      </c>
      <c r="X255" s="556" t="s">
        <v>90</v>
      </c>
      <c r="Y255" s="556" t="s">
        <v>2813</v>
      </c>
      <c r="Z255" s="556" t="s">
        <v>2067</v>
      </c>
      <c r="AA255" s="556" t="s">
        <v>2814</v>
      </c>
      <c r="AB255" s="556" t="s">
        <v>2815</v>
      </c>
      <c r="AC255" s="556" t="s">
        <v>2816</v>
      </c>
      <c r="AD255" s="556" t="s">
        <v>2817</v>
      </c>
      <c r="AE255" s="556"/>
      <c r="AF255" s="556" t="s">
        <v>2675</v>
      </c>
      <c r="AG255" s="556" t="s">
        <v>59</v>
      </c>
      <c r="AH255" s="556" t="s">
        <v>2818</v>
      </c>
      <c r="AI255" s="556" t="s">
        <v>2819</v>
      </c>
    </row>
    <row r="256" spans="1:35">
      <c r="A256" s="555">
        <v>59525</v>
      </c>
      <c r="B256" s="556" t="s">
        <v>2675</v>
      </c>
      <c r="C256" s="556" t="s">
        <v>2820</v>
      </c>
      <c r="D256" s="556" t="s">
        <v>37</v>
      </c>
      <c r="E256" s="557" t="s">
        <v>747</v>
      </c>
      <c r="F256" s="556" t="s">
        <v>748</v>
      </c>
      <c r="G256" s="556" t="s">
        <v>548</v>
      </c>
      <c r="H256" s="556" t="s">
        <v>549</v>
      </c>
      <c r="I256" s="556" t="s">
        <v>68</v>
      </c>
      <c r="J256" s="556" t="s">
        <v>69</v>
      </c>
      <c r="K256" s="556" t="s">
        <v>44</v>
      </c>
      <c r="L256" s="558">
        <v>47500000</v>
      </c>
      <c r="M256" s="558">
        <v>0</v>
      </c>
      <c r="N256" s="558">
        <v>47500000</v>
      </c>
      <c r="O256" s="558">
        <v>42500000</v>
      </c>
      <c r="P256" s="557" t="s">
        <v>45</v>
      </c>
      <c r="Q256" s="556" t="s">
        <v>2821</v>
      </c>
      <c r="R256" s="556" t="s">
        <v>2822</v>
      </c>
      <c r="S256" s="556" t="s">
        <v>48</v>
      </c>
      <c r="T256" s="556" t="s">
        <v>49</v>
      </c>
      <c r="U256" s="556" t="s">
        <v>2823</v>
      </c>
      <c r="V256" s="556" t="s">
        <v>51</v>
      </c>
      <c r="W256" s="556" t="s">
        <v>1092</v>
      </c>
      <c r="X256" s="556" t="s">
        <v>1093</v>
      </c>
      <c r="Y256" s="556" t="s">
        <v>1474</v>
      </c>
      <c r="Z256" s="556" t="s">
        <v>1869</v>
      </c>
      <c r="AA256" s="556" t="s">
        <v>2824</v>
      </c>
      <c r="AB256" s="556" t="s">
        <v>2825</v>
      </c>
      <c r="AC256" s="556" t="s">
        <v>2826</v>
      </c>
      <c r="AD256" s="556" t="s">
        <v>2827</v>
      </c>
      <c r="AE256" s="556"/>
      <c r="AF256" s="556" t="s">
        <v>2675</v>
      </c>
      <c r="AG256" s="556" t="s">
        <v>59</v>
      </c>
      <c r="AH256" s="556" t="s">
        <v>2828</v>
      </c>
      <c r="AI256" s="556" t="s">
        <v>2829</v>
      </c>
    </row>
    <row r="257" spans="1:35">
      <c r="A257" s="555">
        <v>59625</v>
      </c>
      <c r="B257" s="556" t="s">
        <v>2675</v>
      </c>
      <c r="C257" s="556" t="s">
        <v>2830</v>
      </c>
      <c r="D257" s="556" t="s">
        <v>37</v>
      </c>
      <c r="E257" s="557" t="s">
        <v>82</v>
      </c>
      <c r="F257" s="556" t="s">
        <v>83</v>
      </c>
      <c r="G257" s="556" t="s">
        <v>84</v>
      </c>
      <c r="H257" s="556" t="s">
        <v>85</v>
      </c>
      <c r="I257" s="556" t="s">
        <v>68</v>
      </c>
      <c r="J257" s="556" t="s">
        <v>69</v>
      </c>
      <c r="K257" s="556" t="s">
        <v>44</v>
      </c>
      <c r="L257" s="558">
        <v>22866000</v>
      </c>
      <c r="M257" s="558">
        <v>0</v>
      </c>
      <c r="N257" s="558">
        <v>22866000</v>
      </c>
      <c r="O257" s="558">
        <v>20350740</v>
      </c>
      <c r="P257" s="557" t="s">
        <v>45</v>
      </c>
      <c r="Q257" s="556" t="s">
        <v>2831</v>
      </c>
      <c r="R257" s="556" t="s">
        <v>2832</v>
      </c>
      <c r="S257" s="556" t="s">
        <v>48</v>
      </c>
      <c r="T257" s="556" t="s">
        <v>49</v>
      </c>
      <c r="U257" s="556" t="s">
        <v>2833</v>
      </c>
      <c r="V257" s="556" t="s">
        <v>51</v>
      </c>
      <c r="W257" s="556" t="s">
        <v>52</v>
      </c>
      <c r="X257" s="556" t="s">
        <v>53</v>
      </c>
      <c r="Y257" s="556" t="s">
        <v>1794</v>
      </c>
      <c r="Z257" s="556" t="s">
        <v>1784</v>
      </c>
      <c r="AA257" s="556" t="s">
        <v>2834</v>
      </c>
      <c r="AB257" s="556" t="s">
        <v>2835</v>
      </c>
      <c r="AC257" s="556" t="s">
        <v>2836</v>
      </c>
      <c r="AD257" s="556" t="s">
        <v>2837</v>
      </c>
      <c r="AE257" s="556"/>
      <c r="AF257" s="556" t="s">
        <v>2675</v>
      </c>
      <c r="AG257" s="556" t="s">
        <v>149</v>
      </c>
      <c r="AH257" s="556" t="s">
        <v>2838</v>
      </c>
      <c r="AI257" s="556" t="s">
        <v>2839</v>
      </c>
    </row>
    <row r="258" spans="1:35">
      <c r="A258" s="555">
        <v>59725</v>
      </c>
      <c r="B258" s="556" t="s">
        <v>2675</v>
      </c>
      <c r="C258" s="556" t="s">
        <v>2840</v>
      </c>
      <c r="D258" s="556" t="s">
        <v>37</v>
      </c>
      <c r="E258" s="557" t="s">
        <v>82</v>
      </c>
      <c r="F258" s="556" t="s">
        <v>83</v>
      </c>
      <c r="G258" s="556" t="s">
        <v>84</v>
      </c>
      <c r="H258" s="556" t="s">
        <v>85</v>
      </c>
      <c r="I258" s="556" t="s">
        <v>68</v>
      </c>
      <c r="J258" s="556" t="s">
        <v>69</v>
      </c>
      <c r="K258" s="556" t="s">
        <v>44</v>
      </c>
      <c r="L258" s="558">
        <v>35535000</v>
      </c>
      <c r="M258" s="558">
        <v>0</v>
      </c>
      <c r="N258" s="558">
        <v>35535000</v>
      </c>
      <c r="O258" s="558">
        <v>31626150</v>
      </c>
      <c r="P258" s="557" t="s">
        <v>45</v>
      </c>
      <c r="Q258" s="556" t="s">
        <v>2841</v>
      </c>
      <c r="R258" s="556" t="s">
        <v>2842</v>
      </c>
      <c r="S258" s="556" t="s">
        <v>48</v>
      </c>
      <c r="T258" s="556" t="s">
        <v>49</v>
      </c>
      <c r="U258" s="556" t="s">
        <v>2843</v>
      </c>
      <c r="V258" s="556" t="s">
        <v>51</v>
      </c>
      <c r="W258" s="556" t="s">
        <v>89</v>
      </c>
      <c r="X258" s="556" t="s">
        <v>90</v>
      </c>
      <c r="Y258" s="556" t="s">
        <v>2844</v>
      </c>
      <c r="Z258" s="556" t="s">
        <v>2845</v>
      </c>
      <c r="AA258" s="556" t="s">
        <v>2846</v>
      </c>
      <c r="AB258" s="556" t="s">
        <v>2847</v>
      </c>
      <c r="AC258" s="556" t="s">
        <v>2848</v>
      </c>
      <c r="AD258" s="556" t="s">
        <v>2849</v>
      </c>
      <c r="AE258" s="556"/>
      <c r="AF258" s="556" t="s">
        <v>2675</v>
      </c>
      <c r="AG258" s="556" t="s">
        <v>59</v>
      </c>
      <c r="AH258" s="556" t="s">
        <v>2850</v>
      </c>
      <c r="AI258" s="556" t="s">
        <v>2851</v>
      </c>
    </row>
    <row r="259" spans="1:35">
      <c r="A259" s="555">
        <v>59825</v>
      </c>
      <c r="B259" s="556" t="s">
        <v>2675</v>
      </c>
      <c r="C259" s="556" t="s">
        <v>2852</v>
      </c>
      <c r="D259" s="556" t="s">
        <v>37</v>
      </c>
      <c r="E259" s="557" t="s">
        <v>82</v>
      </c>
      <c r="F259" s="556" t="s">
        <v>83</v>
      </c>
      <c r="G259" s="556" t="s">
        <v>84</v>
      </c>
      <c r="H259" s="556" t="s">
        <v>85</v>
      </c>
      <c r="I259" s="556" t="s">
        <v>68</v>
      </c>
      <c r="J259" s="556" t="s">
        <v>69</v>
      </c>
      <c r="K259" s="556" t="s">
        <v>44</v>
      </c>
      <c r="L259" s="558">
        <v>32754000</v>
      </c>
      <c r="M259" s="558">
        <v>0</v>
      </c>
      <c r="N259" s="558">
        <v>32754000</v>
      </c>
      <c r="O259" s="558">
        <v>29041880</v>
      </c>
      <c r="P259" s="557" t="s">
        <v>45</v>
      </c>
      <c r="Q259" s="556" t="s">
        <v>2853</v>
      </c>
      <c r="R259" s="556" t="s">
        <v>2854</v>
      </c>
      <c r="S259" s="556" t="s">
        <v>48</v>
      </c>
      <c r="T259" s="556" t="s">
        <v>49</v>
      </c>
      <c r="U259" s="556" t="s">
        <v>2855</v>
      </c>
      <c r="V259" s="556" t="s">
        <v>51</v>
      </c>
      <c r="W259" s="556" t="s">
        <v>172</v>
      </c>
      <c r="X259" s="556" t="s">
        <v>173</v>
      </c>
      <c r="Y259" s="556" t="s">
        <v>1815</v>
      </c>
      <c r="Z259" s="556" t="s">
        <v>1805</v>
      </c>
      <c r="AA259" s="556" t="s">
        <v>2856</v>
      </c>
      <c r="AB259" s="556" t="s">
        <v>2857</v>
      </c>
      <c r="AC259" s="556" t="s">
        <v>2858</v>
      </c>
      <c r="AD259" s="556" t="s">
        <v>2859</v>
      </c>
      <c r="AE259" s="556"/>
      <c r="AF259" s="556" t="s">
        <v>2675</v>
      </c>
      <c r="AG259" s="556" t="s">
        <v>59</v>
      </c>
      <c r="AH259" s="556" t="s">
        <v>2860</v>
      </c>
      <c r="AI259" s="556" t="s">
        <v>2861</v>
      </c>
    </row>
    <row r="260" spans="1:35">
      <c r="A260" s="555">
        <v>59925</v>
      </c>
      <c r="B260" s="556" t="s">
        <v>2675</v>
      </c>
      <c r="C260" s="556" t="s">
        <v>2862</v>
      </c>
      <c r="D260" s="556" t="s">
        <v>37</v>
      </c>
      <c r="E260" s="557" t="s">
        <v>82</v>
      </c>
      <c r="F260" s="556" t="s">
        <v>83</v>
      </c>
      <c r="G260" s="556" t="s">
        <v>84</v>
      </c>
      <c r="H260" s="556" t="s">
        <v>85</v>
      </c>
      <c r="I260" s="556" t="s">
        <v>68</v>
      </c>
      <c r="J260" s="556" t="s">
        <v>69</v>
      </c>
      <c r="K260" s="556" t="s">
        <v>44</v>
      </c>
      <c r="L260" s="558">
        <v>35643150</v>
      </c>
      <c r="M260" s="558">
        <v>0</v>
      </c>
      <c r="N260" s="558">
        <v>35643150</v>
      </c>
      <c r="O260" s="558">
        <v>31722403</v>
      </c>
      <c r="P260" s="557" t="s">
        <v>45</v>
      </c>
      <c r="Q260" s="556" t="s">
        <v>2863</v>
      </c>
      <c r="R260" s="556" t="s">
        <v>2864</v>
      </c>
      <c r="S260" s="556" t="s">
        <v>48</v>
      </c>
      <c r="T260" s="556" t="s">
        <v>49</v>
      </c>
      <c r="U260" s="556" t="s">
        <v>2865</v>
      </c>
      <c r="V260" s="556" t="s">
        <v>51</v>
      </c>
      <c r="W260" s="556" t="s">
        <v>2511</v>
      </c>
      <c r="X260" s="556" t="s">
        <v>2512</v>
      </c>
      <c r="Y260" s="556" t="s">
        <v>2297</v>
      </c>
      <c r="Z260" s="556" t="s">
        <v>2844</v>
      </c>
      <c r="AA260" s="556" t="s">
        <v>2866</v>
      </c>
      <c r="AB260" s="556" t="s">
        <v>2867</v>
      </c>
      <c r="AC260" s="556" t="s">
        <v>2868</v>
      </c>
      <c r="AD260" s="556" t="s">
        <v>2869</v>
      </c>
      <c r="AE260" s="556"/>
      <c r="AF260" s="556" t="s">
        <v>2675</v>
      </c>
      <c r="AG260" s="556" t="s">
        <v>59</v>
      </c>
      <c r="AH260" s="556" t="s">
        <v>2870</v>
      </c>
      <c r="AI260" s="556" t="s">
        <v>2871</v>
      </c>
    </row>
    <row r="261" spans="1:35">
      <c r="A261" s="555">
        <v>60725</v>
      </c>
      <c r="B261" s="556" t="s">
        <v>2872</v>
      </c>
      <c r="C261" s="556" t="s">
        <v>2873</v>
      </c>
      <c r="D261" s="556" t="s">
        <v>37</v>
      </c>
      <c r="E261" s="557" t="s">
        <v>64</v>
      </c>
      <c r="F261" s="556" t="s">
        <v>65</v>
      </c>
      <c r="G261" s="556" t="s">
        <v>100</v>
      </c>
      <c r="H261" s="556" t="s">
        <v>101</v>
      </c>
      <c r="I261" s="556" t="s">
        <v>68</v>
      </c>
      <c r="J261" s="556" t="s">
        <v>69</v>
      </c>
      <c r="K261" s="556" t="s">
        <v>44</v>
      </c>
      <c r="L261" s="558">
        <v>58606667</v>
      </c>
      <c r="M261" s="558">
        <v>0</v>
      </c>
      <c r="N261" s="558">
        <v>58606667</v>
      </c>
      <c r="O261" s="558">
        <v>53100000</v>
      </c>
      <c r="P261" s="557" t="s">
        <v>45</v>
      </c>
      <c r="Q261" s="556" t="s">
        <v>2874</v>
      </c>
      <c r="R261" s="556" t="s">
        <v>2875</v>
      </c>
      <c r="S261" s="556" t="s">
        <v>48</v>
      </c>
      <c r="T261" s="556" t="s">
        <v>49</v>
      </c>
      <c r="U261" s="556" t="s">
        <v>2876</v>
      </c>
      <c r="V261" s="556" t="s">
        <v>51</v>
      </c>
      <c r="W261" s="556" t="s">
        <v>89</v>
      </c>
      <c r="X261" s="556" t="s">
        <v>90</v>
      </c>
      <c r="Y261" s="556" t="s">
        <v>2877</v>
      </c>
      <c r="Z261" s="556" t="s">
        <v>2877</v>
      </c>
      <c r="AA261" s="556" t="s">
        <v>2878</v>
      </c>
      <c r="AB261" s="556" t="s">
        <v>2879</v>
      </c>
      <c r="AC261" s="556" t="s">
        <v>2880</v>
      </c>
      <c r="AD261" s="556" t="s">
        <v>2881</v>
      </c>
      <c r="AE261" s="556"/>
      <c r="AF261" s="556" t="s">
        <v>2872</v>
      </c>
      <c r="AG261" s="556" t="s">
        <v>59</v>
      </c>
      <c r="AH261" s="556" t="s">
        <v>2882</v>
      </c>
      <c r="AI261" s="556" t="s">
        <v>2883</v>
      </c>
    </row>
    <row r="262" spans="1:35">
      <c r="A262" s="555">
        <v>60825</v>
      </c>
      <c r="B262" s="556" t="s">
        <v>2872</v>
      </c>
      <c r="C262" s="556" t="s">
        <v>2884</v>
      </c>
      <c r="D262" s="556" t="s">
        <v>37</v>
      </c>
      <c r="E262" s="557" t="s">
        <v>64</v>
      </c>
      <c r="F262" s="556" t="s">
        <v>65</v>
      </c>
      <c r="G262" s="556" t="s">
        <v>100</v>
      </c>
      <c r="H262" s="556" t="s">
        <v>101</v>
      </c>
      <c r="I262" s="556" t="s">
        <v>68</v>
      </c>
      <c r="J262" s="556" t="s">
        <v>69</v>
      </c>
      <c r="K262" s="556" t="s">
        <v>44</v>
      </c>
      <c r="L262" s="558">
        <v>58606667</v>
      </c>
      <c r="M262" s="558">
        <v>0</v>
      </c>
      <c r="N262" s="558">
        <v>58606667</v>
      </c>
      <c r="O262" s="558">
        <v>53100000</v>
      </c>
      <c r="P262" s="557" t="s">
        <v>45</v>
      </c>
      <c r="Q262" s="556" t="s">
        <v>2885</v>
      </c>
      <c r="R262" s="556" t="s">
        <v>2886</v>
      </c>
      <c r="S262" s="556" t="s">
        <v>48</v>
      </c>
      <c r="T262" s="556" t="s">
        <v>49</v>
      </c>
      <c r="U262" s="556" t="s">
        <v>2887</v>
      </c>
      <c r="V262" s="556" t="s">
        <v>51</v>
      </c>
      <c r="W262" s="556" t="s">
        <v>52</v>
      </c>
      <c r="X262" s="556" t="s">
        <v>53</v>
      </c>
      <c r="Y262" s="556" t="s">
        <v>2888</v>
      </c>
      <c r="Z262" s="556" t="s">
        <v>2888</v>
      </c>
      <c r="AA262" s="556" t="s">
        <v>2889</v>
      </c>
      <c r="AB262" s="556" t="s">
        <v>2890</v>
      </c>
      <c r="AC262" s="556" t="s">
        <v>2891</v>
      </c>
      <c r="AD262" s="556" t="s">
        <v>2892</v>
      </c>
      <c r="AE262" s="556"/>
      <c r="AF262" s="556" t="s">
        <v>2872</v>
      </c>
      <c r="AG262" s="556" t="s">
        <v>59</v>
      </c>
      <c r="AH262" s="556" t="s">
        <v>2893</v>
      </c>
      <c r="AI262" s="556" t="s">
        <v>2894</v>
      </c>
    </row>
    <row r="263" spans="1:35">
      <c r="A263" s="555">
        <v>61025</v>
      </c>
      <c r="B263" s="556" t="s">
        <v>2872</v>
      </c>
      <c r="C263" s="556" t="s">
        <v>2895</v>
      </c>
      <c r="D263" s="556" t="s">
        <v>37</v>
      </c>
      <c r="E263" s="557" t="s">
        <v>82</v>
      </c>
      <c r="F263" s="556" t="s">
        <v>83</v>
      </c>
      <c r="G263" s="556" t="s">
        <v>84</v>
      </c>
      <c r="H263" s="556" t="s">
        <v>85</v>
      </c>
      <c r="I263" s="556" t="s">
        <v>68</v>
      </c>
      <c r="J263" s="556" t="s">
        <v>69</v>
      </c>
      <c r="K263" s="556" t="s">
        <v>44</v>
      </c>
      <c r="L263" s="558">
        <v>22866000</v>
      </c>
      <c r="M263" s="558">
        <v>0</v>
      </c>
      <c r="N263" s="558">
        <v>22866000</v>
      </c>
      <c r="O263" s="558">
        <v>20731840</v>
      </c>
      <c r="P263" s="557" t="s">
        <v>45</v>
      </c>
      <c r="Q263" s="556" t="s">
        <v>2896</v>
      </c>
      <c r="R263" s="556" t="s">
        <v>2897</v>
      </c>
      <c r="S263" s="556" t="s">
        <v>48</v>
      </c>
      <c r="T263" s="556" t="s">
        <v>49</v>
      </c>
      <c r="U263" s="556" t="s">
        <v>2898</v>
      </c>
      <c r="V263" s="556" t="s">
        <v>51</v>
      </c>
      <c r="W263" s="556" t="s">
        <v>89</v>
      </c>
      <c r="X263" s="556" t="s">
        <v>90</v>
      </c>
      <c r="Y263" s="556" t="s">
        <v>2899</v>
      </c>
      <c r="Z263" s="556" t="s">
        <v>1719</v>
      </c>
      <c r="AA263" s="556" t="s">
        <v>2900</v>
      </c>
      <c r="AB263" s="556" t="s">
        <v>2901</v>
      </c>
      <c r="AC263" s="556" t="s">
        <v>2902</v>
      </c>
      <c r="AD263" s="556" t="s">
        <v>2903</v>
      </c>
      <c r="AE263" s="556"/>
      <c r="AF263" s="556" t="s">
        <v>2872</v>
      </c>
      <c r="AG263" s="556" t="s">
        <v>149</v>
      </c>
      <c r="AH263" s="556" t="s">
        <v>2904</v>
      </c>
      <c r="AI263" s="556" t="s">
        <v>2905</v>
      </c>
    </row>
    <row r="264" spans="1:35">
      <c r="A264" s="555">
        <v>61125</v>
      </c>
      <c r="B264" s="556" t="s">
        <v>2872</v>
      </c>
      <c r="C264" s="556" t="s">
        <v>2906</v>
      </c>
      <c r="D264" s="556" t="s">
        <v>37</v>
      </c>
      <c r="E264" s="557" t="s">
        <v>64</v>
      </c>
      <c r="F264" s="556" t="s">
        <v>65</v>
      </c>
      <c r="G264" s="556" t="s">
        <v>100</v>
      </c>
      <c r="H264" s="556" t="s">
        <v>101</v>
      </c>
      <c r="I264" s="556" t="s">
        <v>68</v>
      </c>
      <c r="J264" s="556" t="s">
        <v>69</v>
      </c>
      <c r="K264" s="556" t="s">
        <v>44</v>
      </c>
      <c r="L264" s="558">
        <v>58606667</v>
      </c>
      <c r="M264" s="558">
        <v>0</v>
      </c>
      <c r="N264" s="558">
        <v>58606667</v>
      </c>
      <c r="O264" s="558">
        <v>53100000</v>
      </c>
      <c r="P264" s="557" t="s">
        <v>45</v>
      </c>
      <c r="Q264" s="556" t="s">
        <v>2907</v>
      </c>
      <c r="R264" s="556" t="s">
        <v>2908</v>
      </c>
      <c r="S264" s="556" t="s">
        <v>48</v>
      </c>
      <c r="T264" s="556" t="s">
        <v>49</v>
      </c>
      <c r="U264" s="556" t="s">
        <v>2909</v>
      </c>
      <c r="V264" s="556" t="s">
        <v>51</v>
      </c>
      <c r="W264" s="556" t="s">
        <v>1092</v>
      </c>
      <c r="X264" s="556" t="s">
        <v>1093</v>
      </c>
      <c r="Y264" s="556" t="s">
        <v>2910</v>
      </c>
      <c r="Z264" s="556" t="s">
        <v>2911</v>
      </c>
      <c r="AA264" s="556" t="s">
        <v>2912</v>
      </c>
      <c r="AB264" s="556" t="s">
        <v>2913</v>
      </c>
      <c r="AC264" s="556" t="s">
        <v>2914</v>
      </c>
      <c r="AD264" s="556" t="s">
        <v>2915</v>
      </c>
      <c r="AE264" s="556"/>
      <c r="AF264" s="556" t="s">
        <v>2872</v>
      </c>
      <c r="AG264" s="556" t="s">
        <v>59</v>
      </c>
      <c r="AH264" s="556" t="s">
        <v>2916</v>
      </c>
      <c r="AI264" s="556" t="s">
        <v>2917</v>
      </c>
    </row>
    <row r="265" spans="1:35">
      <c r="A265" s="555">
        <v>61225</v>
      </c>
      <c r="B265" s="556" t="s">
        <v>2918</v>
      </c>
      <c r="C265" s="556" t="s">
        <v>2919</v>
      </c>
      <c r="D265" s="556" t="s">
        <v>37</v>
      </c>
      <c r="E265" s="557" t="s">
        <v>64</v>
      </c>
      <c r="F265" s="556" t="s">
        <v>65</v>
      </c>
      <c r="G265" s="556" t="s">
        <v>66</v>
      </c>
      <c r="H265" s="556" t="s">
        <v>67</v>
      </c>
      <c r="I265" s="556" t="s">
        <v>68</v>
      </c>
      <c r="J265" s="556" t="s">
        <v>69</v>
      </c>
      <c r="K265" s="556" t="s">
        <v>44</v>
      </c>
      <c r="L265" s="558">
        <v>39733333</v>
      </c>
      <c r="M265" s="558">
        <v>0</v>
      </c>
      <c r="N265" s="558">
        <v>39733333</v>
      </c>
      <c r="O265" s="558">
        <v>36000000</v>
      </c>
      <c r="P265" s="557" t="s">
        <v>45</v>
      </c>
      <c r="Q265" s="556" t="s">
        <v>2920</v>
      </c>
      <c r="R265" s="556" t="s">
        <v>2921</v>
      </c>
      <c r="S265" s="556" t="s">
        <v>48</v>
      </c>
      <c r="T265" s="556" t="s">
        <v>49</v>
      </c>
      <c r="U265" s="556" t="s">
        <v>2922</v>
      </c>
      <c r="V265" s="556" t="s">
        <v>51</v>
      </c>
      <c r="W265" s="556" t="s">
        <v>142</v>
      </c>
      <c r="X265" s="556" t="s">
        <v>143</v>
      </c>
      <c r="Y265" s="556" t="s">
        <v>2923</v>
      </c>
      <c r="Z265" s="556" t="s">
        <v>2923</v>
      </c>
      <c r="AA265" s="556" t="s">
        <v>2924</v>
      </c>
      <c r="AB265" s="556" t="s">
        <v>2925</v>
      </c>
      <c r="AC265" s="556" t="s">
        <v>2926</v>
      </c>
      <c r="AD265" s="556" t="s">
        <v>2927</v>
      </c>
      <c r="AE265" s="556"/>
      <c r="AF265" s="556" t="s">
        <v>2918</v>
      </c>
      <c r="AG265" s="556" t="s">
        <v>59</v>
      </c>
      <c r="AH265" s="556" t="s">
        <v>2928</v>
      </c>
      <c r="AI265" s="556" t="s">
        <v>2929</v>
      </c>
    </row>
    <row r="266" spans="1:35">
      <c r="A266" s="555">
        <v>62325</v>
      </c>
      <c r="B266" s="556" t="s">
        <v>2930</v>
      </c>
      <c r="C266" s="556" t="s">
        <v>2931</v>
      </c>
      <c r="D266" s="556" t="s">
        <v>37</v>
      </c>
      <c r="E266" s="557" t="s">
        <v>82</v>
      </c>
      <c r="F266" s="556" t="s">
        <v>83</v>
      </c>
      <c r="G266" s="556" t="s">
        <v>84</v>
      </c>
      <c r="H266" s="556" t="s">
        <v>85</v>
      </c>
      <c r="I266" s="556" t="s">
        <v>68</v>
      </c>
      <c r="J266" s="556" t="s">
        <v>69</v>
      </c>
      <c r="K266" s="556" t="s">
        <v>44</v>
      </c>
      <c r="L266" s="558">
        <v>22637340</v>
      </c>
      <c r="M266" s="558">
        <v>0</v>
      </c>
      <c r="N266" s="558">
        <v>22637340</v>
      </c>
      <c r="O266" s="558">
        <v>20579400</v>
      </c>
      <c r="P266" s="557" t="s">
        <v>45</v>
      </c>
      <c r="Q266" s="556" t="s">
        <v>2932</v>
      </c>
      <c r="R266" s="556" t="s">
        <v>2933</v>
      </c>
      <c r="S266" s="556" t="s">
        <v>48</v>
      </c>
      <c r="T266" s="556" t="s">
        <v>49</v>
      </c>
      <c r="U266" s="556" t="s">
        <v>2934</v>
      </c>
      <c r="V266" s="556" t="s">
        <v>51</v>
      </c>
      <c r="W266" s="556" t="s">
        <v>52</v>
      </c>
      <c r="X266" s="556" t="s">
        <v>53</v>
      </c>
      <c r="Y266" s="556" t="s">
        <v>1784</v>
      </c>
      <c r="Z266" s="556" t="s">
        <v>978</v>
      </c>
      <c r="AA266" s="556" t="s">
        <v>2935</v>
      </c>
      <c r="AB266" s="556" t="s">
        <v>2936</v>
      </c>
      <c r="AC266" s="556" t="s">
        <v>2937</v>
      </c>
      <c r="AD266" s="556" t="s">
        <v>2938</v>
      </c>
      <c r="AE266" s="556"/>
      <c r="AF266" s="556" t="s">
        <v>2930</v>
      </c>
      <c r="AG266" s="556" t="s">
        <v>149</v>
      </c>
      <c r="AH266" s="556" t="s">
        <v>2939</v>
      </c>
      <c r="AI266" s="556" t="s">
        <v>2940</v>
      </c>
    </row>
    <row r="267" spans="1:35">
      <c r="A267" s="555">
        <v>62425</v>
      </c>
      <c r="B267" s="556" t="s">
        <v>2930</v>
      </c>
      <c r="C267" s="556" t="s">
        <v>2941</v>
      </c>
      <c r="D267" s="556" t="s">
        <v>37</v>
      </c>
      <c r="E267" s="557" t="s">
        <v>82</v>
      </c>
      <c r="F267" s="556" t="s">
        <v>83</v>
      </c>
      <c r="G267" s="556" t="s">
        <v>84</v>
      </c>
      <c r="H267" s="556" t="s">
        <v>85</v>
      </c>
      <c r="I267" s="556" t="s">
        <v>68</v>
      </c>
      <c r="J267" s="556" t="s">
        <v>69</v>
      </c>
      <c r="K267" s="556" t="s">
        <v>44</v>
      </c>
      <c r="L267" s="558">
        <v>35179650</v>
      </c>
      <c r="M267" s="558">
        <v>0</v>
      </c>
      <c r="N267" s="558">
        <v>35179650</v>
      </c>
      <c r="O267" s="558">
        <v>31981500</v>
      </c>
      <c r="P267" s="557" t="s">
        <v>45</v>
      </c>
      <c r="Q267" s="556" t="s">
        <v>2942</v>
      </c>
      <c r="R267" s="556" t="s">
        <v>2943</v>
      </c>
      <c r="S267" s="556" t="s">
        <v>48</v>
      </c>
      <c r="T267" s="556" t="s">
        <v>49</v>
      </c>
      <c r="U267" s="556" t="s">
        <v>2944</v>
      </c>
      <c r="V267" s="556" t="s">
        <v>51</v>
      </c>
      <c r="W267" s="556" t="s">
        <v>52</v>
      </c>
      <c r="X267" s="556" t="s">
        <v>53</v>
      </c>
      <c r="Y267" s="556" t="s">
        <v>1341</v>
      </c>
      <c r="Z267" s="556" t="s">
        <v>2945</v>
      </c>
      <c r="AA267" s="556" t="s">
        <v>2946</v>
      </c>
      <c r="AB267" s="556" t="s">
        <v>2947</v>
      </c>
      <c r="AC267" s="556" t="s">
        <v>2948</v>
      </c>
      <c r="AD267" s="556" t="s">
        <v>2949</v>
      </c>
      <c r="AE267" s="556"/>
      <c r="AF267" s="556" t="s">
        <v>2930</v>
      </c>
      <c r="AG267" s="556" t="s">
        <v>59</v>
      </c>
      <c r="AH267" s="556" t="s">
        <v>2950</v>
      </c>
      <c r="AI267" s="556" t="s">
        <v>2951</v>
      </c>
    </row>
    <row r="268" spans="1:35">
      <c r="A268" s="555">
        <v>62725</v>
      </c>
      <c r="B268" s="556" t="s">
        <v>2930</v>
      </c>
      <c r="C268" s="556" t="s">
        <v>2952</v>
      </c>
      <c r="D268" s="556" t="s">
        <v>37</v>
      </c>
      <c r="E268" s="557" t="s">
        <v>82</v>
      </c>
      <c r="F268" s="556" t="s">
        <v>83</v>
      </c>
      <c r="G268" s="556" t="s">
        <v>548</v>
      </c>
      <c r="H268" s="556" t="s">
        <v>549</v>
      </c>
      <c r="I268" s="556" t="s">
        <v>68</v>
      </c>
      <c r="J268" s="556" t="s">
        <v>69</v>
      </c>
      <c r="K268" s="556" t="s">
        <v>44</v>
      </c>
      <c r="L268" s="558">
        <v>83440000</v>
      </c>
      <c r="M268" s="558">
        <v>0</v>
      </c>
      <c r="N268" s="558">
        <v>83440000</v>
      </c>
      <c r="O268" s="558">
        <v>75600000</v>
      </c>
      <c r="P268" s="557" t="s">
        <v>45</v>
      </c>
      <c r="Q268" s="556" t="s">
        <v>2953</v>
      </c>
      <c r="R268" s="556" t="s">
        <v>2954</v>
      </c>
      <c r="S268" s="556" t="s">
        <v>48</v>
      </c>
      <c r="T268" s="556" t="s">
        <v>49</v>
      </c>
      <c r="U268" s="556" t="s">
        <v>2955</v>
      </c>
      <c r="V268" s="556" t="s">
        <v>51</v>
      </c>
      <c r="W268" s="556" t="s">
        <v>52</v>
      </c>
      <c r="X268" s="556" t="s">
        <v>53</v>
      </c>
      <c r="Y268" s="556" t="s">
        <v>1805</v>
      </c>
      <c r="Z268" s="556" t="s">
        <v>1794</v>
      </c>
      <c r="AA268" s="556" t="s">
        <v>2956</v>
      </c>
      <c r="AB268" s="556" t="s">
        <v>2957</v>
      </c>
      <c r="AC268" s="556" t="s">
        <v>2958</v>
      </c>
      <c r="AD268" s="556" t="s">
        <v>2959</v>
      </c>
      <c r="AE268" s="556"/>
      <c r="AF268" s="556" t="s">
        <v>2930</v>
      </c>
      <c r="AG268" s="556" t="s">
        <v>59</v>
      </c>
      <c r="AH268" s="556" t="s">
        <v>2960</v>
      </c>
      <c r="AI268" s="556" t="s">
        <v>2961</v>
      </c>
    </row>
    <row r="269" spans="1:35">
      <c r="A269" s="555">
        <v>62825</v>
      </c>
      <c r="B269" s="556" t="s">
        <v>2930</v>
      </c>
      <c r="C269" s="556" t="s">
        <v>2962</v>
      </c>
      <c r="D269" s="556" t="s">
        <v>37</v>
      </c>
      <c r="E269" s="557" t="s">
        <v>38</v>
      </c>
      <c r="F269" s="556" t="s">
        <v>39</v>
      </c>
      <c r="G269" s="556" t="s">
        <v>40</v>
      </c>
      <c r="H269" s="556" t="s">
        <v>41</v>
      </c>
      <c r="I269" s="556" t="s">
        <v>42</v>
      </c>
      <c r="J269" s="556" t="s">
        <v>43</v>
      </c>
      <c r="K269" s="556" t="s">
        <v>44</v>
      </c>
      <c r="L269" s="558">
        <v>51381000</v>
      </c>
      <c r="M269" s="558">
        <v>0</v>
      </c>
      <c r="N269" s="558">
        <v>51381000</v>
      </c>
      <c r="O269" s="558">
        <v>46710000</v>
      </c>
      <c r="P269" s="557" t="s">
        <v>45</v>
      </c>
      <c r="Q269" s="556" t="s">
        <v>2963</v>
      </c>
      <c r="R269" s="556" t="s">
        <v>2964</v>
      </c>
      <c r="S269" s="556" t="s">
        <v>48</v>
      </c>
      <c r="T269" s="556" t="s">
        <v>49</v>
      </c>
      <c r="U269" s="556" t="s">
        <v>2965</v>
      </c>
      <c r="V269" s="556" t="s">
        <v>51</v>
      </c>
      <c r="W269" s="556" t="s">
        <v>52</v>
      </c>
      <c r="X269" s="556" t="s">
        <v>53</v>
      </c>
      <c r="Y269" s="556" t="s">
        <v>1690</v>
      </c>
      <c r="Z269" s="556" t="s">
        <v>1690</v>
      </c>
      <c r="AA269" s="556" t="s">
        <v>2966</v>
      </c>
      <c r="AB269" s="556" t="s">
        <v>2967</v>
      </c>
      <c r="AC269" s="556" t="s">
        <v>2968</v>
      </c>
      <c r="AD269" s="556" t="s">
        <v>2969</v>
      </c>
      <c r="AE269" s="556"/>
      <c r="AF269" s="556" t="s">
        <v>2930</v>
      </c>
      <c r="AG269" s="556" t="s">
        <v>59</v>
      </c>
      <c r="AH269" s="556" t="s">
        <v>2970</v>
      </c>
      <c r="AI269" s="556" t="s">
        <v>2971</v>
      </c>
    </row>
    <row r="270" spans="1:35">
      <c r="A270" s="555">
        <v>62925</v>
      </c>
      <c r="B270" s="556" t="s">
        <v>2930</v>
      </c>
      <c r="C270" s="556" t="s">
        <v>2972</v>
      </c>
      <c r="D270" s="556" t="s">
        <v>37</v>
      </c>
      <c r="E270" s="557" t="s">
        <v>64</v>
      </c>
      <c r="F270" s="556" t="s">
        <v>65</v>
      </c>
      <c r="G270" s="556" t="s">
        <v>899</v>
      </c>
      <c r="H270" s="556" t="s">
        <v>900</v>
      </c>
      <c r="I270" s="556" t="s">
        <v>68</v>
      </c>
      <c r="J270" s="556" t="s">
        <v>69</v>
      </c>
      <c r="K270" s="556" t="s">
        <v>44</v>
      </c>
      <c r="L270" s="558">
        <v>53460000</v>
      </c>
      <c r="M270" s="558">
        <v>0</v>
      </c>
      <c r="N270" s="558">
        <v>53460000</v>
      </c>
      <c r="O270" s="558">
        <v>48960000</v>
      </c>
      <c r="P270" s="557" t="s">
        <v>45</v>
      </c>
      <c r="Q270" s="556" t="s">
        <v>2973</v>
      </c>
      <c r="R270" s="556" t="s">
        <v>2974</v>
      </c>
      <c r="S270" s="556" t="s">
        <v>48</v>
      </c>
      <c r="T270" s="556" t="s">
        <v>49</v>
      </c>
      <c r="U270" s="556" t="s">
        <v>2975</v>
      </c>
      <c r="V270" s="556" t="s">
        <v>51</v>
      </c>
      <c r="W270" s="556" t="s">
        <v>52</v>
      </c>
      <c r="X270" s="556" t="s">
        <v>53</v>
      </c>
      <c r="Y270" s="556" t="s">
        <v>695</v>
      </c>
      <c r="Z270" s="556" t="s">
        <v>2976</v>
      </c>
      <c r="AA270" s="556" t="s">
        <v>2977</v>
      </c>
      <c r="AB270" s="556" t="s">
        <v>2978</v>
      </c>
      <c r="AC270" s="556" t="s">
        <v>2979</v>
      </c>
      <c r="AD270" s="556" t="s">
        <v>2980</v>
      </c>
      <c r="AE270" s="556"/>
      <c r="AF270" s="556" t="s">
        <v>2930</v>
      </c>
      <c r="AG270" s="556" t="s">
        <v>59</v>
      </c>
      <c r="AH270" s="556" t="s">
        <v>2981</v>
      </c>
      <c r="AI270" s="556" t="s">
        <v>2982</v>
      </c>
    </row>
    <row r="271" spans="1:35">
      <c r="A271" s="555">
        <v>63025</v>
      </c>
      <c r="B271" s="556" t="s">
        <v>2930</v>
      </c>
      <c r="C271" s="556" t="s">
        <v>2983</v>
      </c>
      <c r="D271" s="556" t="s">
        <v>37</v>
      </c>
      <c r="E271" s="557" t="s">
        <v>82</v>
      </c>
      <c r="F271" s="556" t="s">
        <v>83</v>
      </c>
      <c r="G271" s="556" t="s">
        <v>84</v>
      </c>
      <c r="H271" s="556" t="s">
        <v>85</v>
      </c>
      <c r="I271" s="556" t="s">
        <v>68</v>
      </c>
      <c r="J271" s="556" t="s">
        <v>69</v>
      </c>
      <c r="K271" s="556" t="s">
        <v>44</v>
      </c>
      <c r="L271" s="558">
        <v>35179650</v>
      </c>
      <c r="M271" s="558">
        <v>0</v>
      </c>
      <c r="N271" s="558">
        <v>35179650</v>
      </c>
      <c r="O271" s="558">
        <v>31981500</v>
      </c>
      <c r="P271" s="557" t="s">
        <v>45</v>
      </c>
      <c r="Q271" s="556" t="s">
        <v>2984</v>
      </c>
      <c r="R271" s="556" t="s">
        <v>2985</v>
      </c>
      <c r="S271" s="556" t="s">
        <v>48</v>
      </c>
      <c r="T271" s="556" t="s">
        <v>49</v>
      </c>
      <c r="U271" s="556" t="s">
        <v>2986</v>
      </c>
      <c r="V271" s="556" t="s">
        <v>51</v>
      </c>
      <c r="W271" s="556" t="s">
        <v>52</v>
      </c>
      <c r="X271" s="556" t="s">
        <v>53</v>
      </c>
      <c r="Y271" s="556" t="s">
        <v>2845</v>
      </c>
      <c r="Z271" s="556" t="s">
        <v>2899</v>
      </c>
      <c r="AA271" s="556" t="s">
        <v>2987</v>
      </c>
      <c r="AB271" s="556" t="s">
        <v>2988</v>
      </c>
      <c r="AC271" s="556" t="s">
        <v>2989</v>
      </c>
      <c r="AD271" s="556" t="s">
        <v>2990</v>
      </c>
      <c r="AE271" s="556"/>
      <c r="AF271" s="556" t="s">
        <v>2930</v>
      </c>
      <c r="AG271" s="556" t="s">
        <v>59</v>
      </c>
      <c r="AH271" s="556" t="s">
        <v>2991</v>
      </c>
      <c r="AI271" s="556" t="s">
        <v>2992</v>
      </c>
    </row>
    <row r="272" spans="1:35">
      <c r="A272" s="555">
        <v>63325</v>
      </c>
      <c r="B272" s="556" t="s">
        <v>2930</v>
      </c>
      <c r="C272" s="556" t="s">
        <v>2993</v>
      </c>
      <c r="D272" s="556" t="s">
        <v>37</v>
      </c>
      <c r="E272" s="557" t="s">
        <v>82</v>
      </c>
      <c r="F272" s="556" t="s">
        <v>83</v>
      </c>
      <c r="G272" s="556" t="s">
        <v>84</v>
      </c>
      <c r="H272" s="556" t="s">
        <v>85</v>
      </c>
      <c r="I272" s="556" t="s">
        <v>68</v>
      </c>
      <c r="J272" s="556" t="s">
        <v>69</v>
      </c>
      <c r="K272" s="556" t="s">
        <v>44</v>
      </c>
      <c r="L272" s="558">
        <v>27409536</v>
      </c>
      <c r="M272" s="558">
        <v>0</v>
      </c>
      <c r="N272" s="558">
        <v>27409536</v>
      </c>
      <c r="O272" s="558">
        <v>24917760</v>
      </c>
      <c r="P272" s="557" t="s">
        <v>45</v>
      </c>
      <c r="Q272" s="556" t="s">
        <v>2994</v>
      </c>
      <c r="R272" s="556" t="s">
        <v>2995</v>
      </c>
      <c r="S272" s="556" t="s">
        <v>48</v>
      </c>
      <c r="T272" s="556" t="s">
        <v>49</v>
      </c>
      <c r="U272" s="556" t="s">
        <v>2996</v>
      </c>
      <c r="V272" s="556" t="s">
        <v>51</v>
      </c>
      <c r="W272" s="556" t="s">
        <v>172</v>
      </c>
      <c r="X272" s="556" t="s">
        <v>173</v>
      </c>
      <c r="Y272" s="556" t="s">
        <v>860</v>
      </c>
      <c r="Z272" s="556" t="s">
        <v>2997</v>
      </c>
      <c r="AA272" s="556" t="s">
        <v>2998</v>
      </c>
      <c r="AB272" s="556" t="s">
        <v>2999</v>
      </c>
      <c r="AC272" s="556" t="s">
        <v>3000</v>
      </c>
      <c r="AD272" s="556" t="s">
        <v>3001</v>
      </c>
      <c r="AE272" s="556"/>
      <c r="AF272" s="556" t="s">
        <v>2930</v>
      </c>
      <c r="AG272" s="556" t="s">
        <v>59</v>
      </c>
      <c r="AH272" s="556" t="s">
        <v>3002</v>
      </c>
      <c r="AI272" s="556" t="s">
        <v>3003</v>
      </c>
    </row>
    <row r="273" spans="1:35">
      <c r="A273" s="555">
        <v>63425</v>
      </c>
      <c r="B273" s="556" t="s">
        <v>2930</v>
      </c>
      <c r="C273" s="556" t="s">
        <v>3004</v>
      </c>
      <c r="D273" s="556" t="s">
        <v>37</v>
      </c>
      <c r="E273" s="557" t="s">
        <v>498</v>
      </c>
      <c r="F273" s="556" t="s">
        <v>499</v>
      </c>
      <c r="G273" s="556" t="s">
        <v>500</v>
      </c>
      <c r="H273" s="556" t="s">
        <v>501</v>
      </c>
      <c r="I273" s="556" t="s">
        <v>68</v>
      </c>
      <c r="J273" s="556" t="s">
        <v>69</v>
      </c>
      <c r="K273" s="556" t="s">
        <v>44</v>
      </c>
      <c r="L273" s="558">
        <v>88065000</v>
      </c>
      <c r="M273" s="558">
        <v>0</v>
      </c>
      <c r="N273" s="558">
        <v>88065000</v>
      </c>
      <c r="O273" s="558">
        <v>80340000</v>
      </c>
      <c r="P273" s="557" t="s">
        <v>45</v>
      </c>
      <c r="Q273" s="556" t="s">
        <v>3005</v>
      </c>
      <c r="R273" s="556" t="s">
        <v>3006</v>
      </c>
      <c r="S273" s="556" t="s">
        <v>48</v>
      </c>
      <c r="T273" s="556" t="s">
        <v>49</v>
      </c>
      <c r="U273" s="556" t="s">
        <v>3007</v>
      </c>
      <c r="V273" s="556" t="s">
        <v>51</v>
      </c>
      <c r="W273" s="556" t="s">
        <v>3008</v>
      </c>
      <c r="X273" s="556" t="s">
        <v>3009</v>
      </c>
      <c r="Y273" s="556" t="s">
        <v>3010</v>
      </c>
      <c r="Z273" s="556" t="s">
        <v>3011</v>
      </c>
      <c r="AA273" s="556" t="s">
        <v>3012</v>
      </c>
      <c r="AB273" s="556" t="s">
        <v>3013</v>
      </c>
      <c r="AC273" s="556" t="s">
        <v>3014</v>
      </c>
      <c r="AD273" s="556" t="s">
        <v>3015</v>
      </c>
      <c r="AE273" s="556"/>
      <c r="AF273" s="556" t="s">
        <v>2930</v>
      </c>
      <c r="AG273" s="556" t="s">
        <v>59</v>
      </c>
      <c r="AH273" s="556" t="s">
        <v>3016</v>
      </c>
      <c r="AI273" s="556" t="s">
        <v>3017</v>
      </c>
    </row>
    <row r="274" spans="1:35">
      <c r="A274" s="555">
        <v>63625</v>
      </c>
      <c r="B274" s="556" t="s">
        <v>3018</v>
      </c>
      <c r="C274" s="556" t="s">
        <v>3019</v>
      </c>
      <c r="D274" s="556" t="s">
        <v>37</v>
      </c>
      <c r="E274" s="557" t="s">
        <v>82</v>
      </c>
      <c r="F274" s="556" t="s">
        <v>83</v>
      </c>
      <c r="G274" s="556" t="s">
        <v>84</v>
      </c>
      <c r="H274" s="556" t="s">
        <v>85</v>
      </c>
      <c r="I274" s="556" t="s">
        <v>68</v>
      </c>
      <c r="J274" s="556" t="s">
        <v>69</v>
      </c>
      <c r="K274" s="556" t="s">
        <v>44</v>
      </c>
      <c r="L274" s="558">
        <v>35170957</v>
      </c>
      <c r="M274" s="558">
        <v>0</v>
      </c>
      <c r="N274" s="558">
        <v>35170957</v>
      </c>
      <c r="O274" s="558">
        <v>32081616</v>
      </c>
      <c r="P274" s="557" t="s">
        <v>45</v>
      </c>
      <c r="Q274" s="556" t="s">
        <v>3020</v>
      </c>
      <c r="R274" s="556" t="s">
        <v>3021</v>
      </c>
      <c r="S274" s="556" t="s">
        <v>48</v>
      </c>
      <c r="T274" s="556" t="s">
        <v>49</v>
      </c>
      <c r="U274" s="556" t="s">
        <v>3022</v>
      </c>
      <c r="V274" s="556" t="s">
        <v>51</v>
      </c>
      <c r="W274" s="556" t="s">
        <v>3023</v>
      </c>
      <c r="X274" s="556" t="s">
        <v>3024</v>
      </c>
      <c r="Y274" s="556" t="s">
        <v>818</v>
      </c>
      <c r="Z274" s="556" t="s">
        <v>530</v>
      </c>
      <c r="AA274" s="556" t="s">
        <v>3025</v>
      </c>
      <c r="AB274" s="556" t="s">
        <v>3026</v>
      </c>
      <c r="AC274" s="556" t="s">
        <v>3027</v>
      </c>
      <c r="AD274" s="556" t="s">
        <v>3028</v>
      </c>
      <c r="AE274" s="556"/>
      <c r="AF274" s="556" t="s">
        <v>3018</v>
      </c>
      <c r="AG274" s="556" t="s">
        <v>59</v>
      </c>
      <c r="AH274" s="556" t="s">
        <v>3029</v>
      </c>
      <c r="AI274" s="556" t="s">
        <v>3030</v>
      </c>
    </row>
    <row r="275" spans="1:35">
      <c r="A275" s="555">
        <v>63825</v>
      </c>
      <c r="B275" s="556" t="s">
        <v>3018</v>
      </c>
      <c r="C275" s="556" t="s">
        <v>3031</v>
      </c>
      <c r="D275" s="556" t="s">
        <v>37</v>
      </c>
      <c r="E275" s="557" t="s">
        <v>82</v>
      </c>
      <c r="F275" s="556" t="s">
        <v>83</v>
      </c>
      <c r="G275" s="556" t="s">
        <v>84</v>
      </c>
      <c r="H275" s="556" t="s">
        <v>85</v>
      </c>
      <c r="I275" s="556" t="s">
        <v>68</v>
      </c>
      <c r="J275" s="556" t="s">
        <v>69</v>
      </c>
      <c r="K275" s="556" t="s">
        <v>44</v>
      </c>
      <c r="L275" s="558">
        <v>35061200</v>
      </c>
      <c r="M275" s="558">
        <v>0</v>
      </c>
      <c r="N275" s="558">
        <v>35061200</v>
      </c>
      <c r="O275" s="558">
        <v>31981500</v>
      </c>
      <c r="P275" s="557" t="s">
        <v>45</v>
      </c>
      <c r="Q275" s="556" t="s">
        <v>3032</v>
      </c>
      <c r="R275" s="556" t="s">
        <v>3033</v>
      </c>
      <c r="S275" s="556" t="s">
        <v>48</v>
      </c>
      <c r="T275" s="556" t="s">
        <v>49</v>
      </c>
      <c r="U275" s="556" t="s">
        <v>3034</v>
      </c>
      <c r="V275" s="556" t="s">
        <v>51</v>
      </c>
      <c r="W275" s="556" t="s">
        <v>52</v>
      </c>
      <c r="X275" s="556" t="s">
        <v>53</v>
      </c>
      <c r="Y275" s="556" t="s">
        <v>3035</v>
      </c>
      <c r="Z275" s="556" t="s">
        <v>797</v>
      </c>
      <c r="AA275" s="556" t="s">
        <v>3036</v>
      </c>
      <c r="AB275" s="556" t="s">
        <v>3037</v>
      </c>
      <c r="AC275" s="556" t="s">
        <v>3038</v>
      </c>
      <c r="AD275" s="556" t="s">
        <v>3039</v>
      </c>
      <c r="AE275" s="556"/>
      <c r="AF275" s="556" t="s">
        <v>3018</v>
      </c>
      <c r="AG275" s="556" t="s">
        <v>59</v>
      </c>
      <c r="AH275" s="556" t="s">
        <v>3040</v>
      </c>
      <c r="AI275" s="556" t="s">
        <v>3041</v>
      </c>
    </row>
    <row r="276" spans="1:35">
      <c r="A276" s="555">
        <v>64025</v>
      </c>
      <c r="B276" s="556" t="s">
        <v>3018</v>
      </c>
      <c r="C276" s="556" t="s">
        <v>3042</v>
      </c>
      <c r="D276" s="556" t="s">
        <v>37</v>
      </c>
      <c r="E276" s="557" t="s">
        <v>64</v>
      </c>
      <c r="F276" s="556" t="s">
        <v>65</v>
      </c>
      <c r="G276" s="556" t="s">
        <v>100</v>
      </c>
      <c r="H276" s="556" t="s">
        <v>101</v>
      </c>
      <c r="I276" s="556" t="s">
        <v>68</v>
      </c>
      <c r="J276" s="556" t="s">
        <v>69</v>
      </c>
      <c r="K276" s="556" t="s">
        <v>44</v>
      </c>
      <c r="L276" s="558">
        <v>18000000</v>
      </c>
      <c r="M276" s="558">
        <v>0</v>
      </c>
      <c r="N276" s="558">
        <v>18000000</v>
      </c>
      <c r="O276" s="558">
        <v>12800000</v>
      </c>
      <c r="P276" s="557" t="s">
        <v>45</v>
      </c>
      <c r="Q276" s="556" t="s">
        <v>3043</v>
      </c>
      <c r="R276" s="556" t="s">
        <v>3044</v>
      </c>
      <c r="S276" s="556" t="s">
        <v>48</v>
      </c>
      <c r="T276" s="556" t="s">
        <v>49</v>
      </c>
      <c r="U276" s="556" t="s">
        <v>3045</v>
      </c>
      <c r="V276" s="556" t="s">
        <v>51</v>
      </c>
      <c r="W276" s="556" t="s">
        <v>52</v>
      </c>
      <c r="X276" s="556" t="s">
        <v>53</v>
      </c>
      <c r="Y276" s="556" t="s">
        <v>3046</v>
      </c>
      <c r="Z276" s="556" t="s">
        <v>3047</v>
      </c>
      <c r="AA276" s="556" t="s">
        <v>3048</v>
      </c>
      <c r="AB276" s="556" t="s">
        <v>3049</v>
      </c>
      <c r="AC276" s="556" t="s">
        <v>3050</v>
      </c>
      <c r="AD276" s="556" t="s">
        <v>3051</v>
      </c>
      <c r="AE276" s="556"/>
      <c r="AF276" s="556" t="s">
        <v>3018</v>
      </c>
      <c r="AG276" s="556" t="s">
        <v>59</v>
      </c>
      <c r="AH276" s="556" t="s">
        <v>3052</v>
      </c>
      <c r="AI276" s="556" t="s">
        <v>3053</v>
      </c>
    </row>
    <row r="277" spans="1:35">
      <c r="A277" s="555">
        <v>64125</v>
      </c>
      <c r="B277" s="556" t="s">
        <v>3018</v>
      </c>
      <c r="C277" s="556" t="s">
        <v>3054</v>
      </c>
      <c r="D277" s="556" t="s">
        <v>37</v>
      </c>
      <c r="E277" s="557" t="s">
        <v>64</v>
      </c>
      <c r="F277" s="556" t="s">
        <v>65</v>
      </c>
      <c r="G277" s="556" t="s">
        <v>100</v>
      </c>
      <c r="H277" s="556" t="s">
        <v>101</v>
      </c>
      <c r="I277" s="556" t="s">
        <v>68</v>
      </c>
      <c r="J277" s="556" t="s">
        <v>69</v>
      </c>
      <c r="K277" s="556" t="s">
        <v>44</v>
      </c>
      <c r="L277" s="558">
        <v>23600000</v>
      </c>
      <c r="M277" s="558">
        <v>0</v>
      </c>
      <c r="N277" s="558">
        <v>23600000</v>
      </c>
      <c r="O277" s="558">
        <v>18486667</v>
      </c>
      <c r="P277" s="557" t="s">
        <v>45</v>
      </c>
      <c r="Q277" s="556" t="s">
        <v>3055</v>
      </c>
      <c r="R277" s="556" t="s">
        <v>3056</v>
      </c>
      <c r="S277" s="556" t="s">
        <v>48</v>
      </c>
      <c r="T277" s="556" t="s">
        <v>49</v>
      </c>
      <c r="U277" s="556" t="s">
        <v>3057</v>
      </c>
      <c r="V277" s="556" t="s">
        <v>51</v>
      </c>
      <c r="W277" s="556" t="s">
        <v>89</v>
      </c>
      <c r="X277" s="556" t="s">
        <v>90</v>
      </c>
      <c r="Y277" s="556" t="s">
        <v>3058</v>
      </c>
      <c r="Z277" s="556" t="s">
        <v>3059</v>
      </c>
      <c r="AA277" s="556" t="s">
        <v>3060</v>
      </c>
      <c r="AB277" s="556" t="s">
        <v>3061</v>
      </c>
      <c r="AC277" s="556" t="s">
        <v>3062</v>
      </c>
      <c r="AD277" s="556" t="s">
        <v>3063</v>
      </c>
      <c r="AE277" s="556"/>
      <c r="AF277" s="556" t="s">
        <v>3018</v>
      </c>
      <c r="AG277" s="556" t="s">
        <v>59</v>
      </c>
      <c r="AH277" s="556" t="s">
        <v>3064</v>
      </c>
      <c r="AI277" s="556" t="s">
        <v>3065</v>
      </c>
    </row>
    <row r="278" spans="1:35">
      <c r="A278" s="555">
        <v>64225</v>
      </c>
      <c r="B278" s="556" t="s">
        <v>3018</v>
      </c>
      <c r="C278" s="556" t="s">
        <v>3066</v>
      </c>
      <c r="D278" s="556" t="s">
        <v>37</v>
      </c>
      <c r="E278" s="557" t="s">
        <v>64</v>
      </c>
      <c r="F278" s="556" t="s">
        <v>65</v>
      </c>
      <c r="G278" s="556" t="s">
        <v>100</v>
      </c>
      <c r="H278" s="556" t="s">
        <v>101</v>
      </c>
      <c r="I278" s="556" t="s">
        <v>68</v>
      </c>
      <c r="J278" s="556" t="s">
        <v>69</v>
      </c>
      <c r="K278" s="556" t="s">
        <v>44</v>
      </c>
      <c r="L278" s="558">
        <v>23600000</v>
      </c>
      <c r="M278" s="558">
        <v>0</v>
      </c>
      <c r="N278" s="558">
        <v>23600000</v>
      </c>
      <c r="O278" s="558">
        <v>18486667</v>
      </c>
      <c r="P278" s="557" t="s">
        <v>45</v>
      </c>
      <c r="Q278" s="556" t="s">
        <v>3067</v>
      </c>
      <c r="R278" s="556" t="s">
        <v>3068</v>
      </c>
      <c r="S278" s="556" t="s">
        <v>48</v>
      </c>
      <c r="T278" s="556" t="s">
        <v>49</v>
      </c>
      <c r="U278" s="556" t="s">
        <v>3069</v>
      </c>
      <c r="V278" s="556" t="s">
        <v>51</v>
      </c>
      <c r="W278" s="556" t="s">
        <v>52</v>
      </c>
      <c r="X278" s="556" t="s">
        <v>53</v>
      </c>
      <c r="Y278" s="556" t="s">
        <v>3047</v>
      </c>
      <c r="Z278" s="556" t="s">
        <v>3058</v>
      </c>
      <c r="AA278" s="556" t="s">
        <v>3070</v>
      </c>
      <c r="AB278" s="556" t="s">
        <v>3071</v>
      </c>
      <c r="AC278" s="556" t="s">
        <v>3072</v>
      </c>
      <c r="AD278" s="556" t="s">
        <v>3073</v>
      </c>
      <c r="AE278" s="556"/>
      <c r="AF278" s="556" t="s">
        <v>3018</v>
      </c>
      <c r="AG278" s="556" t="s">
        <v>59</v>
      </c>
      <c r="AH278" s="556" t="s">
        <v>3074</v>
      </c>
      <c r="AI278" s="556" t="s">
        <v>3075</v>
      </c>
    </row>
    <row r="279" spans="1:35">
      <c r="A279" s="555">
        <v>64325</v>
      </c>
      <c r="B279" s="556" t="s">
        <v>3018</v>
      </c>
      <c r="C279" s="556" t="s">
        <v>3076</v>
      </c>
      <c r="D279" s="556" t="s">
        <v>37</v>
      </c>
      <c r="E279" s="557" t="s">
        <v>64</v>
      </c>
      <c r="F279" s="556" t="s">
        <v>65</v>
      </c>
      <c r="G279" s="556" t="s">
        <v>66</v>
      </c>
      <c r="H279" s="556" t="s">
        <v>67</v>
      </c>
      <c r="I279" s="556" t="s">
        <v>68</v>
      </c>
      <c r="J279" s="556" t="s">
        <v>69</v>
      </c>
      <c r="K279" s="556" t="s">
        <v>44</v>
      </c>
      <c r="L279" s="558">
        <v>28890000</v>
      </c>
      <c r="M279" s="558">
        <v>0</v>
      </c>
      <c r="N279" s="558">
        <v>28890000</v>
      </c>
      <c r="O279" s="558">
        <v>23882400</v>
      </c>
      <c r="P279" s="557" t="s">
        <v>45</v>
      </c>
      <c r="Q279" s="556" t="s">
        <v>3077</v>
      </c>
      <c r="R279" s="556" t="s">
        <v>3078</v>
      </c>
      <c r="S279" s="556" t="s">
        <v>48</v>
      </c>
      <c r="T279" s="556" t="s">
        <v>49</v>
      </c>
      <c r="U279" s="556" t="s">
        <v>3079</v>
      </c>
      <c r="V279" s="556" t="s">
        <v>51</v>
      </c>
      <c r="W279" s="556" t="s">
        <v>172</v>
      </c>
      <c r="X279" s="556" t="s">
        <v>173</v>
      </c>
      <c r="Y279" s="556" t="s">
        <v>2207</v>
      </c>
      <c r="Z279" s="556" t="s">
        <v>3080</v>
      </c>
      <c r="AA279" s="556" t="s">
        <v>3081</v>
      </c>
      <c r="AB279" s="556" t="s">
        <v>3082</v>
      </c>
      <c r="AC279" s="556" t="s">
        <v>3083</v>
      </c>
      <c r="AD279" s="556" t="s">
        <v>3084</v>
      </c>
      <c r="AE279" s="556"/>
      <c r="AF279" s="556" t="s">
        <v>3018</v>
      </c>
      <c r="AG279" s="556" t="s">
        <v>59</v>
      </c>
      <c r="AH279" s="556" t="s">
        <v>3085</v>
      </c>
      <c r="AI279" s="556" t="s">
        <v>3086</v>
      </c>
    </row>
    <row r="280" spans="1:35">
      <c r="A280" s="555">
        <v>64525</v>
      </c>
      <c r="B280" s="556" t="s">
        <v>3087</v>
      </c>
      <c r="C280" s="556" t="s">
        <v>3088</v>
      </c>
      <c r="D280" s="556" t="s">
        <v>37</v>
      </c>
      <c r="E280" s="557" t="s">
        <v>498</v>
      </c>
      <c r="F280" s="556" t="s">
        <v>499</v>
      </c>
      <c r="G280" s="556" t="s">
        <v>500</v>
      </c>
      <c r="H280" s="556" t="s">
        <v>501</v>
      </c>
      <c r="I280" s="556" t="s">
        <v>68</v>
      </c>
      <c r="J280" s="556" t="s">
        <v>69</v>
      </c>
      <c r="K280" s="556" t="s">
        <v>44</v>
      </c>
      <c r="L280" s="558">
        <v>88065000</v>
      </c>
      <c r="M280" s="558">
        <v>0</v>
      </c>
      <c r="N280" s="558">
        <v>88065000</v>
      </c>
      <c r="O280" s="558">
        <v>80340000</v>
      </c>
      <c r="P280" s="557" t="s">
        <v>45</v>
      </c>
      <c r="Q280" s="556" t="s">
        <v>3089</v>
      </c>
      <c r="R280" s="556" t="s">
        <v>3090</v>
      </c>
      <c r="S280" s="556" t="s">
        <v>48</v>
      </c>
      <c r="T280" s="556" t="s">
        <v>49</v>
      </c>
      <c r="U280" s="556" t="s">
        <v>3091</v>
      </c>
      <c r="V280" s="556" t="s">
        <v>51</v>
      </c>
      <c r="W280" s="556" t="s">
        <v>89</v>
      </c>
      <c r="X280" s="556" t="s">
        <v>90</v>
      </c>
      <c r="Y280" s="556" t="s">
        <v>3092</v>
      </c>
      <c r="Z280" s="556" t="s">
        <v>3093</v>
      </c>
      <c r="AA280" s="556" t="s">
        <v>3094</v>
      </c>
      <c r="AB280" s="556" t="s">
        <v>3095</v>
      </c>
      <c r="AC280" s="556" t="s">
        <v>3096</v>
      </c>
      <c r="AD280" s="556" t="s">
        <v>3097</v>
      </c>
      <c r="AE280" s="556"/>
      <c r="AF280" s="556" t="s">
        <v>3087</v>
      </c>
      <c r="AG280" s="556" t="s">
        <v>59</v>
      </c>
      <c r="AH280" s="556" t="s">
        <v>3098</v>
      </c>
      <c r="AI280" s="556" t="s">
        <v>3099</v>
      </c>
    </row>
    <row r="281" spans="1:35">
      <c r="A281" s="555">
        <v>66525</v>
      </c>
      <c r="B281" s="556" t="s">
        <v>3100</v>
      </c>
      <c r="C281" s="556" t="s">
        <v>3101</v>
      </c>
      <c r="D281" s="556" t="s">
        <v>2773</v>
      </c>
      <c r="E281" s="557" t="s">
        <v>341</v>
      </c>
      <c r="F281" s="556" t="s">
        <v>342</v>
      </c>
      <c r="G281" s="556" t="s">
        <v>343</v>
      </c>
      <c r="H281" s="556" t="s">
        <v>344</v>
      </c>
      <c r="I281" s="556" t="s">
        <v>68</v>
      </c>
      <c r="J281" s="556" t="s">
        <v>69</v>
      </c>
      <c r="K281" s="556" t="s">
        <v>44</v>
      </c>
      <c r="L281" s="558">
        <v>91833333</v>
      </c>
      <c r="M281" s="558">
        <v>0</v>
      </c>
      <c r="N281" s="558">
        <v>91833333</v>
      </c>
      <c r="O281" s="558">
        <v>91833333</v>
      </c>
      <c r="P281" s="557" t="s">
        <v>45</v>
      </c>
      <c r="Q281" s="556" t="s">
        <v>3102</v>
      </c>
      <c r="R281" s="556" t="s">
        <v>3103</v>
      </c>
      <c r="S281" s="556" t="s">
        <v>48</v>
      </c>
      <c r="T281" s="556" t="s">
        <v>49</v>
      </c>
      <c r="U281" s="556" t="s">
        <v>3104</v>
      </c>
      <c r="V281" s="556" t="s">
        <v>51</v>
      </c>
      <c r="W281" s="556" t="s">
        <v>52</v>
      </c>
      <c r="X281" s="556" t="s">
        <v>53</v>
      </c>
      <c r="Y281" s="556" t="s">
        <v>1837</v>
      </c>
      <c r="Z281" s="556" t="s">
        <v>2813</v>
      </c>
      <c r="AA281" s="556" t="s">
        <v>3105</v>
      </c>
      <c r="AB281" s="556"/>
      <c r="AC281" s="556"/>
      <c r="AD281" s="556"/>
      <c r="AE281" s="556"/>
      <c r="AF281" s="556" t="s">
        <v>3100</v>
      </c>
      <c r="AG281" s="556" t="s">
        <v>59</v>
      </c>
      <c r="AH281" s="556" t="s">
        <v>3106</v>
      </c>
      <c r="AI281" s="556" t="s">
        <v>3107</v>
      </c>
    </row>
    <row r="282" spans="1:35">
      <c r="A282" s="555">
        <v>67225</v>
      </c>
      <c r="B282" s="556" t="s">
        <v>3100</v>
      </c>
      <c r="C282" s="556" t="s">
        <v>3108</v>
      </c>
      <c r="D282" s="556" t="s">
        <v>37</v>
      </c>
      <c r="E282" s="557" t="s">
        <v>38</v>
      </c>
      <c r="F282" s="556" t="s">
        <v>39</v>
      </c>
      <c r="G282" s="556" t="s">
        <v>40</v>
      </c>
      <c r="H282" s="556" t="s">
        <v>41</v>
      </c>
      <c r="I282" s="556" t="s">
        <v>42</v>
      </c>
      <c r="J282" s="556" t="s">
        <v>43</v>
      </c>
      <c r="K282" s="556" t="s">
        <v>44</v>
      </c>
      <c r="L282" s="558">
        <v>58200000</v>
      </c>
      <c r="M282" s="558">
        <v>0</v>
      </c>
      <c r="N282" s="558">
        <v>58200000</v>
      </c>
      <c r="O282" s="558">
        <v>54000000</v>
      </c>
      <c r="P282" s="557" t="s">
        <v>45</v>
      </c>
      <c r="Q282" s="556" t="s">
        <v>3109</v>
      </c>
      <c r="R282" s="556" t="s">
        <v>3110</v>
      </c>
      <c r="S282" s="556" t="s">
        <v>48</v>
      </c>
      <c r="T282" s="556" t="s">
        <v>49</v>
      </c>
      <c r="U282" s="556" t="s">
        <v>3111</v>
      </c>
      <c r="V282" s="556" t="s">
        <v>51</v>
      </c>
      <c r="W282" s="556" t="s">
        <v>52</v>
      </c>
      <c r="X282" s="556" t="s">
        <v>53</v>
      </c>
      <c r="Y282" s="556" t="s">
        <v>3112</v>
      </c>
      <c r="Z282" s="556" t="s">
        <v>3112</v>
      </c>
      <c r="AA282" s="556" t="s">
        <v>3113</v>
      </c>
      <c r="AB282" s="556" t="s">
        <v>3114</v>
      </c>
      <c r="AC282" s="556" t="s">
        <v>3115</v>
      </c>
      <c r="AD282" s="556" t="s">
        <v>3116</v>
      </c>
      <c r="AE282" s="556"/>
      <c r="AF282" s="556" t="s">
        <v>3100</v>
      </c>
      <c r="AG282" s="556" t="s">
        <v>59</v>
      </c>
      <c r="AH282" s="556" t="s">
        <v>3117</v>
      </c>
      <c r="AI282" s="556" t="s">
        <v>3118</v>
      </c>
    </row>
    <row r="283" spans="1:35">
      <c r="A283" s="555">
        <v>67625</v>
      </c>
      <c r="B283" s="556" t="s">
        <v>3100</v>
      </c>
      <c r="C283" s="556" t="s">
        <v>3119</v>
      </c>
      <c r="D283" s="556" t="s">
        <v>37</v>
      </c>
      <c r="E283" s="557" t="s">
        <v>1493</v>
      </c>
      <c r="F283" s="556" t="s">
        <v>1494</v>
      </c>
      <c r="G283" s="556" t="s">
        <v>548</v>
      </c>
      <c r="H283" s="556" t="s">
        <v>549</v>
      </c>
      <c r="I283" s="556" t="s">
        <v>42</v>
      </c>
      <c r="J283" s="556" t="s">
        <v>43</v>
      </c>
      <c r="K283" s="556" t="s">
        <v>44</v>
      </c>
      <c r="L283" s="558">
        <v>30000000</v>
      </c>
      <c r="M283" s="558">
        <v>0</v>
      </c>
      <c r="N283" s="558">
        <v>30000000</v>
      </c>
      <c r="O283" s="558">
        <v>26000000</v>
      </c>
      <c r="P283" s="557" t="s">
        <v>45</v>
      </c>
      <c r="Q283" s="556" t="s">
        <v>3120</v>
      </c>
      <c r="R283" s="556" t="s">
        <v>3121</v>
      </c>
      <c r="S283" s="556" t="s">
        <v>48</v>
      </c>
      <c r="T283" s="556" t="s">
        <v>49</v>
      </c>
      <c r="U283" s="556" t="s">
        <v>3122</v>
      </c>
      <c r="V283" s="556" t="s">
        <v>51</v>
      </c>
      <c r="W283" s="556" t="s">
        <v>158</v>
      </c>
      <c r="X283" s="556" t="s">
        <v>159</v>
      </c>
      <c r="Y283" s="556" t="s">
        <v>3123</v>
      </c>
      <c r="Z283" s="556" t="s">
        <v>3123</v>
      </c>
      <c r="AA283" s="556" t="s">
        <v>3124</v>
      </c>
      <c r="AB283" s="556" t="s">
        <v>3125</v>
      </c>
      <c r="AC283" s="556" t="s">
        <v>3126</v>
      </c>
      <c r="AD283" s="556" t="s">
        <v>3127</v>
      </c>
      <c r="AE283" s="556"/>
      <c r="AF283" s="556" t="s">
        <v>3100</v>
      </c>
      <c r="AG283" s="556" t="s">
        <v>59</v>
      </c>
      <c r="AH283" s="556" t="s">
        <v>3128</v>
      </c>
      <c r="AI283" s="556" t="s">
        <v>3129</v>
      </c>
    </row>
    <row r="284" spans="1:35">
      <c r="A284" s="555">
        <v>71225</v>
      </c>
      <c r="B284" s="556" t="s">
        <v>3130</v>
      </c>
      <c r="C284" s="556" t="s">
        <v>3131</v>
      </c>
      <c r="D284" s="556" t="s">
        <v>2773</v>
      </c>
      <c r="E284" s="557" t="s">
        <v>475</v>
      </c>
      <c r="F284" s="556" t="s">
        <v>476</v>
      </c>
      <c r="G284" s="556" t="s">
        <v>343</v>
      </c>
      <c r="H284" s="556" t="s">
        <v>344</v>
      </c>
      <c r="I284" s="556" t="s">
        <v>68</v>
      </c>
      <c r="J284" s="556" t="s">
        <v>69</v>
      </c>
      <c r="K284" s="556" t="s">
        <v>44</v>
      </c>
      <c r="L284" s="558">
        <v>38400000</v>
      </c>
      <c r="M284" s="558">
        <v>0</v>
      </c>
      <c r="N284" s="558">
        <v>38400000</v>
      </c>
      <c r="O284" s="558">
        <v>38400000</v>
      </c>
      <c r="P284" s="557" t="s">
        <v>45</v>
      </c>
      <c r="Q284" s="556" t="s">
        <v>3132</v>
      </c>
      <c r="R284" s="556" t="s">
        <v>3133</v>
      </c>
      <c r="S284" s="556" t="s">
        <v>48</v>
      </c>
      <c r="T284" s="556" t="s">
        <v>49</v>
      </c>
      <c r="U284" s="556" t="s">
        <v>3134</v>
      </c>
      <c r="V284" s="556" t="s">
        <v>51</v>
      </c>
      <c r="W284" s="556" t="s">
        <v>52</v>
      </c>
      <c r="X284" s="556" t="s">
        <v>53</v>
      </c>
      <c r="Y284" s="556" t="s">
        <v>3135</v>
      </c>
      <c r="Z284" s="556" t="s">
        <v>3135</v>
      </c>
      <c r="AA284" s="556" t="s">
        <v>3136</v>
      </c>
      <c r="AB284" s="556"/>
      <c r="AC284" s="556"/>
      <c r="AD284" s="556"/>
      <c r="AE284" s="556"/>
      <c r="AF284" s="556" t="s">
        <v>3130</v>
      </c>
      <c r="AG284" s="556" t="s">
        <v>59</v>
      </c>
      <c r="AH284" s="556" t="s">
        <v>3137</v>
      </c>
      <c r="AI284" s="556" t="s">
        <v>3138</v>
      </c>
    </row>
    <row r="285" spans="1:35">
      <c r="A285" s="555">
        <v>71325</v>
      </c>
      <c r="B285" s="556" t="s">
        <v>3130</v>
      </c>
      <c r="C285" s="556" t="s">
        <v>3139</v>
      </c>
      <c r="D285" s="556" t="s">
        <v>2773</v>
      </c>
      <c r="E285" s="557" t="s">
        <v>64</v>
      </c>
      <c r="F285" s="556" t="s">
        <v>65</v>
      </c>
      <c r="G285" s="556" t="s">
        <v>899</v>
      </c>
      <c r="H285" s="556" t="s">
        <v>900</v>
      </c>
      <c r="I285" s="556" t="s">
        <v>68</v>
      </c>
      <c r="J285" s="556" t="s">
        <v>69</v>
      </c>
      <c r="K285" s="556" t="s">
        <v>44</v>
      </c>
      <c r="L285" s="558">
        <v>91200000</v>
      </c>
      <c r="M285" s="558">
        <v>0</v>
      </c>
      <c r="N285" s="558">
        <v>91200000</v>
      </c>
      <c r="O285" s="558">
        <v>91200000</v>
      </c>
      <c r="P285" s="557" t="s">
        <v>45</v>
      </c>
      <c r="Q285" s="556" t="s">
        <v>3140</v>
      </c>
      <c r="R285" s="556" t="s">
        <v>3141</v>
      </c>
      <c r="S285" s="556" t="s">
        <v>48</v>
      </c>
      <c r="T285" s="556" t="s">
        <v>49</v>
      </c>
      <c r="U285" s="556" t="s">
        <v>3142</v>
      </c>
      <c r="V285" s="556" t="s">
        <v>51</v>
      </c>
      <c r="W285" s="556" t="s">
        <v>52</v>
      </c>
      <c r="X285" s="556" t="s">
        <v>53</v>
      </c>
      <c r="Y285" s="556" t="s">
        <v>1431</v>
      </c>
      <c r="Z285" s="556" t="s">
        <v>1411</v>
      </c>
      <c r="AA285" s="556" t="s">
        <v>3143</v>
      </c>
      <c r="AB285" s="556"/>
      <c r="AC285" s="556"/>
      <c r="AD285" s="556"/>
      <c r="AE285" s="556"/>
      <c r="AF285" s="556" t="s">
        <v>3130</v>
      </c>
      <c r="AG285" s="556" t="s">
        <v>59</v>
      </c>
      <c r="AH285" s="556" t="s">
        <v>3144</v>
      </c>
      <c r="AI285" s="556" t="s">
        <v>3145</v>
      </c>
    </row>
    <row r="286" spans="1:35">
      <c r="A286" s="555">
        <v>71925</v>
      </c>
      <c r="B286" s="556" t="s">
        <v>3146</v>
      </c>
      <c r="C286" s="556" t="s">
        <v>3147</v>
      </c>
      <c r="D286" s="556" t="s">
        <v>2773</v>
      </c>
      <c r="E286" s="557" t="s">
        <v>747</v>
      </c>
      <c r="F286" s="556" t="s">
        <v>748</v>
      </c>
      <c r="G286" s="556" t="s">
        <v>548</v>
      </c>
      <c r="H286" s="556" t="s">
        <v>549</v>
      </c>
      <c r="I286" s="556" t="s">
        <v>68</v>
      </c>
      <c r="J286" s="556" t="s">
        <v>69</v>
      </c>
      <c r="K286" s="556" t="s">
        <v>44</v>
      </c>
      <c r="L286" s="558">
        <v>80466667</v>
      </c>
      <c r="M286" s="558">
        <v>0</v>
      </c>
      <c r="N286" s="558">
        <v>80466667</v>
      </c>
      <c r="O286" s="558">
        <v>80466667</v>
      </c>
      <c r="P286" s="557" t="s">
        <v>45</v>
      </c>
      <c r="Q286" s="556" t="s">
        <v>3148</v>
      </c>
      <c r="R286" s="556" t="s">
        <v>3149</v>
      </c>
      <c r="S286" s="556" t="s">
        <v>48</v>
      </c>
      <c r="T286" s="556" t="s">
        <v>49</v>
      </c>
      <c r="U286" s="556" t="s">
        <v>3150</v>
      </c>
      <c r="V286" s="556" t="s">
        <v>51</v>
      </c>
      <c r="W286" s="556" t="s">
        <v>89</v>
      </c>
      <c r="X286" s="556" t="s">
        <v>90</v>
      </c>
      <c r="Y286" s="556" t="s">
        <v>2393</v>
      </c>
      <c r="Z286" s="556" t="s">
        <v>2393</v>
      </c>
      <c r="AA286" s="556" t="s">
        <v>3151</v>
      </c>
      <c r="AB286" s="556"/>
      <c r="AC286" s="556"/>
      <c r="AD286" s="556"/>
      <c r="AE286" s="556"/>
      <c r="AF286" s="556" t="s">
        <v>3146</v>
      </c>
      <c r="AG286" s="556" t="s">
        <v>59</v>
      </c>
      <c r="AH286" s="556" t="s">
        <v>3152</v>
      </c>
      <c r="AI286" s="556" t="s">
        <v>3153</v>
      </c>
    </row>
    <row r="287" spans="1:35">
      <c r="A287" s="555">
        <v>76425</v>
      </c>
      <c r="B287" s="556" t="s">
        <v>3154</v>
      </c>
      <c r="C287" s="556" t="s">
        <v>3155</v>
      </c>
      <c r="D287" s="556" t="s">
        <v>2773</v>
      </c>
      <c r="E287" s="557" t="s">
        <v>747</v>
      </c>
      <c r="F287" s="556" t="s">
        <v>748</v>
      </c>
      <c r="G287" s="556" t="s">
        <v>548</v>
      </c>
      <c r="H287" s="556" t="s">
        <v>549</v>
      </c>
      <c r="I287" s="556" t="s">
        <v>68</v>
      </c>
      <c r="J287" s="556" t="s">
        <v>69</v>
      </c>
      <c r="K287" s="556" t="s">
        <v>44</v>
      </c>
      <c r="L287" s="558">
        <v>44840000</v>
      </c>
      <c r="M287" s="558">
        <v>0</v>
      </c>
      <c r="N287" s="558">
        <v>44840000</v>
      </c>
      <c r="O287" s="558">
        <v>44840000</v>
      </c>
      <c r="P287" s="557" t="s">
        <v>45</v>
      </c>
      <c r="Q287" s="556" t="s">
        <v>3156</v>
      </c>
      <c r="R287" s="556" t="s">
        <v>3157</v>
      </c>
      <c r="S287" s="556" t="s">
        <v>48</v>
      </c>
      <c r="T287" s="556" t="s">
        <v>49</v>
      </c>
      <c r="U287" s="556" t="s">
        <v>3158</v>
      </c>
      <c r="V287" s="556" t="s">
        <v>51</v>
      </c>
      <c r="W287" s="556" t="s">
        <v>52</v>
      </c>
      <c r="X287" s="556" t="s">
        <v>53</v>
      </c>
      <c r="Y287" s="556" t="s">
        <v>2534</v>
      </c>
      <c r="Z287" s="556" t="s">
        <v>2534</v>
      </c>
      <c r="AA287" s="556" t="s">
        <v>3159</v>
      </c>
      <c r="AB287" s="556"/>
      <c r="AC287" s="556"/>
      <c r="AD287" s="556"/>
      <c r="AE287" s="556"/>
      <c r="AF287" s="556" t="s">
        <v>3154</v>
      </c>
      <c r="AG287" s="556" t="s">
        <v>59</v>
      </c>
      <c r="AH287" s="556" t="s">
        <v>3160</v>
      </c>
      <c r="AI287" s="556" t="s">
        <v>3161</v>
      </c>
    </row>
    <row r="288" spans="1:35">
      <c r="A288" s="555">
        <v>86925</v>
      </c>
      <c r="B288" s="556" t="s">
        <v>3162</v>
      </c>
      <c r="C288" s="556" t="s">
        <v>3163</v>
      </c>
      <c r="D288" s="556" t="s">
        <v>2773</v>
      </c>
      <c r="E288" s="557" t="s">
        <v>64</v>
      </c>
      <c r="F288" s="556" t="s">
        <v>65</v>
      </c>
      <c r="G288" s="556" t="s">
        <v>899</v>
      </c>
      <c r="H288" s="556" t="s">
        <v>900</v>
      </c>
      <c r="I288" s="556" t="s">
        <v>68</v>
      </c>
      <c r="J288" s="556" t="s">
        <v>69</v>
      </c>
      <c r="K288" s="556" t="s">
        <v>44</v>
      </c>
      <c r="L288" s="558">
        <v>37720000</v>
      </c>
      <c r="M288" s="558">
        <v>0</v>
      </c>
      <c r="N288" s="558">
        <v>37720000</v>
      </c>
      <c r="O288" s="558">
        <v>37720000</v>
      </c>
      <c r="P288" s="557" t="s">
        <v>45</v>
      </c>
      <c r="Q288" s="556" t="s">
        <v>3164</v>
      </c>
      <c r="R288" s="556" t="s">
        <v>3165</v>
      </c>
      <c r="S288" s="556" t="s">
        <v>48</v>
      </c>
      <c r="T288" s="556" t="s">
        <v>49</v>
      </c>
      <c r="U288" s="556" t="s">
        <v>3166</v>
      </c>
      <c r="V288" s="556" t="s">
        <v>51</v>
      </c>
      <c r="W288" s="556" t="s">
        <v>129</v>
      </c>
      <c r="X288" s="556" t="s">
        <v>130</v>
      </c>
      <c r="Y288" s="556" t="s">
        <v>3167</v>
      </c>
      <c r="Z288" s="556" t="s">
        <v>3168</v>
      </c>
      <c r="AA288" s="556" t="s">
        <v>3169</v>
      </c>
      <c r="AB288" s="556"/>
      <c r="AC288" s="556"/>
      <c r="AD288" s="556"/>
      <c r="AE288" s="556"/>
      <c r="AF288" s="556" t="s">
        <v>3162</v>
      </c>
      <c r="AG288" s="556" t="s">
        <v>149</v>
      </c>
      <c r="AH288" s="556" t="s">
        <v>3170</v>
      </c>
      <c r="AI288" s="556" t="s">
        <v>3171</v>
      </c>
    </row>
    <row r="289" spans="1:35" s="553" customFormat="1">
      <c r="A289" s="559">
        <v>87025</v>
      </c>
      <c r="B289" s="560" t="s">
        <v>3162</v>
      </c>
      <c r="C289" s="560" t="s">
        <v>3172</v>
      </c>
      <c r="D289" s="560" t="s">
        <v>2773</v>
      </c>
      <c r="E289" s="561" t="s">
        <v>64</v>
      </c>
      <c r="F289" s="560" t="s">
        <v>65</v>
      </c>
      <c r="G289" s="560" t="s">
        <v>66</v>
      </c>
      <c r="H289" s="560" t="s">
        <v>67</v>
      </c>
      <c r="I289" s="560" t="s">
        <v>68</v>
      </c>
      <c r="J289" s="560" t="s">
        <v>69</v>
      </c>
      <c r="K289" s="560" t="s">
        <v>44</v>
      </c>
      <c r="L289" s="562">
        <v>64000000</v>
      </c>
      <c r="M289" s="562">
        <v>0</v>
      </c>
      <c r="N289" s="562">
        <v>64000000</v>
      </c>
      <c r="O289" s="562">
        <v>64000000</v>
      </c>
      <c r="P289" s="561" t="s">
        <v>45</v>
      </c>
      <c r="Q289" s="560" t="s">
        <v>3173</v>
      </c>
      <c r="R289" s="560" t="s">
        <v>3174</v>
      </c>
      <c r="S289" s="560" t="s">
        <v>48</v>
      </c>
      <c r="T289" s="560" t="s">
        <v>49</v>
      </c>
      <c r="U289" s="560" t="s">
        <v>3175</v>
      </c>
      <c r="V289" s="560" t="s">
        <v>51</v>
      </c>
      <c r="W289" s="560" t="s">
        <v>658</v>
      </c>
      <c r="X289" s="560" t="s">
        <v>659</v>
      </c>
      <c r="Y289" s="560" t="s">
        <v>3093</v>
      </c>
      <c r="Z289" s="560" t="s">
        <v>3046</v>
      </c>
      <c r="AA289" s="560" t="s">
        <v>3176</v>
      </c>
      <c r="AB289" s="560"/>
      <c r="AC289" s="560"/>
      <c r="AD289" s="560"/>
      <c r="AE289" s="560"/>
      <c r="AF289" s="560" t="s">
        <v>3162</v>
      </c>
      <c r="AG289" s="560" t="s">
        <v>59</v>
      </c>
      <c r="AH289" s="560" t="s">
        <v>3177</v>
      </c>
      <c r="AI289" s="560" t="s">
        <v>3178</v>
      </c>
    </row>
    <row r="290" spans="1:35">
      <c r="A290" s="563">
        <v>88225</v>
      </c>
      <c r="B290" s="563" t="s">
        <v>3179</v>
      </c>
      <c r="C290" s="563" t="s">
        <v>3180</v>
      </c>
      <c r="D290" s="563" t="s">
        <v>2773</v>
      </c>
      <c r="E290" s="563" t="s">
        <v>38</v>
      </c>
      <c r="F290" s="563" t="s">
        <v>39</v>
      </c>
      <c r="G290" s="563" t="s">
        <v>548</v>
      </c>
      <c r="H290" s="563" t="s">
        <v>549</v>
      </c>
      <c r="I290" s="563" t="s">
        <v>68</v>
      </c>
      <c r="J290" s="563" t="s">
        <v>69</v>
      </c>
      <c r="K290" s="563" t="s">
        <v>44</v>
      </c>
      <c r="L290" s="563">
        <v>19136000</v>
      </c>
      <c r="M290" s="563">
        <v>0</v>
      </c>
      <c r="N290" s="563">
        <v>19136000</v>
      </c>
      <c r="O290" s="563">
        <v>19136000</v>
      </c>
      <c r="P290" s="563" t="s">
        <v>45</v>
      </c>
      <c r="Q290" s="563" t="s">
        <v>3181</v>
      </c>
      <c r="R290" s="563" t="s">
        <v>3182</v>
      </c>
      <c r="S290" s="563" t="s">
        <v>48</v>
      </c>
      <c r="T290" s="563" t="s">
        <v>49</v>
      </c>
      <c r="U290" s="563" t="s">
        <v>3183</v>
      </c>
      <c r="V290" s="563" t="s">
        <v>51</v>
      </c>
      <c r="W290" s="563" t="s">
        <v>89</v>
      </c>
      <c r="X290" s="563" t="s">
        <v>90</v>
      </c>
      <c r="Y290" s="563" t="s">
        <v>3184</v>
      </c>
      <c r="Z290" s="563" t="s">
        <v>3185</v>
      </c>
      <c r="AA290" s="563" t="s">
        <v>3186</v>
      </c>
      <c r="AB290" s="563"/>
      <c r="AC290" s="563"/>
      <c r="AD290" s="563"/>
      <c r="AE290" s="563"/>
      <c r="AF290" s="563" t="s">
        <v>3179</v>
      </c>
      <c r="AG290" s="563" t="s">
        <v>149</v>
      </c>
      <c r="AH290" s="563" t="s">
        <v>3187</v>
      </c>
      <c r="AI290" s="563" t="s">
        <v>3188</v>
      </c>
    </row>
    <row r="291" spans="1:35">
      <c r="A291" s="563">
        <v>90925</v>
      </c>
      <c r="B291" s="563" t="s">
        <v>3189</v>
      </c>
      <c r="C291" s="563" t="s">
        <v>3190</v>
      </c>
      <c r="D291" s="563" t="s">
        <v>2773</v>
      </c>
      <c r="E291" s="563" t="s">
        <v>475</v>
      </c>
      <c r="F291" s="563" t="s">
        <v>476</v>
      </c>
      <c r="G291" s="563" t="s">
        <v>343</v>
      </c>
      <c r="H291" s="563" t="s">
        <v>344</v>
      </c>
      <c r="I291" s="563" t="s">
        <v>68</v>
      </c>
      <c r="J291" s="563" t="s">
        <v>69</v>
      </c>
      <c r="K291" s="563" t="s">
        <v>44</v>
      </c>
      <c r="L291" s="563">
        <v>81000000</v>
      </c>
      <c r="M291" s="563">
        <v>0</v>
      </c>
      <c r="N291" s="563">
        <v>81000000</v>
      </c>
      <c r="O291" s="563">
        <v>81000000</v>
      </c>
      <c r="P291" s="563" t="s">
        <v>45</v>
      </c>
      <c r="Q291" s="563" t="s">
        <v>3191</v>
      </c>
      <c r="R291" s="563" t="s">
        <v>3192</v>
      </c>
      <c r="S291" s="563" t="s">
        <v>48</v>
      </c>
      <c r="T291" s="563" t="s">
        <v>49</v>
      </c>
      <c r="U291" s="563" t="s">
        <v>3193</v>
      </c>
      <c r="V291" s="563" t="s">
        <v>51</v>
      </c>
      <c r="W291" s="563" t="s">
        <v>658</v>
      </c>
      <c r="X291" s="563" t="s">
        <v>659</v>
      </c>
      <c r="Y291" s="563" t="s">
        <v>2068</v>
      </c>
      <c r="Z291" s="563" t="s">
        <v>3194</v>
      </c>
      <c r="AA291" s="563" t="s">
        <v>3195</v>
      </c>
      <c r="AB291" s="563"/>
      <c r="AC291" s="563"/>
      <c r="AD291" s="563"/>
      <c r="AE291" s="563"/>
      <c r="AF291" s="563" t="s">
        <v>3189</v>
      </c>
      <c r="AG291" s="563" t="s">
        <v>59</v>
      </c>
      <c r="AH291" s="563" t="s">
        <v>3196</v>
      </c>
      <c r="AI291" s="563" t="s">
        <v>3197</v>
      </c>
    </row>
    <row r="292" spans="1:35">
      <c r="A292" s="563">
        <v>93325</v>
      </c>
      <c r="B292" s="563" t="s">
        <v>3198</v>
      </c>
      <c r="C292" s="563" t="s">
        <v>3199</v>
      </c>
      <c r="D292" s="563" t="s">
        <v>2773</v>
      </c>
      <c r="E292" s="563" t="s">
        <v>38</v>
      </c>
      <c r="F292" s="563" t="s">
        <v>39</v>
      </c>
      <c r="G292" s="563" t="s">
        <v>548</v>
      </c>
      <c r="H292" s="563" t="s">
        <v>549</v>
      </c>
      <c r="I292" s="563" t="s">
        <v>68</v>
      </c>
      <c r="J292" s="563" t="s">
        <v>69</v>
      </c>
      <c r="K292" s="563" t="s">
        <v>44</v>
      </c>
      <c r="L292" s="563">
        <v>33000000</v>
      </c>
      <c r="M292" s="563">
        <v>0</v>
      </c>
      <c r="N292" s="563">
        <v>33000000</v>
      </c>
      <c r="O292" s="563">
        <v>33000000</v>
      </c>
      <c r="P292" s="563" t="s">
        <v>45</v>
      </c>
      <c r="Q292" s="563" t="s">
        <v>3200</v>
      </c>
      <c r="R292" s="563" t="s">
        <v>3201</v>
      </c>
      <c r="S292" s="563" t="s">
        <v>48</v>
      </c>
      <c r="T292" s="563" t="s">
        <v>49</v>
      </c>
      <c r="U292" s="563" t="s">
        <v>3202</v>
      </c>
      <c r="V292" s="563" t="s">
        <v>51</v>
      </c>
      <c r="W292" s="563" t="s">
        <v>319</v>
      </c>
      <c r="X292" s="563" t="s">
        <v>320</v>
      </c>
      <c r="Y292" s="563" t="s">
        <v>1530</v>
      </c>
      <c r="Z292" s="563" t="s">
        <v>1508</v>
      </c>
      <c r="AA292" s="563" t="s">
        <v>3203</v>
      </c>
      <c r="AB292" s="563"/>
      <c r="AC292" s="563"/>
      <c r="AD292" s="563"/>
      <c r="AE292" s="563"/>
      <c r="AF292" s="563" t="s">
        <v>3198</v>
      </c>
      <c r="AG292" s="563" t="s">
        <v>59</v>
      </c>
      <c r="AH292" s="563" t="s">
        <v>3204</v>
      </c>
      <c r="AI292" s="563" t="s">
        <v>3205</v>
      </c>
    </row>
    <row r="293" spans="1:35">
      <c r="A293" s="563">
        <v>93725</v>
      </c>
      <c r="B293" s="563" t="s">
        <v>3206</v>
      </c>
      <c r="C293" s="563" t="s">
        <v>3207</v>
      </c>
      <c r="D293" s="563" t="s">
        <v>2773</v>
      </c>
      <c r="E293" s="563" t="s">
        <v>64</v>
      </c>
      <c r="F293" s="563" t="s">
        <v>65</v>
      </c>
      <c r="G293" s="563" t="s">
        <v>899</v>
      </c>
      <c r="H293" s="563" t="s">
        <v>900</v>
      </c>
      <c r="I293" s="563" t="s">
        <v>68</v>
      </c>
      <c r="J293" s="563" t="s">
        <v>69</v>
      </c>
      <c r="K293" s="563" t="s">
        <v>44</v>
      </c>
      <c r="L293" s="563">
        <v>25906667</v>
      </c>
      <c r="M293" s="563">
        <v>0</v>
      </c>
      <c r="N293" s="563">
        <v>25906667</v>
      </c>
      <c r="O293" s="563">
        <v>25906667</v>
      </c>
      <c r="P293" s="563" t="s">
        <v>45</v>
      </c>
      <c r="Q293" s="563" t="s">
        <v>3208</v>
      </c>
      <c r="R293" s="563" t="s">
        <v>3209</v>
      </c>
      <c r="S293" s="563" t="s">
        <v>48</v>
      </c>
      <c r="T293" s="563" t="s">
        <v>49</v>
      </c>
      <c r="U293" s="563" t="s">
        <v>3210</v>
      </c>
      <c r="V293" s="563" t="s">
        <v>51</v>
      </c>
      <c r="W293" s="563" t="s">
        <v>52</v>
      </c>
      <c r="X293" s="563" t="s">
        <v>53</v>
      </c>
      <c r="Y293" s="563" t="s">
        <v>1720</v>
      </c>
      <c r="Z293" s="563" t="s">
        <v>3211</v>
      </c>
      <c r="AA293" s="563" t="s">
        <v>3212</v>
      </c>
      <c r="AB293" s="563"/>
      <c r="AC293" s="563"/>
      <c r="AD293" s="563"/>
      <c r="AE293" s="563"/>
      <c r="AF293" s="563" t="s">
        <v>3206</v>
      </c>
      <c r="AG293" s="563" t="s">
        <v>149</v>
      </c>
      <c r="AH293" s="563" t="s">
        <v>3213</v>
      </c>
      <c r="AI293" s="563" t="s">
        <v>3214</v>
      </c>
    </row>
    <row r="294" spans="1:35">
      <c r="A294" s="563">
        <v>124625</v>
      </c>
      <c r="B294" s="563" t="s">
        <v>3215</v>
      </c>
      <c r="C294" s="563" t="s">
        <v>3216</v>
      </c>
      <c r="D294" s="563" t="s">
        <v>2773</v>
      </c>
      <c r="E294" s="563" t="s">
        <v>82</v>
      </c>
      <c r="F294" s="563" t="s">
        <v>83</v>
      </c>
      <c r="G294" s="563" t="s">
        <v>84</v>
      </c>
      <c r="H294" s="563" t="s">
        <v>85</v>
      </c>
      <c r="I294" s="563" t="s">
        <v>68</v>
      </c>
      <c r="J294" s="563" t="s">
        <v>69</v>
      </c>
      <c r="K294" s="563" t="s">
        <v>44</v>
      </c>
      <c r="L294" s="563">
        <v>34805760</v>
      </c>
      <c r="M294" s="563">
        <v>0</v>
      </c>
      <c r="N294" s="563">
        <v>34805760</v>
      </c>
      <c r="O294" s="563">
        <v>34805760</v>
      </c>
      <c r="P294" s="563" t="s">
        <v>45</v>
      </c>
      <c r="Q294" s="563" t="s">
        <v>3217</v>
      </c>
      <c r="R294" s="563" t="s">
        <v>3218</v>
      </c>
      <c r="S294" s="563" t="s">
        <v>48</v>
      </c>
      <c r="T294" s="563" t="s">
        <v>49</v>
      </c>
      <c r="U294" s="563" t="s">
        <v>3219</v>
      </c>
      <c r="V294" s="563" t="s">
        <v>51</v>
      </c>
      <c r="W294" s="563" t="s">
        <v>52</v>
      </c>
      <c r="X294" s="563" t="s">
        <v>53</v>
      </c>
      <c r="Y294" s="563" t="s">
        <v>2997</v>
      </c>
      <c r="Z294" s="563" t="s">
        <v>838</v>
      </c>
      <c r="AA294" s="563" t="s">
        <v>3220</v>
      </c>
      <c r="AB294" s="563"/>
      <c r="AC294" s="563"/>
      <c r="AD294" s="563"/>
      <c r="AE294" s="563"/>
      <c r="AF294" s="563" t="s">
        <v>3215</v>
      </c>
      <c r="AG294" s="563" t="s">
        <v>59</v>
      </c>
      <c r="AH294" s="563" t="s">
        <v>3221</v>
      </c>
      <c r="AI294" s="563" t="s">
        <v>3222</v>
      </c>
    </row>
    <row r="295" spans="1:35">
      <c r="A295" s="563">
        <v>125425</v>
      </c>
      <c r="B295" s="563" t="s">
        <v>3223</v>
      </c>
      <c r="C295" s="563" t="s">
        <v>3224</v>
      </c>
      <c r="D295" s="563" t="s">
        <v>2773</v>
      </c>
      <c r="E295" s="563" t="s">
        <v>82</v>
      </c>
      <c r="F295" s="563" t="s">
        <v>83</v>
      </c>
      <c r="G295" s="563" t="s">
        <v>84</v>
      </c>
      <c r="H295" s="563" t="s">
        <v>85</v>
      </c>
      <c r="I295" s="563" t="s">
        <v>68</v>
      </c>
      <c r="J295" s="563" t="s">
        <v>69</v>
      </c>
      <c r="K295" s="563" t="s">
        <v>44</v>
      </c>
      <c r="L295" s="563">
        <v>32400000</v>
      </c>
      <c r="M295" s="563">
        <v>0</v>
      </c>
      <c r="N295" s="563">
        <v>32400000</v>
      </c>
      <c r="O295" s="563">
        <v>32400000</v>
      </c>
      <c r="P295" s="563" t="s">
        <v>45</v>
      </c>
      <c r="Q295" s="563" t="s">
        <v>3225</v>
      </c>
      <c r="R295" s="563" t="s">
        <v>3226</v>
      </c>
      <c r="S295" s="563" t="s">
        <v>48</v>
      </c>
      <c r="T295" s="563" t="s">
        <v>49</v>
      </c>
      <c r="U295" s="563" t="s">
        <v>3227</v>
      </c>
      <c r="V295" s="563" t="s">
        <v>51</v>
      </c>
      <c r="W295" s="563" t="s">
        <v>52</v>
      </c>
      <c r="X295" s="563" t="s">
        <v>53</v>
      </c>
      <c r="Y295" s="563" t="s">
        <v>2372</v>
      </c>
      <c r="Z295" s="563" t="s">
        <v>2373</v>
      </c>
      <c r="AA295" s="563" t="s">
        <v>3228</v>
      </c>
      <c r="AB295" s="563"/>
      <c r="AC295" s="563"/>
      <c r="AD295" s="563"/>
      <c r="AE295" s="563"/>
      <c r="AF295" s="563" t="s">
        <v>3223</v>
      </c>
      <c r="AG295" s="563" t="s">
        <v>59</v>
      </c>
      <c r="AH295" s="563" t="s">
        <v>3229</v>
      </c>
      <c r="AI295" s="563" t="s">
        <v>3230</v>
      </c>
    </row>
    <row r="296" spans="1:35">
      <c r="A296" s="563">
        <v>189425</v>
      </c>
      <c r="B296" s="563" t="s">
        <v>3231</v>
      </c>
      <c r="C296" s="563" t="s">
        <v>3232</v>
      </c>
      <c r="D296" s="563" t="s">
        <v>2773</v>
      </c>
      <c r="E296" s="563" t="s">
        <v>498</v>
      </c>
      <c r="F296" s="563" t="s">
        <v>499</v>
      </c>
      <c r="G296" s="563" t="s">
        <v>500</v>
      </c>
      <c r="H296" s="563" t="s">
        <v>501</v>
      </c>
      <c r="I296" s="563" t="s">
        <v>68</v>
      </c>
      <c r="J296" s="563" t="s">
        <v>69</v>
      </c>
      <c r="K296" s="563" t="s">
        <v>44</v>
      </c>
      <c r="L296" s="563">
        <v>79733333</v>
      </c>
      <c r="M296" s="563">
        <v>0</v>
      </c>
      <c r="N296" s="563">
        <v>79733333</v>
      </c>
      <c r="O296" s="563">
        <v>79733333</v>
      </c>
      <c r="P296" s="563" t="s">
        <v>45</v>
      </c>
      <c r="Q296" s="563" t="s">
        <v>3233</v>
      </c>
      <c r="R296" s="563" t="s">
        <v>3234</v>
      </c>
      <c r="S296" s="563" t="s">
        <v>48</v>
      </c>
      <c r="T296" s="563" t="s">
        <v>49</v>
      </c>
      <c r="U296" s="563" t="s">
        <v>3235</v>
      </c>
      <c r="V296" s="563" t="s">
        <v>51</v>
      </c>
      <c r="W296" s="563" t="s">
        <v>52</v>
      </c>
      <c r="X296" s="563" t="s">
        <v>53</v>
      </c>
      <c r="Y296" s="563" t="s">
        <v>3236</v>
      </c>
      <c r="Z296" s="563" t="s">
        <v>1081</v>
      </c>
      <c r="AA296" s="563" t="s">
        <v>3237</v>
      </c>
      <c r="AB296" s="563"/>
      <c r="AC296" s="563"/>
      <c r="AD296" s="563"/>
      <c r="AE296" s="563"/>
      <c r="AF296" s="563" t="s">
        <v>3231</v>
      </c>
      <c r="AG296" s="563" t="s">
        <v>59</v>
      </c>
      <c r="AH296" s="563" t="s">
        <v>3238</v>
      </c>
      <c r="AI296" s="563" t="s">
        <v>3239</v>
      </c>
    </row>
    <row r="297" spans="1:35">
      <c r="A297" s="563">
        <v>189525</v>
      </c>
      <c r="B297" s="563" t="s">
        <v>3231</v>
      </c>
      <c r="C297" s="563" t="s">
        <v>3240</v>
      </c>
      <c r="D297" s="563" t="s">
        <v>2773</v>
      </c>
      <c r="E297" s="563" t="s">
        <v>82</v>
      </c>
      <c r="F297" s="563" t="s">
        <v>83</v>
      </c>
      <c r="G297" s="563" t="s">
        <v>548</v>
      </c>
      <c r="H297" s="563" t="s">
        <v>549</v>
      </c>
      <c r="I297" s="563" t="s">
        <v>68</v>
      </c>
      <c r="J297" s="563" t="s">
        <v>69</v>
      </c>
      <c r="K297" s="563" t="s">
        <v>44</v>
      </c>
      <c r="L297" s="563">
        <v>83666667</v>
      </c>
      <c r="M297" s="563">
        <v>0</v>
      </c>
      <c r="N297" s="563">
        <v>83666667</v>
      </c>
      <c r="O297" s="563">
        <v>83666667</v>
      </c>
      <c r="P297" s="563" t="s">
        <v>45</v>
      </c>
      <c r="Q297" s="563" t="s">
        <v>3241</v>
      </c>
      <c r="R297" s="563" t="s">
        <v>3242</v>
      </c>
      <c r="S297" s="563" t="s">
        <v>48</v>
      </c>
      <c r="T297" s="563" t="s">
        <v>49</v>
      </c>
      <c r="U297" s="563" t="s">
        <v>3243</v>
      </c>
      <c r="V297" s="563" t="s">
        <v>51</v>
      </c>
      <c r="W297" s="563" t="s">
        <v>52</v>
      </c>
      <c r="X297" s="563" t="s">
        <v>53</v>
      </c>
      <c r="Y297" s="563" t="s">
        <v>926</v>
      </c>
      <c r="Z297" s="563" t="s">
        <v>906</v>
      </c>
      <c r="AA297" s="563" t="s">
        <v>3244</v>
      </c>
      <c r="AB297" s="563"/>
      <c r="AC297" s="563"/>
      <c r="AD297" s="563"/>
      <c r="AE297" s="563"/>
      <c r="AF297" s="563" t="s">
        <v>3231</v>
      </c>
      <c r="AG297" s="563" t="s">
        <v>59</v>
      </c>
      <c r="AH297" s="563" t="s">
        <v>3245</v>
      </c>
      <c r="AI297" s="563" t="s">
        <v>3246</v>
      </c>
    </row>
    <row r="298" spans="1:35">
      <c r="A298" s="563">
        <v>190125</v>
      </c>
      <c r="B298" s="563" t="s">
        <v>3231</v>
      </c>
      <c r="C298" s="563" t="s">
        <v>3247</v>
      </c>
      <c r="D298" s="563" t="s">
        <v>2773</v>
      </c>
      <c r="E298" s="563" t="s">
        <v>498</v>
      </c>
      <c r="F298" s="563" t="s">
        <v>499</v>
      </c>
      <c r="G298" s="563" t="s">
        <v>500</v>
      </c>
      <c r="H298" s="563" t="s">
        <v>501</v>
      </c>
      <c r="I298" s="563" t="s">
        <v>68</v>
      </c>
      <c r="J298" s="563" t="s">
        <v>69</v>
      </c>
      <c r="K298" s="563" t="s">
        <v>44</v>
      </c>
      <c r="L298" s="563">
        <v>79733333</v>
      </c>
      <c r="M298" s="563">
        <v>0</v>
      </c>
      <c r="N298" s="563">
        <v>79733333</v>
      </c>
      <c r="O298" s="563">
        <v>79733333</v>
      </c>
      <c r="P298" s="563" t="s">
        <v>45</v>
      </c>
      <c r="Q298" s="563" t="s">
        <v>3248</v>
      </c>
      <c r="R298" s="563" t="s">
        <v>3249</v>
      </c>
      <c r="S298" s="563" t="s">
        <v>48</v>
      </c>
      <c r="T298" s="563" t="s">
        <v>49</v>
      </c>
      <c r="U298" s="563" t="s">
        <v>3250</v>
      </c>
      <c r="V298" s="563" t="s">
        <v>51</v>
      </c>
      <c r="W298" s="563" t="s">
        <v>52</v>
      </c>
      <c r="X298" s="563" t="s">
        <v>53</v>
      </c>
      <c r="Y298" s="563" t="s">
        <v>3251</v>
      </c>
      <c r="Z298" s="563" t="s">
        <v>3252</v>
      </c>
      <c r="AA298" s="563" t="s">
        <v>3253</v>
      </c>
      <c r="AB298" s="563"/>
      <c r="AC298" s="563"/>
      <c r="AD298" s="563"/>
      <c r="AE298" s="563"/>
      <c r="AF298" s="563" t="s">
        <v>3231</v>
      </c>
      <c r="AG298" s="563" t="s">
        <v>59</v>
      </c>
      <c r="AH298" s="563" t="s">
        <v>3254</v>
      </c>
      <c r="AI298" s="563" t="s">
        <v>3255</v>
      </c>
    </row>
    <row r="299" spans="1:35">
      <c r="A299" s="563">
        <v>190225</v>
      </c>
      <c r="B299" s="563" t="s">
        <v>3256</v>
      </c>
      <c r="C299" s="563" t="s">
        <v>3257</v>
      </c>
      <c r="D299" s="563" t="s">
        <v>2773</v>
      </c>
      <c r="E299" s="563" t="s">
        <v>498</v>
      </c>
      <c r="F299" s="563" t="s">
        <v>499</v>
      </c>
      <c r="G299" s="563" t="s">
        <v>500</v>
      </c>
      <c r="H299" s="563" t="s">
        <v>501</v>
      </c>
      <c r="I299" s="563" t="s">
        <v>68</v>
      </c>
      <c r="J299" s="563" t="s">
        <v>69</v>
      </c>
      <c r="K299" s="563" t="s">
        <v>44</v>
      </c>
      <c r="L299" s="563">
        <v>79733333</v>
      </c>
      <c r="M299" s="563">
        <v>0</v>
      </c>
      <c r="N299" s="563">
        <v>79733333</v>
      </c>
      <c r="O299" s="563">
        <v>79733333</v>
      </c>
      <c r="P299" s="563" t="s">
        <v>45</v>
      </c>
      <c r="Q299" s="563" t="s">
        <v>3258</v>
      </c>
      <c r="R299" s="563" t="s">
        <v>3259</v>
      </c>
      <c r="S299" s="563" t="s">
        <v>48</v>
      </c>
      <c r="T299" s="563" t="s">
        <v>49</v>
      </c>
      <c r="U299" s="563" t="s">
        <v>3260</v>
      </c>
      <c r="V299" s="563" t="s">
        <v>51</v>
      </c>
      <c r="W299" s="563" t="s">
        <v>89</v>
      </c>
      <c r="X299" s="563" t="s">
        <v>90</v>
      </c>
      <c r="Y299" s="563" t="s">
        <v>3194</v>
      </c>
      <c r="Z299" s="563" t="s">
        <v>3236</v>
      </c>
      <c r="AA299" s="563" t="s">
        <v>3261</v>
      </c>
      <c r="AB299" s="563"/>
      <c r="AC299" s="563"/>
      <c r="AD299" s="563"/>
      <c r="AE299" s="563"/>
      <c r="AF299" s="563" t="s">
        <v>3256</v>
      </c>
      <c r="AG299" s="563" t="s">
        <v>59</v>
      </c>
      <c r="AH299" s="563" t="s">
        <v>3262</v>
      </c>
      <c r="AI299" s="563" t="s">
        <v>3263</v>
      </c>
    </row>
    <row r="300" spans="1:35">
      <c r="A300" s="563">
        <v>203425</v>
      </c>
      <c r="B300" s="563" t="s">
        <v>3264</v>
      </c>
      <c r="C300" s="563" t="s">
        <v>3265</v>
      </c>
      <c r="D300" s="563" t="s">
        <v>2773</v>
      </c>
      <c r="E300" s="563" t="s">
        <v>64</v>
      </c>
      <c r="F300" s="563" t="s">
        <v>65</v>
      </c>
      <c r="G300" s="563" t="s">
        <v>100</v>
      </c>
      <c r="H300" s="563" t="s">
        <v>101</v>
      </c>
      <c r="I300" s="563" t="s">
        <v>68</v>
      </c>
      <c r="J300" s="563" t="s">
        <v>69</v>
      </c>
      <c r="K300" s="563" t="s">
        <v>44</v>
      </c>
      <c r="L300" s="563">
        <v>45000000</v>
      </c>
      <c r="M300" s="563">
        <v>0</v>
      </c>
      <c r="N300" s="563">
        <v>45000000</v>
      </c>
      <c r="O300" s="563">
        <v>45000000</v>
      </c>
      <c r="P300" s="563" t="s">
        <v>45</v>
      </c>
      <c r="Q300" s="563" t="s">
        <v>3266</v>
      </c>
      <c r="R300" s="563" t="s">
        <v>3267</v>
      </c>
      <c r="S300" s="563" t="s">
        <v>48</v>
      </c>
      <c r="T300" s="563" t="s">
        <v>49</v>
      </c>
      <c r="U300" s="563" t="s">
        <v>3268</v>
      </c>
      <c r="V300" s="563" t="s">
        <v>51</v>
      </c>
      <c r="W300" s="563" t="s">
        <v>658</v>
      </c>
      <c r="X300" s="563" t="s">
        <v>659</v>
      </c>
      <c r="Y300" s="563" t="s">
        <v>3269</v>
      </c>
      <c r="Z300" s="563" t="s">
        <v>3270</v>
      </c>
      <c r="AA300" s="563" t="s">
        <v>3271</v>
      </c>
      <c r="AB300" s="563"/>
      <c r="AC300" s="563"/>
      <c r="AD300" s="563"/>
      <c r="AE300" s="563"/>
      <c r="AF300" s="563" t="s">
        <v>3264</v>
      </c>
      <c r="AG300" s="563" t="s">
        <v>59</v>
      </c>
      <c r="AH300" s="563" t="s">
        <v>3272</v>
      </c>
      <c r="AI300" s="563" t="s">
        <v>3273</v>
      </c>
    </row>
    <row r="301" spans="1:35">
      <c r="A301" s="563">
        <v>204625</v>
      </c>
      <c r="B301" s="563" t="s">
        <v>687</v>
      </c>
      <c r="C301" s="563" t="s">
        <v>3274</v>
      </c>
      <c r="D301" s="563" t="s">
        <v>2773</v>
      </c>
      <c r="E301" s="563" t="s">
        <v>64</v>
      </c>
      <c r="F301" s="563" t="s">
        <v>65</v>
      </c>
      <c r="G301" s="563" t="s">
        <v>66</v>
      </c>
      <c r="H301" s="563" t="s">
        <v>67</v>
      </c>
      <c r="I301" s="563" t="s">
        <v>68</v>
      </c>
      <c r="J301" s="563" t="s">
        <v>69</v>
      </c>
      <c r="K301" s="563" t="s">
        <v>44</v>
      </c>
      <c r="L301" s="563">
        <v>42533333</v>
      </c>
      <c r="M301" s="563">
        <v>0</v>
      </c>
      <c r="N301" s="563">
        <v>42533333</v>
      </c>
      <c r="O301" s="563">
        <v>42533333</v>
      </c>
      <c r="P301" s="563" t="s">
        <v>45</v>
      </c>
      <c r="Q301" s="563" t="s">
        <v>3275</v>
      </c>
      <c r="R301" s="563" t="s">
        <v>3276</v>
      </c>
      <c r="S301" s="563" t="s">
        <v>48</v>
      </c>
      <c r="T301" s="563" t="s">
        <v>49</v>
      </c>
      <c r="U301" s="563" t="s">
        <v>3277</v>
      </c>
      <c r="V301" s="563" t="s">
        <v>51</v>
      </c>
      <c r="W301" s="563" t="s">
        <v>89</v>
      </c>
      <c r="X301" s="563" t="s">
        <v>90</v>
      </c>
      <c r="Y301" s="563" t="s">
        <v>518</v>
      </c>
      <c r="Z301" s="563" t="s">
        <v>600</v>
      </c>
      <c r="AA301" s="563" t="s">
        <v>3278</v>
      </c>
      <c r="AB301" s="563"/>
      <c r="AC301" s="563"/>
      <c r="AD301" s="563"/>
      <c r="AE301" s="563"/>
      <c r="AF301" s="563" t="s">
        <v>687</v>
      </c>
      <c r="AG301" s="563" t="s">
        <v>59</v>
      </c>
      <c r="AH301" s="563" t="s">
        <v>3279</v>
      </c>
      <c r="AI301" s="563" t="s">
        <v>3280</v>
      </c>
    </row>
    <row r="302" spans="1:35"/>
    <row r="303" spans="1:35"/>
    <row r="304" spans="1:35"/>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sheetData>
  <conditionalFormatting sqref="R1:R1048576">
    <cfRule type="duplicateValues" dxfId="75" priority="1"/>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1:AP58"/>
  <sheetViews>
    <sheetView view="pageBreakPreview" zoomScaleNormal="100" zoomScaleSheetLayoutView="100" workbookViewId="0">
      <selection activeCell="D1" sqref="D1:G2"/>
    </sheetView>
  </sheetViews>
  <sheetFormatPr baseColWidth="10" defaultColWidth="0" defaultRowHeight="14.25" zeroHeight="1"/>
  <cols>
    <col min="1" max="1" width="2.5703125" style="351" customWidth="1"/>
    <col min="2" max="2" width="23.140625" style="351" customWidth="1"/>
    <col min="3" max="4" width="28.28515625" style="351" customWidth="1"/>
    <col min="5" max="5" width="6.42578125" style="351" customWidth="1"/>
    <col min="6" max="6" width="14.5703125" style="351" customWidth="1"/>
    <col min="7" max="7" width="21" style="351" customWidth="1"/>
    <col min="8" max="8" width="27.28515625" style="351" customWidth="1"/>
    <col min="9" max="9" width="2.85546875" style="351" hidden="1" customWidth="1"/>
    <col min="10" max="10" width="11.42578125" style="351" hidden="1" customWidth="1"/>
    <col min="11" max="11" width="0" style="351" hidden="1" customWidth="1"/>
    <col min="12" max="12" width="12.5703125" style="351" hidden="1" customWidth="1"/>
    <col min="13" max="13" width="0" style="351" hidden="1" customWidth="1"/>
    <col min="14" max="14" width="13.140625" style="351" hidden="1" customWidth="1"/>
    <col min="15" max="42" width="0" style="351" hidden="1" customWidth="1"/>
    <col min="43" max="16384" width="11.42578125" style="351" hidden="1"/>
  </cols>
  <sheetData>
    <row r="1" spans="2:42" ht="29.25" customHeight="1">
      <c r="B1" s="940"/>
      <c r="C1" s="941"/>
      <c r="D1" s="922" t="s">
        <v>3281</v>
      </c>
      <c r="E1" s="923"/>
      <c r="F1" s="923"/>
      <c r="G1" s="923"/>
      <c r="H1" s="757" t="s">
        <v>3282</v>
      </c>
      <c r="I1" s="758"/>
      <c r="M1" s="351" t="s">
        <v>3617</v>
      </c>
      <c r="AP1" s="351" t="s">
        <v>3618</v>
      </c>
    </row>
    <row r="2" spans="2:42" ht="29.25" customHeight="1">
      <c r="B2" s="942"/>
      <c r="C2" s="943"/>
      <c r="D2" s="923"/>
      <c r="E2" s="923"/>
      <c r="F2" s="923"/>
      <c r="G2" s="923"/>
      <c r="H2" s="757" t="s">
        <v>3283</v>
      </c>
      <c r="I2" s="758"/>
      <c r="M2" s="351" t="s">
        <v>3618</v>
      </c>
      <c r="AP2" s="351" t="s">
        <v>3617</v>
      </c>
    </row>
    <row r="3" spans="2:42" ht="29.25" customHeight="1">
      <c r="B3" s="942"/>
      <c r="C3" s="943"/>
      <c r="D3" s="951" t="s">
        <v>3502</v>
      </c>
      <c r="E3" s="952"/>
      <c r="F3" s="952"/>
      <c r="G3" s="953"/>
      <c r="H3" s="757" t="s">
        <v>3285</v>
      </c>
      <c r="I3" s="758"/>
    </row>
    <row r="4" spans="2:42" ht="6" customHeight="1">
      <c r="B4" s="948"/>
      <c r="C4" s="949"/>
      <c r="D4" s="949"/>
      <c r="E4" s="949"/>
      <c r="F4" s="949"/>
      <c r="G4" s="949"/>
      <c r="H4" s="950"/>
      <c r="M4" s="351" t="s">
        <v>3619</v>
      </c>
    </row>
    <row r="5" spans="2:42" ht="34.5" customHeight="1">
      <c r="B5" s="352" t="s">
        <v>3620</v>
      </c>
      <c r="C5" s="353">
        <f>+'DATOS CONTRATISTA '!C14</f>
        <v>0</v>
      </c>
      <c r="D5" s="353">
        <f>+'DATOS CONTRATISTA '!C31</f>
        <v>0</v>
      </c>
      <c r="E5" s="354"/>
      <c r="F5" s="354"/>
      <c r="G5" s="354"/>
      <c r="H5" s="354"/>
      <c r="M5" s="351" t="s">
        <v>3621</v>
      </c>
    </row>
    <row r="6" spans="2:42">
      <c r="B6" s="355"/>
      <c r="C6" s="355"/>
      <c r="D6" s="355" t="s">
        <v>3372</v>
      </c>
      <c r="E6" s="355"/>
      <c r="F6" s="355"/>
      <c r="G6" s="355"/>
      <c r="H6" s="355"/>
      <c r="M6" s="351" t="s">
        <v>3622</v>
      </c>
    </row>
    <row r="7" spans="2:42" ht="3.75" customHeight="1">
      <c r="B7" s="355"/>
      <c r="C7" s="355"/>
      <c r="D7" s="355"/>
      <c r="E7" s="355"/>
      <c r="F7" s="355"/>
      <c r="G7" s="355"/>
      <c r="H7" s="355"/>
      <c r="M7" s="351" t="s">
        <v>3623</v>
      </c>
    </row>
    <row r="8" spans="2:42">
      <c r="B8" s="356" t="s">
        <v>3624</v>
      </c>
      <c r="C8" s="355"/>
      <c r="D8" s="355"/>
      <c r="E8" s="355"/>
      <c r="F8" s="355"/>
      <c r="G8" s="355"/>
      <c r="H8" s="355"/>
      <c r="M8" s="351" t="s">
        <v>3625</v>
      </c>
    </row>
    <row r="9" spans="2:42">
      <c r="B9" s="356" t="s">
        <v>3626</v>
      </c>
      <c r="C9" s="355"/>
      <c r="D9" s="355"/>
      <c r="E9" s="355"/>
      <c r="F9" s="355"/>
      <c r="G9" s="355"/>
      <c r="H9" s="355"/>
      <c r="M9" s="351" t="s">
        <v>3627</v>
      </c>
    </row>
    <row r="10" spans="2:42">
      <c r="B10" s="356" t="s">
        <v>3628</v>
      </c>
      <c r="C10" s="355"/>
      <c r="D10" s="355"/>
      <c r="E10" s="355"/>
      <c r="F10" s="355"/>
      <c r="G10" s="355"/>
      <c r="H10" s="355"/>
      <c r="M10" s="351" t="s">
        <v>3629</v>
      </c>
    </row>
    <row r="11" spans="2:42">
      <c r="B11" s="355"/>
      <c r="C11" s="355"/>
      <c r="D11" s="355"/>
      <c r="E11" s="355"/>
      <c r="F11" s="355"/>
      <c r="G11" s="355"/>
      <c r="H11" s="355"/>
      <c r="M11" s="351" t="s">
        <v>3630</v>
      </c>
    </row>
    <row r="12" spans="2:42" ht="50.25" customHeight="1">
      <c r="B12" s="947" t="s">
        <v>3631</v>
      </c>
      <c r="C12" s="947"/>
      <c r="D12" s="947"/>
      <c r="E12" s="947"/>
      <c r="F12" s="947"/>
      <c r="G12" s="947"/>
      <c r="H12" s="947"/>
      <c r="M12" s="351" t="s">
        <v>3632</v>
      </c>
    </row>
    <row r="13" spans="2:42">
      <c r="B13" s="355"/>
      <c r="C13" s="355"/>
      <c r="D13" s="355"/>
      <c r="E13" s="355"/>
      <c r="F13" s="355"/>
      <c r="G13" s="355"/>
      <c r="H13" s="355"/>
      <c r="M13" s="351" t="s">
        <v>3633</v>
      </c>
    </row>
    <row r="14" spans="2:42" ht="15" customHeight="1">
      <c r="B14" s="925" t="s">
        <v>3634</v>
      </c>
      <c r="C14" s="925"/>
      <c r="D14" s="925"/>
      <c r="E14" s="925"/>
      <c r="F14" s="925"/>
      <c r="G14" s="925"/>
      <c r="H14" s="925"/>
      <c r="M14" s="351" t="s">
        <v>3635</v>
      </c>
    </row>
    <row r="15" spans="2:42">
      <c r="B15" s="355"/>
      <c r="C15" s="355"/>
      <c r="D15" s="355"/>
      <c r="E15" s="357"/>
      <c r="F15" s="355"/>
      <c r="G15" s="355"/>
      <c r="H15" s="355"/>
      <c r="M15" s="351" t="s">
        <v>3636</v>
      </c>
    </row>
    <row r="16" spans="2:42" ht="23.25" customHeight="1">
      <c r="B16" s="924" t="s">
        <v>3637</v>
      </c>
      <c r="C16" s="924"/>
      <c r="D16" s="924"/>
      <c r="E16" s="924"/>
      <c r="F16" s="924"/>
      <c r="G16" s="944" t="str">
        <f>+'DATOS CONTRATISTA '!F6</f>
        <v/>
      </c>
      <c r="H16" s="945"/>
    </row>
    <row r="17" spans="2:8" ht="23.25" customHeight="1">
      <c r="B17" s="924" t="s">
        <v>3638</v>
      </c>
      <c r="C17" s="924"/>
      <c r="D17" s="924"/>
      <c r="E17" s="924"/>
      <c r="F17" s="924"/>
      <c r="G17" s="946">
        <f>+'DATOS CONTRATISTA '!C7</f>
        <v>0</v>
      </c>
      <c r="H17" s="946"/>
    </row>
    <row r="18" spans="2:8" ht="23.25" customHeight="1">
      <c r="B18" s="924" t="s">
        <v>3639</v>
      </c>
      <c r="C18" s="924"/>
      <c r="D18" s="924"/>
      <c r="E18" s="924"/>
      <c r="F18" s="924"/>
      <c r="G18" s="946">
        <f>+'DATOS CONTRATISTA '!C47</f>
        <v>0</v>
      </c>
      <c r="H18" s="946"/>
    </row>
    <row r="19" spans="2:8" ht="23.25" customHeight="1">
      <c r="B19" s="924" t="s">
        <v>3640</v>
      </c>
      <c r="C19" s="924"/>
      <c r="D19" s="924"/>
      <c r="E19" s="924"/>
      <c r="F19" s="924"/>
      <c r="G19" s="926">
        <f>+'DATOS CONTRATISTA '!C48</f>
        <v>0</v>
      </c>
      <c r="H19" s="926"/>
    </row>
    <row r="20" spans="2:8" ht="23.25" customHeight="1">
      <c r="B20" s="924" t="s">
        <v>3641</v>
      </c>
      <c r="C20" s="924"/>
      <c r="D20" s="924"/>
      <c r="E20" s="924"/>
      <c r="F20" s="924"/>
      <c r="G20" s="358" t="str">
        <f>IF('DATOS CONTRATISTA '!C61="SI","SI  X","SI")</f>
        <v>SI</v>
      </c>
      <c r="H20" s="358" t="str">
        <f>IF(G20="SI  X","NO","NO      X")</f>
        <v>NO      X</v>
      </c>
    </row>
    <row r="21" spans="2:8" ht="36.75" customHeight="1">
      <c r="B21" s="927" t="s">
        <v>3642</v>
      </c>
      <c r="C21" s="927"/>
      <c r="D21" s="927"/>
      <c r="E21" s="927"/>
      <c r="F21" s="927"/>
      <c r="G21" s="927"/>
      <c r="H21" s="927"/>
    </row>
    <row r="22" spans="2:8">
      <c r="B22" s="359"/>
      <c r="C22" s="359"/>
      <c r="D22" s="359"/>
      <c r="E22" s="359"/>
      <c r="F22" s="359"/>
      <c r="G22" s="359"/>
      <c r="H22" s="359"/>
    </row>
    <row r="23" spans="2:8" ht="24.95" customHeight="1">
      <c r="B23" s="932" t="s">
        <v>3643</v>
      </c>
      <c r="C23" s="932"/>
      <c r="E23" s="355"/>
      <c r="F23" s="361" t="s">
        <v>3382</v>
      </c>
      <c r="G23" s="929">
        <f>+'DATOS CONTRATISTA '!C65</f>
        <v>0</v>
      </c>
      <c r="H23" s="929"/>
    </row>
    <row r="24" spans="2:8" ht="15.75" customHeight="1">
      <c r="B24" s="359"/>
      <c r="C24" s="359"/>
      <c r="E24" s="355"/>
      <c r="F24" s="361" t="s">
        <v>3384</v>
      </c>
      <c r="G24" s="928">
        <f>+'DATOS CONTRATISTA '!C66</f>
        <v>0</v>
      </c>
      <c r="H24" s="928"/>
    </row>
    <row r="25" spans="2:8" ht="15.75" customHeight="1">
      <c r="B25" s="930">
        <f>+'DATOS CONTRATISTA '!C64</f>
        <v>0</v>
      </c>
      <c r="C25" s="930"/>
      <c r="E25" s="355"/>
      <c r="F25" s="361" t="s">
        <v>3644</v>
      </c>
      <c r="G25" s="928">
        <f>+'DATOS CONTRATISTA '!C67</f>
        <v>0</v>
      </c>
      <c r="H25" s="928"/>
    </row>
    <row r="26" spans="2:8" ht="15.75" customHeight="1">
      <c r="B26" s="360"/>
      <c r="C26" s="360"/>
      <c r="E26" s="355"/>
      <c r="F26" s="361" t="s">
        <v>3645</v>
      </c>
      <c r="G26" s="931">
        <f>+'DATOS CONTRATISTA '!C49</f>
        <v>0</v>
      </c>
      <c r="H26" s="931"/>
    </row>
    <row r="27" spans="2:8" ht="42.75" customHeight="1">
      <c r="B27" s="925" t="s">
        <v>3646</v>
      </c>
      <c r="C27" s="925"/>
      <c r="D27" s="925"/>
      <c r="E27" s="925"/>
      <c r="F27" s="925"/>
      <c r="G27" s="925"/>
      <c r="H27" s="925"/>
    </row>
    <row r="28" spans="2:8">
      <c r="B28" s="355"/>
      <c r="C28" s="355"/>
      <c r="D28" s="355"/>
      <c r="E28" s="355"/>
      <c r="F28" s="355"/>
      <c r="G28" s="355"/>
      <c r="H28" s="355"/>
    </row>
    <row r="29" spans="2:8" ht="62.1" customHeight="1">
      <c r="B29" s="934" t="s">
        <v>3647</v>
      </c>
      <c r="C29" s="934"/>
      <c r="D29" s="934"/>
      <c r="E29" s="934"/>
      <c r="F29" s="934"/>
      <c r="G29" s="934"/>
      <c r="H29" s="934"/>
    </row>
    <row r="30" spans="2:8">
      <c r="B30" s="362"/>
      <c r="C30" s="362"/>
      <c r="D30" s="363"/>
      <c r="E30" s="363"/>
      <c r="F30" s="939"/>
      <c r="G30" s="939"/>
      <c r="H30" s="362"/>
    </row>
    <row r="31" spans="2:8" ht="30" customHeight="1">
      <c r="B31" s="935" t="s">
        <v>3648</v>
      </c>
      <c r="C31" s="935"/>
      <c r="D31" s="935"/>
      <c r="E31" s="935"/>
      <c r="F31" s="935"/>
      <c r="G31" s="935"/>
      <c r="H31" s="935"/>
    </row>
    <row r="32" spans="2:8" ht="24.6" customHeight="1">
      <c r="B32" s="364" t="s">
        <v>3412</v>
      </c>
      <c r="C32" s="365" t="str">
        <f>IF('DATOS CONTRATISTA '!C68="SI","X","")</f>
        <v/>
      </c>
      <c r="D32" s="366" t="s">
        <v>3417</v>
      </c>
      <c r="E32" s="365" t="str">
        <f>IF(C32="","X","")</f>
        <v>X</v>
      </c>
      <c r="G32" s="355"/>
      <c r="H32" s="355"/>
    </row>
    <row r="33" spans="2:8">
      <c r="B33" s="355"/>
      <c r="C33" s="355"/>
      <c r="D33" s="355"/>
      <c r="E33" s="355"/>
      <c r="F33" s="355"/>
      <c r="G33" s="355"/>
      <c r="H33" s="355"/>
    </row>
    <row r="34" spans="2:8">
      <c r="B34" s="355" t="s">
        <v>3649</v>
      </c>
      <c r="C34" s="355"/>
      <c r="D34" s="355"/>
      <c r="E34" s="355" t="s">
        <v>3650</v>
      </c>
      <c r="F34" s="367"/>
      <c r="G34" s="355" t="s">
        <v>3651</v>
      </c>
      <c r="H34" s="368"/>
    </row>
    <row r="35" spans="2:8">
      <c r="B35" s="355"/>
      <c r="C35" s="355"/>
      <c r="D35" s="355"/>
      <c r="E35" s="355"/>
      <c r="F35" s="355"/>
      <c r="G35" s="355"/>
      <c r="H35" s="355"/>
    </row>
    <row r="36" spans="2:8">
      <c r="B36" s="355" t="s">
        <v>3652</v>
      </c>
      <c r="C36" s="355"/>
      <c r="D36" s="355"/>
      <c r="E36" s="355" t="s">
        <v>3653</v>
      </c>
      <c r="H36" s="355"/>
    </row>
    <row r="37" spans="2:8">
      <c r="B37" s="355"/>
      <c r="C37" s="355"/>
      <c r="D37" s="355"/>
      <c r="E37" s="355"/>
      <c r="F37" s="355"/>
      <c r="G37" s="355"/>
      <c r="H37" s="355"/>
    </row>
    <row r="38" spans="2:8" ht="46.5" customHeight="1">
      <c r="B38" s="925" t="s">
        <v>3654</v>
      </c>
      <c r="C38" s="925"/>
      <c r="D38" s="925"/>
      <c r="E38" s="355"/>
      <c r="F38" s="937">
        <f>+'DATOS CONTRATISTA '!C69</f>
        <v>0</v>
      </c>
      <c r="G38" s="937"/>
      <c r="H38" s="355"/>
    </row>
    <row r="39" spans="2:8">
      <c r="B39" s="355"/>
      <c r="C39" s="355"/>
      <c r="D39" s="355"/>
      <c r="E39" s="355"/>
      <c r="F39" s="355"/>
      <c r="G39" s="355"/>
      <c r="H39" s="355"/>
    </row>
    <row r="40" spans="2:8" ht="26.45" customHeight="1">
      <c r="B40" s="355" t="s">
        <v>3655</v>
      </c>
      <c r="C40" s="355"/>
      <c r="D40" s="355"/>
      <c r="E40" s="355" t="s">
        <v>3656</v>
      </c>
      <c r="F40" s="369" t="str">
        <f>IF(E40='DATOS CONTRATISTA '!C71,"X","")</f>
        <v/>
      </c>
      <c r="G40" s="370" t="s">
        <v>3657</v>
      </c>
      <c r="H40" s="369" t="str">
        <f>IF('DATOS CONTRATISTA '!C71="OTROS","X","")</f>
        <v/>
      </c>
    </row>
    <row r="41" spans="2:8">
      <c r="B41" s="355"/>
      <c r="C41" s="355"/>
      <c r="D41" s="355"/>
      <c r="E41" s="355"/>
      <c r="F41" s="355"/>
      <c r="G41" s="355"/>
      <c r="H41" s="355"/>
    </row>
    <row r="42" spans="2:8" ht="20.45" customHeight="1">
      <c r="B42" s="355" t="s">
        <v>3658</v>
      </c>
      <c r="C42" s="355"/>
      <c r="D42" s="355"/>
      <c r="E42" s="355"/>
      <c r="F42" s="355"/>
      <c r="G42" s="355"/>
      <c r="H42" s="355"/>
    </row>
    <row r="43" spans="2:8" ht="20.45" customHeight="1">
      <c r="B43" s="355" t="s">
        <v>3659</v>
      </c>
      <c r="C43" s="355"/>
      <c r="D43" s="355"/>
      <c r="E43" s="355"/>
      <c r="F43" s="355"/>
      <c r="G43" s="355"/>
      <c r="H43" s="355"/>
    </row>
    <row r="44" spans="2:8" ht="20.45" customHeight="1">
      <c r="B44" s="355" t="s">
        <v>3660</v>
      </c>
      <c r="C44" s="355"/>
      <c r="D44" s="355"/>
      <c r="E44" s="355"/>
      <c r="F44" s="355"/>
      <c r="G44" s="355"/>
      <c r="H44" s="371"/>
    </row>
    <row r="45" spans="2:8" ht="20.45" customHeight="1">
      <c r="B45" s="355" t="s">
        <v>3661</v>
      </c>
      <c r="C45" s="355"/>
      <c r="D45" s="355"/>
      <c r="E45" s="355"/>
      <c r="F45" s="355"/>
      <c r="G45" s="355"/>
      <c r="H45" s="371"/>
    </row>
    <row r="46" spans="2:8">
      <c r="B46" s="355" t="s">
        <v>3372</v>
      </c>
      <c r="C46" s="355"/>
      <c r="D46" s="355"/>
      <c r="E46" s="355"/>
      <c r="F46" s="355"/>
      <c r="G46" s="355"/>
      <c r="H46" s="355"/>
    </row>
    <row r="47" spans="2:8">
      <c r="B47" s="355" t="s">
        <v>3662</v>
      </c>
      <c r="C47" s="359"/>
      <c r="D47" s="355"/>
      <c r="E47" s="355"/>
      <c r="F47" s="359"/>
      <c r="G47" s="937">
        <f>+'DATOS CONTRATISTA '!C70</f>
        <v>0</v>
      </c>
      <c r="H47" s="937"/>
    </row>
    <row r="48" spans="2:8">
      <c r="B48" s="355"/>
      <c r="C48" s="359"/>
      <c r="D48" s="355"/>
      <c r="E48" s="355"/>
      <c r="F48" s="359"/>
      <c r="G48" s="372"/>
      <c r="H48" s="372"/>
    </row>
    <row r="49" spans="2:8" ht="27" customHeight="1">
      <c r="B49" s="938" t="s">
        <v>3663</v>
      </c>
      <c r="C49" s="938"/>
      <c r="D49" s="938"/>
      <c r="E49" s="938"/>
      <c r="F49" s="938"/>
      <c r="G49" s="938"/>
      <c r="H49" s="938"/>
    </row>
    <row r="50" spans="2:8">
      <c r="B50" s="373"/>
      <c r="C50" s="373"/>
      <c r="D50" s="373"/>
      <c r="E50" s="373"/>
      <c r="F50" s="373"/>
      <c r="G50" s="373"/>
      <c r="H50" s="373"/>
    </row>
    <row r="51" spans="2:8" ht="29.1" customHeight="1">
      <c r="B51" s="374" t="s">
        <v>3664</v>
      </c>
      <c r="C51" s="374"/>
      <c r="D51" s="374"/>
      <c r="E51" s="373"/>
      <c r="F51" s="373"/>
      <c r="G51" s="373"/>
      <c r="H51" s="373"/>
    </row>
    <row r="52" spans="2:8">
      <c r="B52" s="375" t="str">
        <f>CONCATENATE("CC ",G17,"   de")</f>
        <v>CC 0   de</v>
      </c>
      <c r="C52" s="384">
        <f>'DATOS CONTRATISTA '!C8</f>
        <v>0</v>
      </c>
      <c r="D52" s="373"/>
      <c r="E52" s="373"/>
      <c r="F52" s="373"/>
      <c r="G52" s="373"/>
      <c r="H52" s="373"/>
    </row>
    <row r="53" spans="2:8" ht="15.6" customHeight="1">
      <c r="B53" s="373"/>
      <c r="C53" s="373"/>
      <c r="D53" s="373"/>
      <c r="E53" s="373"/>
      <c r="F53" s="373"/>
      <c r="G53" s="373"/>
      <c r="H53" s="373"/>
    </row>
    <row r="54" spans="2:8" ht="18.95" customHeight="1">
      <c r="B54" s="936" t="s">
        <v>3665</v>
      </c>
      <c r="C54" s="936"/>
      <c r="D54" s="936"/>
      <c r="E54" s="936"/>
      <c r="F54" s="936"/>
      <c r="G54" s="936"/>
      <c r="H54" s="936"/>
    </row>
    <row r="55" spans="2:8" ht="18.95" customHeight="1">
      <c r="B55" s="936" t="s">
        <v>3666</v>
      </c>
      <c r="C55" s="936"/>
      <c r="D55" s="936"/>
      <c r="E55" s="936"/>
      <c r="F55" s="936"/>
      <c r="G55" s="936"/>
      <c r="H55" s="936"/>
    </row>
    <row r="56" spans="2:8">
      <c r="B56" s="376"/>
      <c r="C56" s="376"/>
      <c r="D56" s="376"/>
      <c r="E56" s="376"/>
      <c r="F56" s="376"/>
      <c r="G56" s="376"/>
      <c r="H56" s="376"/>
    </row>
    <row r="57" spans="2:8" ht="17.25" customHeight="1">
      <c r="B57" s="933" t="e">
        <f>+KEY!Z7</f>
        <v>#N/A</v>
      </c>
      <c r="C57" s="933"/>
      <c r="D57" s="933"/>
      <c r="E57" s="933"/>
      <c r="F57" s="933"/>
      <c r="G57" s="933"/>
      <c r="H57" s="933"/>
    </row>
    <row r="58" spans="2:8"/>
  </sheetData>
  <sheetProtection algorithmName="SHA-512" hashValue="VN7ZYTvZfJ3CH8i7cbfKdJOndCC0anejUouwPkeYqFR5Q+dECJVKKY4skQKzEIuTXee1lbf+2rbW7T73174r7A==" saltValue="dQ0sYDp7HzLuT6gsbF9J3Q==" spinCount="100000" sheet="1" objects="1" scenarios="1"/>
  <mergeCells count="36">
    <mergeCell ref="B1:C3"/>
    <mergeCell ref="G16:H16"/>
    <mergeCell ref="G18:H18"/>
    <mergeCell ref="B12:H12"/>
    <mergeCell ref="B14:H14"/>
    <mergeCell ref="G17:H17"/>
    <mergeCell ref="B4:H4"/>
    <mergeCell ref="B16:F16"/>
    <mergeCell ref="B17:F17"/>
    <mergeCell ref="B18:F18"/>
    <mergeCell ref="D1:G2"/>
    <mergeCell ref="H1:I1"/>
    <mergeCell ref="H2:I2"/>
    <mergeCell ref="D3:G3"/>
    <mergeCell ref="H3:I3"/>
    <mergeCell ref="B57:H57"/>
    <mergeCell ref="B29:H29"/>
    <mergeCell ref="B31:H31"/>
    <mergeCell ref="B38:D38"/>
    <mergeCell ref="B55:H55"/>
    <mergeCell ref="G47:H47"/>
    <mergeCell ref="B49:H49"/>
    <mergeCell ref="B54:H54"/>
    <mergeCell ref="F30:G30"/>
    <mergeCell ref="F38:G38"/>
    <mergeCell ref="B19:F19"/>
    <mergeCell ref="B20:F20"/>
    <mergeCell ref="B27:H27"/>
    <mergeCell ref="G19:H19"/>
    <mergeCell ref="B21:H21"/>
    <mergeCell ref="G25:H25"/>
    <mergeCell ref="G23:H23"/>
    <mergeCell ref="G24:H24"/>
    <mergeCell ref="B25:C25"/>
    <mergeCell ref="G26:H26"/>
    <mergeCell ref="B23:C23"/>
  </mergeCells>
  <dataValidations count="4">
    <dataValidation type="list" allowBlank="1" showInputMessage="1" showErrorMessage="1" sqref="G19:H19 G26:H26" xr:uid="{00000000-0002-0000-0900-000000000000}">
      <formula1>$M$4:$M$16</formula1>
    </dataValidation>
    <dataValidation type="list" allowBlank="1" showInputMessage="1" showErrorMessage="1" sqref="AP1:AP2 K4" xr:uid="{00000000-0002-0000-0900-000001000000}">
      <formula1>$G$18</formula1>
    </dataValidation>
    <dataValidation type="list" allowBlank="1" showInputMessage="1" showErrorMessage="1" sqref="L1:L3" xr:uid="{00000000-0002-0000-0900-000002000000}">
      <formula1>$L$1:$L$3</formula1>
    </dataValidation>
    <dataValidation type="whole" allowBlank="1" showInputMessage="1" showErrorMessage="1" sqref="G23:H25" xr:uid="{00000000-0002-0000-0900-000003000000}">
      <formula1>0</formula1>
      <formula2>9999999999999990000</formula2>
    </dataValidation>
  </dataValidations>
  <printOptions horizontalCentered="1" verticalCentered="1"/>
  <pageMargins left="0.19685039370078741" right="0.19685039370078741" top="0" bottom="0.19685039370078741" header="0.31496062992125984" footer="0.31496062992125984"/>
  <pageSetup scale="67" orientation="portrait" r:id="rId1"/>
  <rowBreaks count="1" manualBreakCount="1">
    <brk id="37" min="1" max="7" man="1"/>
  </rowBreaks>
  <colBreaks count="1" manualBreakCount="1">
    <brk id="5" max="66"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962025</xdr:colOff>
                    <xdr:row>34</xdr:row>
                    <xdr:rowOff>161925</xdr:rowOff>
                  </from>
                  <to>
                    <xdr:col>3</xdr:col>
                    <xdr:colOff>1581150</xdr:colOff>
                    <xdr:row>36</xdr:row>
                    <xdr:rowOff>38100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7</xdr:col>
                    <xdr:colOff>695325</xdr:colOff>
                    <xdr:row>34</xdr:row>
                    <xdr:rowOff>161925</xdr:rowOff>
                  </from>
                  <to>
                    <xdr:col>7</xdr:col>
                    <xdr:colOff>1314450</xdr:colOff>
                    <xdr:row>36</xdr:row>
                    <xdr:rowOff>38100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pageSetUpPr fitToPage="1"/>
  </sheetPr>
  <dimension ref="A1:D78"/>
  <sheetViews>
    <sheetView zoomScale="115" zoomScaleNormal="115" workbookViewId="0">
      <selection activeCell="G16" sqref="G16"/>
    </sheetView>
  </sheetViews>
  <sheetFormatPr baseColWidth="10" defaultColWidth="11.42578125" defaultRowHeight="15" customHeight="1"/>
  <cols>
    <col min="1" max="1" width="27.5703125" style="165" customWidth="1"/>
    <col min="2" max="2" width="27.5703125" customWidth="1"/>
    <col min="3" max="3" width="27.5703125" style="1" customWidth="1"/>
    <col min="4" max="4" width="27.5703125" customWidth="1"/>
  </cols>
  <sheetData>
    <row r="1" spans="1:4" ht="15" customHeight="1" thickBot="1"/>
    <row r="2" spans="1:4" ht="15" customHeight="1">
      <c r="A2" s="954"/>
      <c r="B2" s="959" t="s">
        <v>3667</v>
      </c>
      <c r="C2" s="960"/>
      <c r="D2" s="246" t="s">
        <v>3668</v>
      </c>
    </row>
    <row r="3" spans="1:4" ht="15" customHeight="1">
      <c r="A3" s="955"/>
      <c r="B3" s="961"/>
      <c r="C3" s="962"/>
      <c r="D3" s="247" t="s">
        <v>3669</v>
      </c>
    </row>
    <row r="4" spans="1:4" ht="15" customHeight="1">
      <c r="A4" s="955"/>
      <c r="B4" s="961"/>
      <c r="C4" s="962"/>
      <c r="D4" s="247" t="s">
        <v>3670</v>
      </c>
    </row>
    <row r="5" spans="1:4" ht="15" customHeight="1" thickBot="1">
      <c r="A5" s="956"/>
      <c r="B5" s="963"/>
      <c r="C5" s="964"/>
      <c r="D5" s="248" t="s">
        <v>3671</v>
      </c>
    </row>
    <row r="6" spans="1:4" ht="15.75" customHeight="1"/>
    <row r="7" spans="1:4" ht="15.75" customHeight="1" thickBot="1"/>
    <row r="8" spans="1:4" ht="15" customHeight="1">
      <c r="A8" s="965" t="s">
        <v>3672</v>
      </c>
      <c r="B8" s="966"/>
      <c r="C8" s="966"/>
      <c r="D8" s="967"/>
    </row>
    <row r="9" spans="1:4" ht="15" customHeight="1">
      <c r="A9" s="241" t="s">
        <v>3673</v>
      </c>
      <c r="B9" s="957" t="str">
        <f>+'DATOS CONTRATISTA '!F7</f>
        <v/>
      </c>
      <c r="C9" s="957"/>
      <c r="D9" s="958"/>
    </row>
    <row r="10" spans="1:4" ht="15" customHeight="1">
      <c r="A10" s="241" t="s">
        <v>3674</v>
      </c>
      <c r="B10" s="968">
        <f>+'DATOS CONTRATISTA '!C42</f>
        <v>0</v>
      </c>
      <c r="C10" s="968"/>
      <c r="D10" s="969"/>
    </row>
    <row r="11" spans="1:4">
      <c r="A11" s="241" t="s">
        <v>3675</v>
      </c>
      <c r="B11" s="968" t="str">
        <f>+'DATOS CONTRATISTA '!F6</f>
        <v/>
      </c>
      <c r="C11" s="968"/>
      <c r="D11" s="969"/>
    </row>
    <row r="12" spans="1:4" ht="15" customHeight="1">
      <c r="A12" s="241" t="s">
        <v>3676</v>
      </c>
      <c r="B12" s="957">
        <f>+'DATOS CONTRATISTA '!C20</f>
        <v>0</v>
      </c>
      <c r="C12" s="957"/>
      <c r="D12" s="958"/>
    </row>
    <row r="13" spans="1:4" ht="15" customHeight="1">
      <c r="A13" s="241" t="s">
        <v>3677</v>
      </c>
      <c r="B13" s="957" t="str">
        <f>CONCATENATE('DATOS CONTRATISTA '!C32," DE ",'DATOS CONTRATISTA '!C33)</f>
        <v xml:space="preserve"> DE </v>
      </c>
      <c r="C13" s="957"/>
      <c r="D13" s="958"/>
    </row>
    <row r="14" spans="1:4" ht="15" customHeight="1">
      <c r="A14" s="241" t="s">
        <v>3678</v>
      </c>
      <c r="B14" s="970">
        <f>+'DATOS CONTRATISTA '!C7</f>
        <v>0</v>
      </c>
      <c r="C14" s="970"/>
      <c r="D14" s="971"/>
    </row>
    <row r="15" spans="1:4" ht="18.75" customHeight="1">
      <c r="A15" s="226" t="s">
        <v>3679</v>
      </c>
      <c r="B15" s="244">
        <f>+'Documento Soporte'!C25</f>
        <v>0</v>
      </c>
      <c r="C15" s="243" t="str">
        <f>+'Documento Soporte'!E25</f>
        <v>al</v>
      </c>
      <c r="D15" s="245">
        <f>+'Documento Soporte'!F25</f>
        <v>0</v>
      </c>
    </row>
    <row r="16" spans="1:4" ht="16.5" customHeight="1">
      <c r="A16" s="241" t="s">
        <v>3680</v>
      </c>
      <c r="B16" s="975">
        <f>+'DATOS CONTRATISTA '!C64</f>
        <v>0</v>
      </c>
      <c r="C16" s="975"/>
      <c r="D16" s="976"/>
    </row>
    <row r="17" spans="1:4" ht="39.75" customHeight="1">
      <c r="A17" s="241" t="s">
        <v>3681</v>
      </c>
      <c r="B17" s="977" t="e">
        <f>'DATOS CONTRATISTA '!C32/'DATOS CONTRATISTA '!C33</f>
        <v>#DIV/0!</v>
      </c>
      <c r="C17" s="977"/>
      <c r="D17" s="978"/>
    </row>
    <row r="18" spans="1:4" ht="57" customHeight="1" thickBot="1">
      <c r="A18" s="242" t="s">
        <v>3682</v>
      </c>
      <c r="B18" s="979" t="e">
        <f>+'Certificado de Supervisión'!B9</f>
        <v>#N/A</v>
      </c>
      <c r="C18" s="979"/>
      <c r="D18" s="980"/>
    </row>
    <row r="20" spans="1:4" ht="15" customHeight="1">
      <c r="A20" s="965"/>
      <c r="B20" s="966"/>
      <c r="C20" s="966"/>
      <c r="D20" s="967"/>
    </row>
    <row r="21" spans="1:4" ht="15" customHeight="1">
      <c r="A21" s="972" t="s">
        <v>3683</v>
      </c>
      <c r="B21" s="973"/>
      <c r="C21" s="973"/>
      <c r="D21" s="974"/>
    </row>
    <row r="22" spans="1:4" ht="15" customHeight="1">
      <c r="A22" s="972" t="s">
        <v>3684</v>
      </c>
      <c r="B22" s="973"/>
      <c r="C22" s="973"/>
      <c r="D22" s="974"/>
    </row>
    <row r="23" spans="1:4" s="229" customFormat="1" ht="210.75" customHeight="1">
      <c r="A23" s="972" t="s">
        <v>3685</v>
      </c>
      <c r="B23" s="973" t="s">
        <v>3686</v>
      </c>
      <c r="C23" s="227" t="s">
        <v>3687</v>
      </c>
      <c r="D23" s="974" t="s">
        <v>3688</v>
      </c>
    </row>
    <row r="24" spans="1:4" s="229" customFormat="1" ht="60" customHeight="1">
      <c r="A24" s="972"/>
      <c r="B24" s="973"/>
      <c r="C24" s="227" t="s">
        <v>3689</v>
      </c>
      <c r="D24" s="974"/>
    </row>
    <row r="25" spans="1:4" ht="63.75" customHeight="1">
      <c r="A25" s="238">
        <v>1</v>
      </c>
      <c r="B25" s="236" t="s">
        <v>3690</v>
      </c>
      <c r="C25" s="385" t="s">
        <v>3691</v>
      </c>
      <c r="D25" s="239"/>
    </row>
    <row r="26" spans="1:4" ht="76.5" customHeight="1">
      <c r="A26" s="238">
        <v>2</v>
      </c>
      <c r="B26" s="236" t="s">
        <v>3692</v>
      </c>
      <c r="C26" s="385" t="s">
        <v>3693</v>
      </c>
      <c r="D26" s="239"/>
    </row>
    <row r="27" spans="1:4" ht="127.5" customHeight="1">
      <c r="A27" s="238">
        <v>3</v>
      </c>
      <c r="B27" s="236" t="s">
        <v>3694</v>
      </c>
      <c r="C27" s="385" t="s">
        <v>3693</v>
      </c>
      <c r="D27" s="239"/>
    </row>
    <row r="28" spans="1:4" ht="102" customHeight="1">
      <c r="A28" s="238">
        <v>4</v>
      </c>
      <c r="B28" s="237" t="s">
        <v>3695</v>
      </c>
      <c r="C28" s="385" t="s">
        <v>3693</v>
      </c>
      <c r="D28" s="240"/>
    </row>
    <row r="29" spans="1:4" ht="51" customHeight="1">
      <c r="A29" s="238">
        <v>5</v>
      </c>
      <c r="B29" s="237" t="s">
        <v>3696</v>
      </c>
      <c r="C29" s="385" t="s">
        <v>3693</v>
      </c>
      <c r="D29" s="240"/>
    </row>
    <row r="30" spans="1:4" ht="51" customHeight="1">
      <c r="A30" s="238">
        <v>6</v>
      </c>
      <c r="B30" s="237" t="s">
        <v>3697</v>
      </c>
      <c r="C30" s="385" t="s">
        <v>3693</v>
      </c>
      <c r="D30" s="240"/>
    </row>
    <row r="31" spans="1:4" ht="89.25" customHeight="1">
      <c r="A31" s="238">
        <v>7</v>
      </c>
      <c r="B31" s="236" t="s">
        <v>3698</v>
      </c>
      <c r="C31" s="385" t="s">
        <v>3693</v>
      </c>
      <c r="D31" s="239"/>
    </row>
    <row r="32" spans="1:4" ht="255" customHeight="1">
      <c r="A32" s="238">
        <v>8</v>
      </c>
      <c r="B32" s="237" t="s">
        <v>3699</v>
      </c>
      <c r="C32" s="385" t="s">
        <v>3700</v>
      </c>
      <c r="D32" s="240"/>
    </row>
    <row r="33" spans="1:4" ht="102" customHeight="1">
      <c r="A33" s="238">
        <v>9</v>
      </c>
      <c r="B33" s="237" t="s">
        <v>3701</v>
      </c>
      <c r="C33" s="385"/>
      <c r="D33" s="240"/>
    </row>
    <row r="34" spans="1:4" ht="102" customHeight="1">
      <c r="A34" s="238">
        <v>10</v>
      </c>
      <c r="B34" s="237" t="s">
        <v>3702</v>
      </c>
      <c r="C34" s="386" t="s">
        <v>3703</v>
      </c>
      <c r="D34" s="240"/>
    </row>
    <row r="35" spans="1:4" ht="153" customHeight="1">
      <c r="A35" s="238">
        <v>11</v>
      </c>
      <c r="B35" s="237" t="s">
        <v>3704</v>
      </c>
      <c r="C35" s="385" t="s">
        <v>3705</v>
      </c>
      <c r="D35" s="239"/>
    </row>
    <row r="36" spans="1:4" ht="102" customHeight="1">
      <c r="A36" s="238">
        <v>12</v>
      </c>
      <c r="B36" s="237" t="s">
        <v>3706</v>
      </c>
      <c r="C36" s="386"/>
      <c r="D36" s="240"/>
    </row>
    <row r="37" spans="1:4" ht="204" customHeight="1">
      <c r="A37" s="238">
        <v>13</v>
      </c>
      <c r="B37" s="237" t="s">
        <v>3707</v>
      </c>
      <c r="C37" s="386"/>
      <c r="D37" s="240"/>
    </row>
    <row r="38" spans="1:4" ht="63.75" customHeight="1">
      <c r="A38" s="238">
        <v>14</v>
      </c>
      <c r="B38" s="237" t="s">
        <v>3708</v>
      </c>
      <c r="C38" s="386"/>
      <c r="D38" s="240"/>
    </row>
    <row r="41" spans="1:4" ht="15" customHeight="1">
      <c r="A41" s="981"/>
      <c r="B41" s="982"/>
      <c r="C41" s="982"/>
      <c r="D41" s="983"/>
    </row>
    <row r="42" spans="1:4" ht="15" customHeight="1">
      <c r="A42" s="984" t="s">
        <v>3709</v>
      </c>
      <c r="B42" s="985"/>
      <c r="C42" s="985"/>
      <c r="D42" s="986"/>
    </row>
    <row r="43" spans="1:4" ht="15" customHeight="1">
      <c r="A43" s="985" t="s">
        <v>3685</v>
      </c>
      <c r="B43" s="1001" t="s">
        <v>3710</v>
      </c>
      <c r="C43" s="985" t="s">
        <v>3711</v>
      </c>
      <c r="D43" s="1001" t="s">
        <v>3712</v>
      </c>
    </row>
    <row r="44" spans="1:4" ht="15" customHeight="1">
      <c r="A44" s="985"/>
      <c r="B44" s="1001"/>
      <c r="C44" s="985"/>
      <c r="D44" s="1001"/>
    </row>
    <row r="45" spans="1:4" ht="63" customHeight="1">
      <c r="A45" s="985"/>
      <c r="B45" s="1001"/>
      <c r="C45" s="985"/>
      <c r="D45" s="1001"/>
    </row>
    <row r="46" spans="1:4" ht="15" customHeight="1">
      <c r="A46" s="998" t="s">
        <v>3713</v>
      </c>
      <c r="B46" s="999" t="s">
        <v>3714</v>
      </c>
      <c r="C46" s="1000" t="str">
        <f>CONCATENATE("PAGO MES ",'DATOS CONTRATISTA '!F49)</f>
        <v>PAGO MES ANTICIPADO</v>
      </c>
      <c r="D46" s="235" t="s">
        <v>3715</v>
      </c>
    </row>
    <row r="47" spans="1:4" ht="32.25" customHeight="1">
      <c r="A47" s="998"/>
      <c r="B47" s="999"/>
      <c r="C47" s="1000"/>
      <c r="D47" s="235" t="s">
        <v>3716</v>
      </c>
    </row>
    <row r="48" spans="1:4" ht="32.25" customHeight="1">
      <c r="A48" s="998"/>
      <c r="B48" s="999"/>
      <c r="C48" s="1000"/>
      <c r="D48" s="250">
        <f>+B16</f>
        <v>0</v>
      </c>
    </row>
    <row r="49" spans="1:4" ht="32.25" customHeight="1">
      <c r="A49" s="998" t="s">
        <v>3717</v>
      </c>
      <c r="B49" s="999" t="s">
        <v>3718</v>
      </c>
      <c r="C49" s="1000" t="str">
        <f>+C46</f>
        <v>PAGO MES ANTICIPADO</v>
      </c>
      <c r="D49" s="235" t="s">
        <v>3715</v>
      </c>
    </row>
    <row r="50" spans="1:4" ht="32.25" customHeight="1">
      <c r="A50" s="998"/>
      <c r="B50" s="999"/>
      <c r="C50" s="1000"/>
      <c r="D50" s="250">
        <f>+D48</f>
        <v>0</v>
      </c>
    </row>
    <row r="51" spans="1:4" ht="32.25" customHeight="1">
      <c r="A51" s="998" t="s">
        <v>3719</v>
      </c>
      <c r="B51" s="999" t="s">
        <v>3720</v>
      </c>
      <c r="C51" s="1000" t="s">
        <v>3721</v>
      </c>
      <c r="D51" s="235" t="s">
        <v>3722</v>
      </c>
    </row>
    <row r="52" spans="1:4" ht="32.25" customHeight="1">
      <c r="A52" s="998"/>
      <c r="B52" s="999"/>
      <c r="C52" s="1000"/>
      <c r="D52" s="250">
        <f>+'Certificado de Supervisión'!B5</f>
        <v>0</v>
      </c>
    </row>
    <row r="53" spans="1:4" ht="15" customHeight="1">
      <c r="A53" s="464"/>
    </row>
    <row r="54" spans="1:4" ht="15" customHeight="1">
      <c r="A54" s="464"/>
    </row>
    <row r="55" spans="1:4" ht="15" customHeight="1" thickBot="1">
      <c r="A55" s="464"/>
    </row>
    <row r="56" spans="1:4" ht="51.75" customHeight="1">
      <c r="A56" s="993" t="s">
        <v>3723</v>
      </c>
      <c r="B56" s="994"/>
      <c r="C56" s="994"/>
      <c r="D56" s="995"/>
    </row>
    <row r="57" spans="1:4" ht="15" customHeight="1">
      <c r="A57" s="972" t="s">
        <v>3724</v>
      </c>
      <c r="B57" s="996" t="s">
        <v>3725</v>
      </c>
      <c r="C57" s="996"/>
      <c r="D57" s="974" t="s">
        <v>3726</v>
      </c>
    </row>
    <row r="58" spans="1:4" ht="62.25" customHeight="1">
      <c r="A58" s="972"/>
      <c r="B58" s="996"/>
      <c r="C58" s="996"/>
      <c r="D58" s="974"/>
    </row>
    <row r="59" spans="1:4" ht="15" customHeight="1">
      <c r="A59" s="230"/>
      <c r="B59" s="957"/>
      <c r="C59" s="957"/>
      <c r="D59" s="233"/>
    </row>
    <row r="60" spans="1:4" ht="15" customHeight="1">
      <c r="A60" s="230"/>
      <c r="B60" s="957"/>
      <c r="C60" s="957"/>
      <c r="D60" s="233"/>
    </row>
    <row r="61" spans="1:4" ht="15" customHeight="1">
      <c r="A61" s="230"/>
      <c r="B61" s="957"/>
      <c r="C61" s="957"/>
      <c r="D61" s="233"/>
    </row>
    <row r="62" spans="1:4" ht="15.75" customHeight="1" thickBot="1">
      <c r="A62" s="231"/>
      <c r="B62" s="997"/>
      <c r="C62" s="997"/>
      <c r="D62" s="234"/>
    </row>
    <row r="65" spans="1:4" ht="15" customHeight="1">
      <c r="A65" s="965" t="s">
        <v>3727</v>
      </c>
      <c r="B65" s="966"/>
      <c r="C65" s="966"/>
      <c r="D65" s="967"/>
    </row>
    <row r="66" spans="1:4" ht="64.5" customHeight="1">
      <c r="A66" s="972" t="s">
        <v>3728</v>
      </c>
      <c r="B66" s="973"/>
      <c r="C66" s="973"/>
      <c r="D66" s="974"/>
    </row>
    <row r="67" spans="1:4" ht="15" customHeight="1">
      <c r="A67" s="972" t="s">
        <v>3729</v>
      </c>
      <c r="B67" s="973" t="s">
        <v>3730</v>
      </c>
      <c r="C67" s="973" t="s">
        <v>3731</v>
      </c>
      <c r="D67" s="974"/>
    </row>
    <row r="68" spans="1:4" ht="15" customHeight="1">
      <c r="A68" s="972"/>
      <c r="B68" s="973"/>
      <c r="C68" s="973"/>
      <c r="D68" s="974"/>
    </row>
    <row r="69" spans="1:4" ht="15" customHeight="1">
      <c r="A69" s="230"/>
      <c r="B69" s="228"/>
      <c r="C69" s="957"/>
      <c r="D69" s="958"/>
    </row>
    <row r="70" spans="1:4" ht="15" customHeight="1">
      <c r="A70" s="230"/>
      <c r="B70" s="228"/>
      <c r="C70" s="957"/>
      <c r="D70" s="958"/>
    </row>
    <row r="71" spans="1:4" ht="15.75" customHeight="1" thickBot="1">
      <c r="A71" s="231"/>
      <c r="B71" s="232"/>
      <c r="C71" s="997"/>
      <c r="D71" s="1002"/>
    </row>
    <row r="74" spans="1:4" ht="15" customHeight="1">
      <c r="A74" s="987" t="s">
        <v>3732</v>
      </c>
      <c r="B74" s="988"/>
      <c r="C74" s="988"/>
      <c r="D74" s="989"/>
    </row>
    <row r="75" spans="1:4" ht="15.75" customHeight="1" thickBot="1">
      <c r="A75" s="990"/>
      <c r="B75" s="991"/>
      <c r="C75" s="991"/>
      <c r="D75" s="992"/>
    </row>
    <row r="76" spans="1:4" ht="14.25" customHeight="1" thickBot="1">
      <c r="A76" s="1004" t="s">
        <v>3733</v>
      </c>
      <c r="B76" s="1005"/>
      <c r="C76" s="1004" t="s">
        <v>3734</v>
      </c>
      <c r="D76" s="1005"/>
    </row>
    <row r="77" spans="1:4" ht="62.25" customHeight="1" thickBot="1">
      <c r="A77" s="1004"/>
      <c r="B77" s="1005"/>
      <c r="C77" s="1004"/>
      <c r="D77" s="1005"/>
    </row>
    <row r="78" spans="1:4" ht="15" customHeight="1">
      <c r="A78" s="1003"/>
      <c r="B78" s="1003"/>
      <c r="C78" s="1003"/>
      <c r="D78" s="1003"/>
    </row>
  </sheetData>
  <mergeCells count="55">
    <mergeCell ref="A78:D78"/>
    <mergeCell ref="B43:B45"/>
    <mergeCell ref="C43:C45"/>
    <mergeCell ref="A76:B76"/>
    <mergeCell ref="C76:D76"/>
    <mergeCell ref="A77:B77"/>
    <mergeCell ref="C77:D77"/>
    <mergeCell ref="A46:A48"/>
    <mergeCell ref="B46:B48"/>
    <mergeCell ref="C46:C48"/>
    <mergeCell ref="A49:A50"/>
    <mergeCell ref="B49:B50"/>
    <mergeCell ref="C49:C50"/>
    <mergeCell ref="C67:D68"/>
    <mergeCell ref="C69:D69"/>
    <mergeCell ref="C70:D70"/>
    <mergeCell ref="A51:A52"/>
    <mergeCell ref="B51:B52"/>
    <mergeCell ref="C51:C52"/>
    <mergeCell ref="D43:D45"/>
    <mergeCell ref="C71:D71"/>
    <mergeCell ref="A43:A45"/>
    <mergeCell ref="A74:D75"/>
    <mergeCell ref="A67:A68"/>
    <mergeCell ref="B67:B68"/>
    <mergeCell ref="A56:D56"/>
    <mergeCell ref="B57:C58"/>
    <mergeCell ref="A57:A58"/>
    <mergeCell ref="D57:D58"/>
    <mergeCell ref="B59:C59"/>
    <mergeCell ref="B60:C60"/>
    <mergeCell ref="B62:C62"/>
    <mergeCell ref="B61:C61"/>
    <mergeCell ref="A65:D65"/>
    <mergeCell ref="A66:D66"/>
    <mergeCell ref="B23:B24"/>
    <mergeCell ref="D23:D24"/>
    <mergeCell ref="A23:A24"/>
    <mergeCell ref="A41:D41"/>
    <mergeCell ref="A42:D42"/>
    <mergeCell ref="A21:D21"/>
    <mergeCell ref="A22:D22"/>
    <mergeCell ref="B16:D16"/>
    <mergeCell ref="B17:D17"/>
    <mergeCell ref="B18:D18"/>
    <mergeCell ref="A2:A5"/>
    <mergeCell ref="B9:D9"/>
    <mergeCell ref="B2:C5"/>
    <mergeCell ref="A8:D8"/>
    <mergeCell ref="A20:D20"/>
    <mergeCell ref="B10:D10"/>
    <mergeCell ref="B11:D11"/>
    <mergeCell ref="B12:D12"/>
    <mergeCell ref="B13:D13"/>
    <mergeCell ref="B14:D14"/>
  </mergeCells>
  <pageMargins left="0.70866141732283472" right="0.70866141732283472" top="0.74803149606299213" bottom="0.74803149606299213" header="0.31496062992125984" footer="0.31496062992125984"/>
  <pageSetup scale="81"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6">
    <tabColor rgb="FFFFFF00"/>
  </sheetPr>
  <dimension ref="A1:Z7"/>
  <sheetViews>
    <sheetView zoomScale="91" zoomScaleNormal="91" workbookViewId="0">
      <pane ySplit="1" topLeftCell="A2" activePane="bottomLeft" state="frozen"/>
      <selection activeCell="B57" sqref="B57"/>
      <selection pane="bottomLeft" activeCell="J2" sqref="J2"/>
    </sheetView>
  </sheetViews>
  <sheetFormatPr baseColWidth="10" defaultColWidth="5.28515625" defaultRowHeight="20.100000000000001" customHeight="1" zeroHeight="1"/>
  <cols>
    <col min="1" max="1" width="15.85546875" style="203" customWidth="1"/>
    <col min="2" max="2" width="13.28515625" style="210" customWidth="1"/>
    <col min="3" max="3" width="12.7109375" style="205" customWidth="1"/>
    <col min="4" max="4" width="12" style="203" customWidth="1"/>
    <col min="5" max="5" width="13.140625" style="203" customWidth="1"/>
    <col min="6" max="6" width="14" style="205" customWidth="1"/>
    <col min="7" max="7" width="14.5703125" style="205" customWidth="1"/>
    <col min="8" max="8" width="9.7109375" style="206" customWidth="1"/>
    <col min="9" max="10" width="12.85546875" style="206" customWidth="1"/>
    <col min="11" max="11" width="10.85546875" style="206" customWidth="1"/>
    <col min="12" max="12" width="11.28515625" style="206" customWidth="1"/>
    <col min="13" max="13" width="12.28515625" style="206" customWidth="1"/>
    <col min="14" max="14" width="13.140625" style="203" customWidth="1"/>
    <col min="15" max="15" width="8.42578125" style="203" customWidth="1"/>
    <col min="16" max="16" width="12.85546875" style="203" customWidth="1"/>
    <col min="17" max="17" width="11.5703125" style="203" customWidth="1"/>
    <col min="18" max="18" width="16.42578125" style="203" customWidth="1"/>
    <col min="19" max="19" width="16.85546875" style="203" customWidth="1"/>
    <col min="20" max="20" width="10" style="203" customWidth="1"/>
    <col min="21" max="21" width="11.42578125" style="203" customWidth="1"/>
    <col min="22" max="23" width="19.85546875" style="203" customWidth="1"/>
    <col min="24" max="24" width="17.42578125" style="209" customWidth="1"/>
    <col min="25" max="25" width="23.140625" style="203" customWidth="1"/>
    <col min="26" max="26" width="117.28515625" style="203" customWidth="1"/>
    <col min="27" max="16383" width="5.28515625" style="203"/>
    <col min="16384" max="16384" width="5.28515625" style="203" customWidth="1"/>
  </cols>
  <sheetData>
    <row r="1" spans="1:26" s="199" customFormat="1" ht="54" customHeight="1">
      <c r="A1" s="199" t="s">
        <v>3735</v>
      </c>
      <c r="B1" s="200" t="s">
        <v>3736</v>
      </c>
      <c r="C1" s="201" t="s">
        <v>3737</v>
      </c>
      <c r="D1" s="199" t="s">
        <v>3738</v>
      </c>
      <c r="E1" s="199" t="s">
        <v>3739</v>
      </c>
      <c r="F1" s="201" t="s">
        <v>3740</v>
      </c>
      <c r="G1" s="201" t="s">
        <v>3741</v>
      </c>
      <c r="H1" s="199" t="s">
        <v>3742</v>
      </c>
      <c r="I1" s="199" t="s">
        <v>3743</v>
      </c>
      <c r="J1" s="199" t="s">
        <v>3744</v>
      </c>
      <c r="K1" s="199" t="s">
        <v>3745</v>
      </c>
      <c r="L1" s="199" t="s">
        <v>3396</v>
      </c>
      <c r="M1" s="199" t="s">
        <v>3746</v>
      </c>
      <c r="N1" s="199" t="s">
        <v>3747</v>
      </c>
      <c r="O1" s="199" t="s">
        <v>3748</v>
      </c>
      <c r="P1" s="199" t="s">
        <v>3749</v>
      </c>
      <c r="Q1" s="199" t="s">
        <v>3750</v>
      </c>
      <c r="R1" s="199" t="s">
        <v>3751</v>
      </c>
      <c r="S1" s="199" t="s">
        <v>3394</v>
      </c>
      <c r="T1" s="199" t="s">
        <v>3752</v>
      </c>
      <c r="U1" s="199" t="s">
        <v>3753</v>
      </c>
      <c r="V1" s="199" t="s">
        <v>3754</v>
      </c>
      <c r="W1" s="199" t="s">
        <v>3755</v>
      </c>
      <c r="X1" s="202"/>
      <c r="Y1" s="199" t="s">
        <v>3331</v>
      </c>
    </row>
    <row r="2" spans="1:26" ht="38.25" customHeight="1">
      <c r="A2" s="203">
        <f>+'DATOS CONTRATISTA '!C32</f>
        <v>0</v>
      </c>
      <c r="B2" s="204" t="str">
        <f>CONCATENATE(T2,"_",N2)</f>
        <v>0_0</v>
      </c>
      <c r="C2" s="205">
        <f>+'DATOS CONTRATISTA '!C34</f>
        <v>0</v>
      </c>
      <c r="D2" s="203">
        <f>IF('DATOS CONTRATISTA '!C31-'DATOS CONTRATISTA '!C30+1=31,30,'DATOS CONTRATISTA '!C31-'DATOS CONTRATISTA '!C30+1)</f>
        <v>1</v>
      </c>
      <c r="E2" s="203" t="str">
        <f>IF('DATOS CONTRATISTA '!C47="RESPONSABLE","SI","NO")</f>
        <v>NO</v>
      </c>
      <c r="F2" s="205">
        <f>IF(B2="","",C2*D2/30)</f>
        <v>0</v>
      </c>
      <c r="G2" s="205">
        <f>IF(B2="","",IF(E2="SI",F2/1.19,F2))</f>
        <v>0</v>
      </c>
      <c r="H2" s="206" t="str">
        <f>IF('DATOS CONTRATISTA '!F49="ANTICIPADO","A","V")</f>
        <v>A</v>
      </c>
      <c r="I2" s="206">
        <f>+'DATOS CONTRATISTA '!C61</f>
        <v>0</v>
      </c>
      <c r="J2" s="206">
        <f>+'DATOS CONTRATISTA '!C46</f>
        <v>0</v>
      </c>
      <c r="K2" s="206" t="e">
        <f>VLOOKUP('DATOS CONTRATISTA '!E13,Hoja3!$C$1:$F$13,4,0)</f>
        <v>#N/A</v>
      </c>
      <c r="L2" s="206">
        <f>+'DATOS CONTRATISTA '!C17</f>
        <v>0</v>
      </c>
      <c r="M2" s="206">
        <v>2</v>
      </c>
      <c r="N2" s="207">
        <f>+'DATOS CONTRATISTA '!C53</f>
        <v>0</v>
      </c>
      <c r="O2" s="207">
        <f>+'DATOS CONTRATISTA '!C38</f>
        <v>0</v>
      </c>
      <c r="P2" s="208" t="e">
        <f>+ica!Q3</f>
        <v>#N/A</v>
      </c>
      <c r="Q2" s="208" t="e">
        <f>+ica!T3</f>
        <v>#N/A</v>
      </c>
      <c r="R2" s="205"/>
      <c r="S2" s="205"/>
      <c r="T2" s="207">
        <f>+'DATOS CONTRATISTA '!C9</f>
        <v>0</v>
      </c>
      <c r="V2" s="203" t="s">
        <v>3756</v>
      </c>
      <c r="W2" s="203">
        <v>0</v>
      </c>
      <c r="X2" s="209" t="str">
        <f>IF(W2=0,"AGREGAR TRIBUTO",IF(W2=387,25%,0%))</f>
        <v>AGREGAR TRIBUTO</v>
      </c>
      <c r="Y2" s="203" t="str">
        <f t="shared" ref="Y2" si="0">MID(N2,5,3)</f>
        <v/>
      </c>
      <c r="Z2" s="206" t="e">
        <f>CONCATENATE(A2,"-",B2,"-",C2,"-",D2,"-",E2,"-",ROUND(F2,0),"-",ROUND(G2,0),"-",H2,"-",I2,"-",J2,"-",K2,"-",L2,"-",M2,"-",N2,"-",O2,"-",P2,"-",Q2,"-",R2,"-",S2,"-",T2,"-",U2,"-",V2,"-",W2,"-",X2,"-",Y2)</f>
        <v>#N/A</v>
      </c>
    </row>
    <row r="3" spans="1:26" ht="20.100000000000001" customHeight="1"/>
    <row r="4" spans="1:26" ht="20.100000000000001" customHeight="1"/>
    <row r="5" spans="1:26" ht="21" customHeight="1"/>
    <row r="6" spans="1:26" s="249" customFormat="1" ht="65.25" customHeight="1">
      <c r="A6" s="251" t="s">
        <v>3736</v>
      </c>
      <c r="B6" s="251" t="s">
        <v>3485</v>
      </c>
      <c r="C6" s="251" t="s">
        <v>3752</v>
      </c>
      <c r="D6" s="251" t="s">
        <v>3757</v>
      </c>
      <c r="E6" s="251" t="s">
        <v>3758</v>
      </c>
      <c r="F6" s="252" t="s">
        <v>3737</v>
      </c>
      <c r="G6" s="251" t="s">
        <v>3738</v>
      </c>
      <c r="H6" s="251" t="s">
        <v>3759</v>
      </c>
      <c r="I6" s="252" t="s">
        <v>3740</v>
      </c>
      <c r="J6" s="252" t="s">
        <v>3741</v>
      </c>
      <c r="K6" s="251" t="s">
        <v>3760</v>
      </c>
      <c r="L6" s="251" t="s">
        <v>3743</v>
      </c>
      <c r="M6" s="251" t="s">
        <v>3744</v>
      </c>
      <c r="N6" s="251" t="s">
        <v>3761</v>
      </c>
      <c r="O6" s="251" t="s">
        <v>3762</v>
      </c>
      <c r="P6" s="251" t="s">
        <v>3746</v>
      </c>
      <c r="Q6" s="253" t="s">
        <v>3763</v>
      </c>
      <c r="R6" s="254" t="s">
        <v>3764</v>
      </c>
      <c r="S6" s="255" t="s">
        <v>3331</v>
      </c>
      <c r="T6" s="251" t="s">
        <v>3765</v>
      </c>
      <c r="U6" s="251" t="s">
        <v>3766</v>
      </c>
      <c r="V6" s="251" t="s">
        <v>3736</v>
      </c>
      <c r="W6" s="249" t="s">
        <v>3767</v>
      </c>
      <c r="X6" s="251" t="s">
        <v>3768</v>
      </c>
      <c r="Y6" s="251" t="s">
        <v>3768</v>
      </c>
      <c r="Z6" s="206"/>
    </row>
    <row r="7" spans="1:26" ht="28.5" customHeight="1">
      <c r="A7" s="203" t="str">
        <f>+B2</f>
        <v>0_0</v>
      </c>
      <c r="B7" s="210">
        <f>+A2</f>
        <v>0</v>
      </c>
      <c r="C7" s="205">
        <f>+T2</f>
        <v>0</v>
      </c>
      <c r="D7" s="203" t="str">
        <f>+'DATOS CONTRATISTA '!F6</f>
        <v/>
      </c>
      <c r="E7" s="207">
        <f>+'DATOS CONTRATISTA '!C7</f>
        <v>0</v>
      </c>
      <c r="F7" s="205">
        <f>+C2</f>
        <v>0</v>
      </c>
      <c r="G7" s="205">
        <f>+D2</f>
        <v>1</v>
      </c>
      <c r="H7" s="206" t="str">
        <f>+E2</f>
        <v>NO</v>
      </c>
      <c r="I7" s="426">
        <f>+F2</f>
        <v>0</v>
      </c>
      <c r="J7" s="426">
        <f>+G2</f>
        <v>0</v>
      </c>
      <c r="K7" s="206" t="str">
        <f t="shared" ref="K7:M7" si="1">+H2</f>
        <v>A</v>
      </c>
      <c r="L7" s="206">
        <f t="shared" si="1"/>
        <v>0</v>
      </c>
      <c r="M7" s="206">
        <f t="shared" si="1"/>
        <v>0</v>
      </c>
      <c r="N7" s="203" t="e">
        <f>+K2</f>
        <v>#N/A</v>
      </c>
      <c r="O7" s="203">
        <f>+L2</f>
        <v>0</v>
      </c>
      <c r="P7" s="203">
        <f t="shared" ref="P7" si="2">+M2</f>
        <v>2</v>
      </c>
      <c r="Q7" s="203">
        <f>+'DATOS CONTRATISTA '!C51</f>
        <v>0</v>
      </c>
      <c r="R7" s="207">
        <f>+N2</f>
        <v>0</v>
      </c>
      <c r="S7" s="203">
        <f>+'DATOS CONTRATISTA '!C12</f>
        <v>0</v>
      </c>
      <c r="T7" s="203" t="str">
        <f>+'DATOS CONTRATISTA '!F7</f>
        <v/>
      </c>
      <c r="U7" s="203">
        <f>+'DATOS CONTRATISTA '!C38</f>
        <v>0</v>
      </c>
      <c r="V7" s="203" t="str">
        <f>+B2</f>
        <v>0_0</v>
      </c>
      <c r="W7" s="203" t="str">
        <f>+'DATOS CONTRATISTA '!F7</f>
        <v/>
      </c>
      <c r="X7" s="203">
        <v>0</v>
      </c>
      <c r="Y7" s="203" t="str">
        <f>+X2</f>
        <v>AGREGAR TRIBUTO</v>
      </c>
      <c r="Z7" s="256" t="e">
        <f>CONCATENATE(A7,"-",B7,"-",C7,"-",D7,"-",E7,"-",ROUND(F7,0),"-",ROUND(G7,0),"-",H7,"-",I7,"-",J7,"-",K7,"-",L7,"-",M7,"-",N7,"-",O7,"-",P7,"-",Q7,"-",R7,"-",S7,"-",T7,"-",U7,"-",V7,"-",W7,"-",X7,"-",'Certificado de Supervisión'!F47,"-",'Certificado de Supervisión'!G47,"-",'DATOS CONTRATISTA '!C41)</f>
        <v>#N/A</v>
      </c>
    </row>
  </sheetData>
  <sheetProtection selectLockedCells="1" selectUnlockedCells="1"/>
  <conditionalFormatting sqref="A6">
    <cfRule type="duplicateValues" dxfId="19" priority="10"/>
    <cfRule type="duplicateValues" dxfId="18" priority="11"/>
  </conditionalFormatting>
  <conditionalFormatting sqref="B1">
    <cfRule type="duplicateValues" dxfId="17" priority="95"/>
    <cfRule type="duplicateValues" dxfId="16" priority="99"/>
  </conditionalFormatting>
  <conditionalFormatting sqref="B1:B2">
    <cfRule type="duplicateValues" dxfId="15" priority="103"/>
    <cfRule type="duplicateValues" dxfId="14" priority="104"/>
    <cfRule type="duplicateValues" dxfId="13" priority="105"/>
  </conditionalFormatting>
  <conditionalFormatting sqref="B2">
    <cfRule type="duplicateValues" dxfId="12" priority="100"/>
    <cfRule type="duplicateValues" dxfId="11" priority="101"/>
    <cfRule type="duplicateValues" dxfId="10" priority="102"/>
  </conditionalFormatting>
  <conditionalFormatting sqref="C6">
    <cfRule type="duplicateValues" dxfId="9" priority="3"/>
    <cfRule type="duplicateValues" dxfId="8" priority="7"/>
    <cfRule type="duplicateValues" dxfId="7" priority="8"/>
    <cfRule type="duplicateValues" dxfId="6" priority="9"/>
  </conditionalFormatting>
  <conditionalFormatting sqref="D6">
    <cfRule type="duplicateValues" dxfId="5" priority="6"/>
  </conditionalFormatting>
  <conditionalFormatting sqref="E6">
    <cfRule type="duplicateValues" dxfId="4" priority="4"/>
    <cfRule type="duplicateValues" dxfId="3" priority="5"/>
  </conditionalFormatting>
  <conditionalFormatting sqref="N1:N5 N7:N1048576">
    <cfRule type="duplicateValues" dxfId="2" priority="47"/>
  </conditionalFormatting>
  <conditionalFormatting sqref="R6">
    <cfRule type="containsText" dxfId="1" priority="2" operator="containsText" text="AGREGAR ">
      <formula>NOT(ISERROR(SEARCH("AGREGAR ",R6)))</formula>
    </cfRule>
  </conditionalFormatting>
  <conditionalFormatting sqref="V6">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51E30-09F8-4CF2-AD1B-D65E7A60829B}">
  <dimension ref="A1:V81"/>
  <sheetViews>
    <sheetView showGridLines="0" tabSelected="1" zoomScale="115" zoomScaleNormal="115" workbookViewId="0">
      <pane ySplit="5" topLeftCell="A40" activePane="bottomLeft" state="frozen"/>
      <selection activeCell="E1" sqref="E1"/>
      <selection pane="bottomLeft" activeCell="E1" sqref="E1:S3"/>
    </sheetView>
  </sheetViews>
  <sheetFormatPr baseColWidth="10" defaultColWidth="0" defaultRowHeight="14.25"/>
  <cols>
    <col min="1" max="1" width="1.85546875" style="463" customWidth="1"/>
    <col min="2" max="2" width="5.85546875" style="463" customWidth="1"/>
    <col min="3" max="3" width="1.42578125" style="463" customWidth="1"/>
    <col min="4" max="4" width="12.7109375" style="463" customWidth="1"/>
    <col min="5" max="5" width="17.85546875" style="463" customWidth="1"/>
    <col min="6" max="6" width="7" style="463" customWidth="1"/>
    <col min="7" max="7" width="4.5703125" style="463" customWidth="1"/>
    <col min="8" max="8" width="4.42578125" style="463" customWidth="1"/>
    <col min="9" max="9" width="6" style="463" customWidth="1"/>
    <col min="10" max="10" width="14.7109375" style="463" customWidth="1"/>
    <col min="11" max="11" width="5.7109375" style="463" customWidth="1"/>
    <col min="12" max="12" width="6.42578125" style="463" customWidth="1"/>
    <col min="13" max="13" width="6" style="463" customWidth="1"/>
    <col min="14" max="14" width="6.7109375" style="463" customWidth="1"/>
    <col min="15" max="16" width="5.85546875" style="463" customWidth="1"/>
    <col min="17" max="17" width="6.85546875" style="463" customWidth="1"/>
    <col min="18" max="18" width="5.140625" style="463" customWidth="1"/>
    <col min="19" max="19" width="5.42578125" style="463" customWidth="1"/>
    <col min="20" max="20" width="7.7109375" style="463" customWidth="1"/>
    <col min="21" max="21" width="19" style="463" customWidth="1"/>
    <col min="22" max="22" width="15.140625" style="463" hidden="1" customWidth="1"/>
    <col min="23" max="16384" width="11.5703125" style="463" hidden="1"/>
  </cols>
  <sheetData>
    <row r="1" spans="1:21" ht="19.5" customHeight="1">
      <c r="A1" s="1071"/>
      <c r="B1" s="1071"/>
      <c r="C1" s="1071"/>
      <c r="D1" s="1071"/>
      <c r="E1" s="1073" t="s">
        <v>5973</v>
      </c>
      <c r="F1" s="1074"/>
      <c r="G1" s="1074"/>
      <c r="H1" s="1074"/>
      <c r="I1" s="1074"/>
      <c r="J1" s="1074"/>
      <c r="K1" s="1074"/>
      <c r="L1" s="1074"/>
      <c r="M1" s="1074"/>
      <c r="N1" s="1074"/>
      <c r="O1" s="1074"/>
      <c r="P1" s="1074"/>
      <c r="Q1" s="1074"/>
      <c r="R1" s="1074"/>
      <c r="S1" s="1074"/>
      <c r="T1" s="757" t="s">
        <v>3282</v>
      </c>
      <c r="U1" s="1072"/>
    </row>
    <row r="2" spans="1:21" ht="15.75" customHeight="1">
      <c r="A2" s="1071"/>
      <c r="B2" s="1071"/>
      <c r="C2" s="1071"/>
      <c r="D2" s="1071"/>
      <c r="E2" s="1074"/>
      <c r="F2" s="1074"/>
      <c r="G2" s="1074"/>
      <c r="H2" s="1074"/>
      <c r="I2" s="1074"/>
      <c r="J2" s="1074"/>
      <c r="K2" s="1074"/>
      <c r="L2" s="1074"/>
      <c r="M2" s="1074"/>
      <c r="N2" s="1074"/>
      <c r="O2" s="1074"/>
      <c r="P2" s="1074"/>
      <c r="Q2" s="1074"/>
      <c r="R2" s="1074"/>
      <c r="S2" s="1074"/>
      <c r="T2" s="757" t="s">
        <v>3283</v>
      </c>
      <c r="U2" s="1072"/>
    </row>
    <row r="3" spans="1:21" ht="16.5" customHeight="1">
      <c r="A3" s="1071"/>
      <c r="B3" s="1071"/>
      <c r="C3" s="1071"/>
      <c r="D3" s="1071"/>
      <c r="E3" s="1074"/>
      <c r="F3" s="1074"/>
      <c r="G3" s="1074"/>
      <c r="H3" s="1074"/>
      <c r="I3" s="1074"/>
      <c r="J3" s="1074"/>
      <c r="K3" s="1074"/>
      <c r="L3" s="1074"/>
      <c r="M3" s="1074"/>
      <c r="N3" s="1074"/>
      <c r="O3" s="1074"/>
      <c r="P3" s="1074"/>
      <c r="Q3" s="1074"/>
      <c r="R3" s="1074"/>
      <c r="S3" s="1074"/>
      <c r="T3" s="757" t="s">
        <v>3285</v>
      </c>
      <c r="U3" s="1072"/>
    </row>
    <row r="5" spans="1:21">
      <c r="A5" s="1009" t="s">
        <v>3769</v>
      </c>
      <c r="B5" s="1009"/>
      <c r="C5" s="1009"/>
      <c r="D5" s="1009"/>
      <c r="E5" s="1009"/>
      <c r="F5" s="1009"/>
      <c r="G5" s="1009"/>
      <c r="H5" s="1009"/>
      <c r="I5" s="1009"/>
      <c r="J5" s="1009"/>
      <c r="K5" s="1009"/>
      <c r="L5" s="1009"/>
      <c r="M5" s="1009"/>
      <c r="N5" s="1009"/>
      <c r="O5" s="1009"/>
      <c r="P5" s="1009"/>
      <c r="Q5" s="1009"/>
      <c r="R5" s="1009"/>
      <c r="S5" s="1009"/>
      <c r="T5" s="1009"/>
    </row>
    <row r="6" spans="1:21" ht="15" thickBot="1"/>
    <row r="7" spans="1:21" ht="25.5" customHeight="1" thickTop="1" thickBot="1">
      <c r="A7" s="506"/>
      <c r="B7" s="1010" t="s">
        <v>3770</v>
      </c>
      <c r="C7" s="1010"/>
      <c r="D7" s="1010"/>
      <c r="E7" s="1010"/>
      <c r="F7" s="1010"/>
      <c r="G7" s="1010"/>
      <c r="H7" s="1010"/>
      <c r="I7" s="1010"/>
      <c r="J7" s="1010"/>
      <c r="K7" s="1011"/>
      <c r="L7" s="539"/>
      <c r="M7" s="1010" t="s">
        <v>3771</v>
      </c>
      <c r="N7" s="1010"/>
      <c r="O7" s="1010"/>
      <c r="P7" s="1010"/>
      <c r="Q7" s="1010"/>
      <c r="R7" s="1010"/>
      <c r="S7" s="507"/>
      <c r="T7" s="508"/>
    </row>
    <row r="8" spans="1:21" ht="12.75" customHeight="1" thickTop="1">
      <c r="A8" s="1012">
        <f>+'DATOS CONTRATISTA '!C7</f>
        <v>0</v>
      </c>
      <c r="B8" s="1013"/>
      <c r="C8" s="1013"/>
      <c r="D8" s="1013"/>
      <c r="E8" s="1013"/>
      <c r="F8" s="1013"/>
      <c r="G8" s="1013"/>
      <c r="H8" s="1013"/>
      <c r="I8" s="1013"/>
      <c r="J8" s="1013"/>
      <c r="K8" s="1014"/>
      <c r="L8" s="1018" t="str">
        <f>+'DATOS CONTRATISTA '!F6</f>
        <v/>
      </c>
      <c r="M8" s="1019"/>
      <c r="N8" s="1019"/>
      <c r="O8" s="1019"/>
      <c r="P8" s="1019"/>
      <c r="Q8" s="1019"/>
      <c r="R8" s="1019"/>
      <c r="S8" s="1019"/>
      <c r="T8" s="1020"/>
    </row>
    <row r="9" spans="1:21" ht="12.75" customHeight="1" thickBot="1">
      <c r="A9" s="1015"/>
      <c r="B9" s="1016"/>
      <c r="C9" s="1016"/>
      <c r="D9" s="1016"/>
      <c r="E9" s="1016"/>
      <c r="F9" s="1016"/>
      <c r="G9" s="1016"/>
      <c r="H9" s="1016"/>
      <c r="I9" s="1016"/>
      <c r="J9" s="1016"/>
      <c r="K9" s="1017"/>
      <c r="L9" s="1021"/>
      <c r="M9" s="1022"/>
      <c r="N9" s="1022"/>
      <c r="O9" s="1022"/>
      <c r="P9" s="1022"/>
      <c r="Q9" s="1022"/>
      <c r="R9" s="1022"/>
      <c r="S9" s="1022"/>
      <c r="T9" s="1023"/>
    </row>
    <row r="11" spans="1:21" ht="15">
      <c r="B11" s="1024" t="s">
        <v>3772</v>
      </c>
      <c r="C11" s="1024"/>
      <c r="D11" s="1024"/>
      <c r="E11" s="1024"/>
      <c r="F11" s="1024"/>
      <c r="G11" s="1024"/>
      <c r="H11" s="1024"/>
      <c r="I11" s="1024"/>
      <c r="J11" s="1024"/>
      <c r="K11" s="1024"/>
      <c r="L11" s="1024"/>
      <c r="M11" s="1024"/>
      <c r="N11" s="1024"/>
      <c r="O11" s="1024"/>
      <c r="P11" s="1024"/>
      <c r="Q11" s="1024"/>
      <c r="R11" s="1024"/>
      <c r="S11" s="1024"/>
      <c r="T11" s="1024"/>
    </row>
    <row r="12" spans="1:21" ht="15.75" thickBot="1">
      <c r="B12" s="509"/>
      <c r="C12" s="509"/>
      <c r="D12" s="509"/>
      <c r="E12" s="509"/>
      <c r="F12" s="509"/>
      <c r="G12" s="509"/>
      <c r="H12" s="509"/>
      <c r="I12" s="509"/>
      <c r="J12" s="509"/>
      <c r="K12" s="509"/>
      <c r="L12" s="509"/>
      <c r="M12" s="509"/>
      <c r="N12" s="509"/>
      <c r="O12" s="509"/>
      <c r="P12" s="509"/>
      <c r="Q12" s="509"/>
      <c r="R12" s="509"/>
      <c r="S12" s="509"/>
      <c r="T12" s="509"/>
    </row>
    <row r="13" spans="1:21" s="510" customFormat="1" ht="15" thickBot="1">
      <c r="B13" s="511"/>
      <c r="C13" s="511"/>
      <c r="D13" s="510" t="s">
        <v>3773</v>
      </c>
      <c r="E13" s="512" t="str">
        <f>+'Certificado de Supervisión'!B7</f>
        <v/>
      </c>
      <c r="F13" s="510" t="s">
        <v>3535</v>
      </c>
      <c r="G13" s="1025" t="str">
        <f>+'Certificado de Supervisión'!D7</f>
        <v/>
      </c>
      <c r="H13" s="1026"/>
      <c r="J13" s="511"/>
      <c r="K13" s="511"/>
    </row>
    <row r="15" spans="1:21" ht="20.25" customHeight="1">
      <c r="B15" s="1027" t="s">
        <v>3774</v>
      </c>
      <c r="C15" s="1027"/>
      <c r="D15" s="1027"/>
      <c r="E15" s="1027"/>
      <c r="F15" s="1027"/>
      <c r="G15" s="1027"/>
      <c r="H15" s="1027"/>
      <c r="I15" s="1027"/>
      <c r="J15" s="1027"/>
      <c r="K15" s="1027"/>
      <c r="L15" s="1027"/>
      <c r="M15" s="1027"/>
      <c r="N15" s="1027"/>
      <c r="O15" s="1027"/>
      <c r="P15" s="1027"/>
      <c r="Q15" s="1027"/>
      <c r="R15" s="1027"/>
      <c r="S15" s="1027"/>
      <c r="T15" s="1027"/>
    </row>
    <row r="16" spans="1:21" ht="24.75" customHeight="1">
      <c r="B16" s="1027"/>
      <c r="C16" s="1027"/>
      <c r="D16" s="1027"/>
      <c r="E16" s="1027"/>
      <c r="F16" s="1027"/>
      <c r="G16" s="1027"/>
      <c r="H16" s="1027"/>
      <c r="I16" s="1027"/>
      <c r="J16" s="1027"/>
      <c r="K16" s="1027"/>
      <c r="L16" s="1027"/>
      <c r="M16" s="1027"/>
      <c r="N16" s="1027"/>
      <c r="O16" s="1027"/>
      <c r="P16" s="1027"/>
      <c r="Q16" s="1027"/>
      <c r="R16" s="1027"/>
      <c r="S16" s="1027"/>
      <c r="T16" s="1027"/>
    </row>
    <row r="17" spans="2:20" ht="26.25" customHeight="1">
      <c r="B17" s="1027"/>
      <c r="C17" s="1027"/>
      <c r="D17" s="1027"/>
      <c r="E17" s="1027"/>
      <c r="F17" s="1027"/>
      <c r="G17" s="1027"/>
      <c r="H17" s="1027"/>
      <c r="I17" s="1027"/>
      <c r="J17" s="1027"/>
      <c r="K17" s="1027"/>
      <c r="L17" s="1027"/>
      <c r="M17" s="1027"/>
      <c r="N17" s="1027"/>
      <c r="O17" s="1027"/>
      <c r="P17" s="1027"/>
      <c r="Q17" s="1027"/>
      <c r="R17" s="1027"/>
      <c r="S17" s="1027"/>
      <c r="T17" s="1027"/>
    </row>
    <row r="18" spans="2:20">
      <c r="B18" s="513"/>
      <c r="C18" s="513"/>
      <c r="D18" s="513"/>
      <c r="E18" s="513"/>
      <c r="F18" s="513"/>
      <c r="G18" s="513"/>
      <c r="H18" s="513"/>
      <c r="I18" s="513"/>
      <c r="J18" s="513"/>
      <c r="K18" s="513"/>
      <c r="L18" s="513"/>
      <c r="M18" s="513"/>
      <c r="N18" s="513"/>
      <c r="O18" s="513"/>
      <c r="P18" s="513"/>
      <c r="Q18" s="513"/>
      <c r="R18" s="513"/>
      <c r="S18" s="513"/>
      <c r="T18" s="513"/>
    </row>
    <row r="19" spans="2:20" s="514" customFormat="1" ht="45.75" customHeight="1">
      <c r="B19" s="1007" t="s">
        <v>3775</v>
      </c>
      <c r="C19" s="1008"/>
      <c r="D19" s="1008"/>
      <c r="E19" s="1008"/>
      <c r="F19" s="1008"/>
      <c r="G19" s="1008"/>
      <c r="H19" s="1008"/>
      <c r="I19" s="1008"/>
      <c r="J19" s="1008"/>
      <c r="K19" s="1008"/>
      <c r="L19" s="1008"/>
      <c r="M19" s="1008"/>
      <c r="N19" s="1008"/>
      <c r="O19" s="1008"/>
      <c r="P19" s="1008"/>
      <c r="Q19" s="1008"/>
      <c r="R19" s="1008"/>
      <c r="S19" s="1008"/>
      <c r="T19" s="1008"/>
    </row>
    <row r="21" spans="2:20" ht="30" customHeight="1" thickBot="1">
      <c r="B21" s="515"/>
      <c r="C21" s="516"/>
      <c r="D21" s="1028" t="s">
        <v>3776</v>
      </c>
      <c r="E21" s="1028"/>
      <c r="F21" s="1028"/>
      <c r="G21" s="1028"/>
      <c r="H21" s="1028"/>
      <c r="I21" s="1028"/>
      <c r="J21" s="1028"/>
      <c r="K21" s="1028"/>
      <c r="L21" s="1028"/>
      <c r="M21" s="1028"/>
      <c r="N21" s="1028"/>
      <c r="O21" s="1028"/>
      <c r="P21" s="1028"/>
      <c r="Q21" s="1028"/>
      <c r="R21" s="1028"/>
      <c r="S21" s="1028"/>
      <c r="T21" s="1028"/>
    </row>
    <row r="22" spans="2:20" ht="15" customHeight="1" thickBot="1">
      <c r="B22" s="517"/>
      <c r="C22" s="517"/>
      <c r="D22" s="518"/>
      <c r="E22" s="518"/>
      <c r="F22" s="518"/>
      <c r="G22" s="518"/>
      <c r="H22" s="518"/>
      <c r="I22" s="518"/>
      <c r="J22" s="518"/>
      <c r="K22" s="518"/>
      <c r="L22" s="518"/>
      <c r="M22" s="518"/>
      <c r="N22" s="518"/>
      <c r="O22" s="518"/>
      <c r="P22" s="518"/>
      <c r="Q22" s="518"/>
      <c r="R22" s="518"/>
      <c r="S22" s="518"/>
      <c r="T22" s="518"/>
    </row>
    <row r="23" spans="2:20" ht="34.5" customHeight="1" thickBot="1">
      <c r="B23" s="515"/>
      <c r="C23" s="516"/>
      <c r="D23" s="1028" t="s">
        <v>3777</v>
      </c>
      <c r="E23" s="1028"/>
      <c r="F23" s="1028"/>
      <c r="G23" s="1028"/>
      <c r="H23" s="1028"/>
      <c r="I23" s="1028"/>
      <c r="J23" s="1028"/>
      <c r="K23" s="1028"/>
      <c r="L23" s="1028"/>
      <c r="M23" s="1028"/>
      <c r="N23" s="1028"/>
      <c r="O23" s="1028"/>
      <c r="P23" s="1028"/>
      <c r="Q23" s="1028"/>
      <c r="R23" s="1028"/>
      <c r="S23" s="1028"/>
      <c r="T23" s="1028"/>
    </row>
    <row r="24" spans="2:20" ht="15.6" customHeight="1">
      <c r="B24" s="519"/>
      <c r="C24" s="519"/>
    </row>
    <row r="25" spans="2:20" ht="15.6" customHeight="1">
      <c r="B25" s="519"/>
      <c r="C25" s="519"/>
    </row>
    <row r="26" spans="2:20" ht="15">
      <c r="B26" s="1029" t="s">
        <v>3778</v>
      </c>
      <c r="C26" s="1029"/>
      <c r="D26" s="1029"/>
      <c r="E26" s="1029"/>
      <c r="F26" s="1029"/>
      <c r="G26" s="1029"/>
      <c r="H26" s="1029"/>
      <c r="I26" s="1029"/>
      <c r="J26" s="1029"/>
      <c r="K26" s="1029"/>
      <c r="L26" s="1029"/>
      <c r="M26" s="1029"/>
      <c r="N26" s="1029"/>
      <c r="O26" s="1029"/>
      <c r="P26" s="1029"/>
      <c r="Q26" s="1029"/>
      <c r="R26" s="1029"/>
      <c r="S26" s="1029"/>
      <c r="T26" s="1029"/>
    </row>
    <row r="27" spans="2:20">
      <c r="B27" s="520"/>
      <c r="C27" s="520"/>
    </row>
    <row r="28" spans="2:20">
      <c r="B28" s="520" t="s">
        <v>3779</v>
      </c>
      <c r="C28" s="520"/>
    </row>
    <row r="29" spans="2:20">
      <c r="B29" s="520"/>
      <c r="C29" s="520"/>
    </row>
    <row r="30" spans="2:20" ht="15" customHeight="1">
      <c r="B30" s="514" t="s">
        <v>3780</v>
      </c>
      <c r="C30" s="514"/>
      <c r="D30" s="514"/>
      <c r="K30" s="521"/>
    </row>
    <row r="31" spans="2:20" ht="15" customHeight="1">
      <c r="B31" s="514"/>
      <c r="C31" s="514"/>
      <c r="D31" s="514"/>
      <c r="K31" s="521"/>
    </row>
    <row r="32" spans="2:20" ht="15" customHeight="1">
      <c r="B32" s="514"/>
      <c r="C32" s="484" t="s">
        <v>3781</v>
      </c>
      <c r="J32" s="1006"/>
      <c r="K32" s="1006"/>
      <c r="L32" s="1006"/>
      <c r="M32" s="1006"/>
      <c r="N32" s="1006"/>
      <c r="O32" s="1006"/>
      <c r="P32" s="1006"/>
      <c r="Q32" s="1006"/>
      <c r="R32" s="1006"/>
      <c r="S32" s="1006"/>
      <c r="T32" s="1006"/>
    </row>
    <row r="33" spans="1:20" ht="15" customHeight="1" thickBot="1">
      <c r="B33" s="514"/>
      <c r="C33" s="514"/>
      <c r="D33" s="522" t="s">
        <v>3782</v>
      </c>
      <c r="L33" s="514"/>
      <c r="Q33" s="523"/>
    </row>
    <row r="34" spans="1:20" ht="15" customHeight="1" thickBot="1">
      <c r="B34" s="514"/>
      <c r="C34" s="484" t="s">
        <v>3783</v>
      </c>
      <c r="J34" s="524" t="s">
        <v>3784</v>
      </c>
      <c r="K34" s="525"/>
      <c r="L34" s="526" t="s">
        <v>3785</v>
      </c>
      <c r="M34" s="525"/>
      <c r="N34" s="526" t="s">
        <v>3786</v>
      </c>
      <c r="O34" s="515"/>
      <c r="P34" s="523" t="s">
        <v>3693</v>
      </c>
      <c r="Q34" s="515"/>
    </row>
    <row r="36" spans="1:20" ht="15" customHeight="1">
      <c r="B36" s="514"/>
      <c r="C36" s="514"/>
      <c r="D36" s="484" t="s">
        <v>3787</v>
      </c>
      <c r="J36" s="1034"/>
      <c r="K36" s="1035"/>
      <c r="L36" s="1035"/>
      <c r="M36" s="1035"/>
      <c r="N36" s="1035"/>
      <c r="O36" s="1035"/>
      <c r="P36" s="1035"/>
      <c r="Q36" s="1035"/>
      <c r="R36" s="527"/>
      <c r="S36" s="527"/>
      <c r="T36" s="527"/>
    </row>
    <row r="37" spans="1:20" ht="15" customHeight="1">
      <c r="B37" s="514"/>
      <c r="C37" s="514"/>
      <c r="D37" s="514"/>
      <c r="K37" s="521"/>
      <c r="L37" s="514"/>
      <c r="Q37" s="523"/>
    </row>
    <row r="38" spans="1:20">
      <c r="B38" s="514" t="s">
        <v>3788</v>
      </c>
      <c r="C38" s="514"/>
      <c r="E38" s="528"/>
      <c r="F38" s="528"/>
      <c r="G38" s="528"/>
      <c r="H38" s="528"/>
      <c r="I38" s="528"/>
      <c r="J38" s="528"/>
    </row>
    <row r="39" spans="1:20" ht="15" thickBot="1">
      <c r="B39" s="529"/>
      <c r="C39" s="529"/>
    </row>
    <row r="40" spans="1:20" ht="15" thickBot="1">
      <c r="A40" s="463" t="s">
        <v>3789</v>
      </c>
      <c r="B40" s="515"/>
      <c r="C40" s="517"/>
      <c r="D40" s="514" t="s">
        <v>3790</v>
      </c>
      <c r="E40" s="514"/>
      <c r="F40" s="514"/>
      <c r="G40" s="514"/>
      <c r="H40" s="514"/>
      <c r="I40" s="514"/>
      <c r="J40" s="514"/>
    </row>
    <row r="41" spans="1:20" ht="10.5" customHeight="1">
      <c r="E41" s="528"/>
      <c r="F41" s="528"/>
      <c r="G41" s="528"/>
      <c r="H41" s="528"/>
      <c r="I41" s="528"/>
      <c r="J41" s="528"/>
      <c r="K41" s="528"/>
      <c r="L41" s="528"/>
      <c r="M41" s="528"/>
      <c r="N41" s="528"/>
      <c r="O41" s="528"/>
      <c r="P41" s="528"/>
      <c r="Q41" s="528"/>
      <c r="R41" s="528"/>
      <c r="S41" s="528"/>
      <c r="T41" s="528"/>
    </row>
    <row r="42" spans="1:20" ht="15" thickBot="1">
      <c r="C42" s="517"/>
      <c r="D42" s="1036" t="s">
        <v>3791</v>
      </c>
      <c r="E42" s="1036"/>
      <c r="F42" s="1036"/>
      <c r="G42" s="1036"/>
      <c r="H42" s="1036"/>
      <c r="I42" s="1036"/>
      <c r="J42" s="1036"/>
      <c r="K42" s="1036"/>
      <c r="L42" s="1036"/>
      <c r="M42" s="1036"/>
      <c r="N42" s="1036"/>
      <c r="O42" s="1036"/>
      <c r="P42" s="1036"/>
      <c r="Q42" s="1036"/>
      <c r="R42" s="1036"/>
      <c r="S42" s="1036"/>
      <c r="T42" s="1036"/>
    </row>
    <row r="43" spans="1:20" ht="15" thickBot="1">
      <c r="A43" s="463" t="s">
        <v>3789</v>
      </c>
      <c r="B43" s="515"/>
      <c r="D43" s="1036"/>
      <c r="E43" s="1036"/>
      <c r="F43" s="1036"/>
      <c r="G43" s="1036"/>
      <c r="H43" s="1036"/>
      <c r="I43" s="1036"/>
      <c r="J43" s="1036"/>
      <c r="K43" s="1036"/>
      <c r="L43" s="1036"/>
      <c r="M43" s="1036"/>
      <c r="N43" s="1036"/>
      <c r="O43" s="1036"/>
      <c r="P43" s="1036"/>
      <c r="Q43" s="1036"/>
      <c r="R43" s="1036"/>
      <c r="S43" s="1036"/>
      <c r="T43" s="1036"/>
    </row>
    <row r="44" spans="1:20">
      <c r="D44" s="1036"/>
      <c r="E44" s="1036"/>
      <c r="F44" s="1036"/>
      <c r="G44" s="1036"/>
      <c r="H44" s="1036"/>
      <c r="I44" s="1036"/>
      <c r="J44" s="1036"/>
      <c r="K44" s="1036"/>
      <c r="L44" s="1036"/>
      <c r="M44" s="1036"/>
      <c r="N44" s="1036"/>
      <c r="O44" s="1036"/>
      <c r="P44" s="1036"/>
      <c r="Q44" s="1036"/>
      <c r="R44" s="1036"/>
      <c r="S44" s="1036"/>
      <c r="T44" s="1036"/>
    </row>
    <row r="45" spans="1:20" ht="10.5" customHeight="1">
      <c r="B45" s="529"/>
      <c r="C45" s="529"/>
    </row>
    <row r="46" spans="1:20" ht="15" thickBot="1">
      <c r="B46" s="511"/>
      <c r="C46" s="517"/>
      <c r="D46" s="1036" t="s">
        <v>3792</v>
      </c>
      <c r="E46" s="1036"/>
      <c r="F46" s="1036"/>
      <c r="G46" s="1036"/>
      <c r="H46" s="1036"/>
      <c r="I46" s="1036"/>
      <c r="J46" s="1036"/>
      <c r="K46" s="1036"/>
      <c r="L46" s="1036"/>
      <c r="M46" s="1036"/>
      <c r="N46" s="1036"/>
      <c r="O46" s="1036"/>
      <c r="P46" s="1036"/>
      <c r="Q46" s="1036"/>
      <c r="R46" s="1036"/>
      <c r="S46" s="1036"/>
      <c r="T46" s="1036"/>
    </row>
    <row r="47" spans="1:20" ht="15" thickBot="1">
      <c r="A47" s="463" t="s">
        <v>3789</v>
      </c>
      <c r="B47" s="515"/>
      <c r="C47" s="517"/>
      <c r="D47" s="1036"/>
      <c r="E47" s="1036"/>
      <c r="F47" s="1036"/>
      <c r="G47" s="1036"/>
      <c r="H47" s="1036"/>
      <c r="I47" s="1036"/>
      <c r="J47" s="1036"/>
      <c r="K47" s="1036"/>
      <c r="L47" s="1036"/>
      <c r="M47" s="1036"/>
      <c r="N47" s="1036"/>
      <c r="O47" s="1036"/>
      <c r="P47" s="1036"/>
      <c r="Q47" s="1036"/>
      <c r="R47" s="1036"/>
      <c r="S47" s="1036"/>
      <c r="T47" s="1036"/>
    </row>
    <row r="48" spans="1:20">
      <c r="B48" s="511"/>
      <c r="C48" s="517"/>
      <c r="D48" s="1036"/>
      <c r="E48" s="1036"/>
      <c r="F48" s="1036"/>
      <c r="G48" s="1036"/>
      <c r="H48" s="1036"/>
      <c r="I48" s="1036"/>
      <c r="J48" s="1036"/>
      <c r="K48" s="1036"/>
      <c r="L48" s="1036"/>
      <c r="M48" s="1036"/>
      <c r="N48" s="1036"/>
      <c r="O48" s="1036"/>
      <c r="P48" s="1036"/>
      <c r="Q48" s="1036"/>
      <c r="R48" s="1036"/>
      <c r="S48" s="1036"/>
      <c r="T48" s="1036"/>
    </row>
    <row r="49" spans="1:20" ht="10.5" customHeight="1">
      <c r="D49" s="514"/>
      <c r="E49" s="514"/>
      <c r="F49" s="514"/>
      <c r="G49" s="514"/>
      <c r="H49" s="514"/>
      <c r="I49" s="514"/>
    </row>
    <row r="50" spans="1:20" ht="15.75" customHeight="1" thickBot="1">
      <c r="B50" s="511"/>
      <c r="C50" s="517"/>
      <c r="D50" s="1036" t="s">
        <v>3793</v>
      </c>
      <c r="E50" s="1036"/>
      <c r="F50" s="1036"/>
      <c r="G50" s="1036"/>
      <c r="H50" s="1036"/>
      <c r="I50" s="1036"/>
      <c r="J50" s="1036"/>
      <c r="K50" s="1036"/>
      <c r="L50" s="1036"/>
      <c r="M50" s="1036"/>
      <c r="N50" s="1036"/>
      <c r="O50" s="1036"/>
      <c r="P50" s="1036"/>
      <c r="Q50" s="1036"/>
      <c r="R50" s="1036"/>
      <c r="S50" s="1036"/>
      <c r="T50" s="1036"/>
    </row>
    <row r="51" spans="1:20" ht="15" thickBot="1">
      <c r="A51" s="463" t="s">
        <v>3789</v>
      </c>
      <c r="B51" s="515"/>
      <c r="D51" s="1036"/>
      <c r="E51" s="1036"/>
      <c r="F51" s="1036"/>
      <c r="G51" s="1036"/>
      <c r="H51" s="1036"/>
      <c r="I51" s="1036"/>
      <c r="J51" s="1036"/>
      <c r="K51" s="1036"/>
      <c r="L51" s="1036"/>
      <c r="M51" s="1036"/>
      <c r="N51" s="1036"/>
      <c r="O51" s="1036"/>
      <c r="P51" s="1036"/>
      <c r="Q51" s="1036"/>
      <c r="R51" s="1036"/>
      <c r="S51" s="1036"/>
      <c r="T51" s="1036"/>
    </row>
    <row r="52" spans="1:20">
      <c r="D52" s="1036"/>
      <c r="E52" s="1036"/>
      <c r="F52" s="1036"/>
      <c r="G52" s="1036"/>
      <c r="H52" s="1036"/>
      <c r="I52" s="1036"/>
      <c r="J52" s="1036"/>
      <c r="K52" s="1036"/>
      <c r="L52" s="1036"/>
      <c r="M52" s="1036"/>
      <c r="N52" s="1036"/>
      <c r="O52" s="1036"/>
      <c r="P52" s="1036"/>
      <c r="Q52" s="1036"/>
      <c r="R52" s="1036"/>
      <c r="S52" s="1036"/>
      <c r="T52" s="1036"/>
    </row>
    <row r="53" spans="1:20" ht="10.5" customHeight="1">
      <c r="D53" s="514"/>
      <c r="J53" s="514"/>
      <c r="K53" s="514"/>
    </row>
    <row r="54" spans="1:20" ht="15.75" customHeight="1" thickBot="1">
      <c r="D54" s="1036" t="s">
        <v>3794</v>
      </c>
      <c r="E54" s="1036"/>
      <c r="F54" s="1036"/>
      <c r="G54" s="1036"/>
      <c r="H54" s="1036"/>
      <c r="I54" s="1036"/>
      <c r="J54" s="1036"/>
      <c r="K54" s="1036"/>
      <c r="L54" s="1036"/>
      <c r="M54" s="1036"/>
      <c r="N54" s="1036"/>
      <c r="O54" s="1036"/>
      <c r="P54" s="1036"/>
      <c r="Q54" s="1036"/>
      <c r="R54" s="1036"/>
      <c r="S54" s="1036"/>
      <c r="T54" s="1036"/>
    </row>
    <row r="55" spans="1:20" ht="15" thickBot="1">
      <c r="A55" s="463" t="s">
        <v>3789</v>
      </c>
      <c r="B55" s="515"/>
      <c r="C55" s="517"/>
      <c r="D55" s="1036"/>
      <c r="E55" s="1036"/>
      <c r="F55" s="1036"/>
      <c r="G55" s="1036"/>
      <c r="H55" s="1036"/>
      <c r="I55" s="1036"/>
      <c r="J55" s="1036"/>
      <c r="K55" s="1036"/>
      <c r="L55" s="1036"/>
      <c r="M55" s="1036"/>
      <c r="N55" s="1036"/>
      <c r="O55" s="1036"/>
      <c r="P55" s="1036"/>
      <c r="Q55" s="1036"/>
      <c r="R55" s="1036"/>
      <c r="S55" s="1036"/>
      <c r="T55" s="1036"/>
    </row>
    <row r="56" spans="1:20">
      <c r="D56" s="1036"/>
      <c r="E56" s="1036"/>
      <c r="F56" s="1036"/>
      <c r="G56" s="1036"/>
      <c r="H56" s="1036"/>
      <c r="I56" s="1036"/>
      <c r="J56" s="1036"/>
      <c r="K56" s="1036"/>
      <c r="L56" s="1036"/>
      <c r="M56" s="1036"/>
      <c r="N56" s="1036"/>
      <c r="O56" s="1036"/>
      <c r="P56" s="1036"/>
      <c r="Q56" s="1036"/>
      <c r="R56" s="1036"/>
      <c r="S56" s="1036"/>
      <c r="T56" s="1036"/>
    </row>
    <row r="57" spans="1:20">
      <c r="D57" s="514"/>
      <c r="E57" s="514"/>
      <c r="F57" s="514"/>
      <c r="G57" s="514"/>
      <c r="H57" s="514"/>
      <c r="I57" s="514"/>
      <c r="J57" s="514"/>
    </row>
    <row r="58" spans="1:20">
      <c r="B58" s="1036" t="s">
        <v>3795</v>
      </c>
      <c r="C58" s="1036"/>
      <c r="D58" s="1036"/>
      <c r="E58" s="1036"/>
      <c r="F58" s="1036"/>
      <c r="G58" s="1036"/>
      <c r="H58" s="1036"/>
      <c r="I58" s="1036"/>
      <c r="J58" s="1036"/>
      <c r="K58" s="1036"/>
      <c r="L58" s="1036"/>
      <c r="M58" s="1036"/>
      <c r="N58" s="1036"/>
      <c r="O58" s="1036"/>
      <c r="P58" s="1036"/>
      <c r="Q58" s="1036"/>
      <c r="R58" s="1036"/>
      <c r="S58" s="1036"/>
      <c r="T58" s="1036"/>
    </row>
    <row r="59" spans="1:20">
      <c r="B59" s="1036"/>
      <c r="C59" s="1036"/>
      <c r="D59" s="1036"/>
      <c r="E59" s="1036"/>
      <c r="F59" s="1036"/>
      <c r="G59" s="1036"/>
      <c r="H59" s="1036"/>
      <c r="I59" s="1036"/>
      <c r="J59" s="1036"/>
      <c r="K59" s="1036"/>
      <c r="L59" s="1036"/>
      <c r="M59" s="1036"/>
      <c r="N59" s="1036"/>
      <c r="O59" s="1036"/>
      <c r="P59" s="1036"/>
      <c r="Q59" s="1036"/>
      <c r="R59" s="1036"/>
      <c r="S59" s="1036"/>
      <c r="T59" s="1036"/>
    </row>
    <row r="60" spans="1:20">
      <c r="B60" s="514"/>
      <c r="C60" s="514"/>
    </row>
    <row r="61" spans="1:20">
      <c r="B61" s="520" t="s">
        <v>3796</v>
      </c>
      <c r="C61" s="520"/>
    </row>
    <row r="62" spans="1:20" ht="15" thickBot="1">
      <c r="B62" s="520"/>
      <c r="C62" s="520"/>
    </row>
    <row r="63" spans="1:20" s="514" customFormat="1" ht="15" thickBot="1">
      <c r="A63" s="514" t="s">
        <v>3789</v>
      </c>
      <c r="B63" s="515"/>
      <c r="C63" s="530"/>
      <c r="D63" s="463" t="s">
        <v>3797</v>
      </c>
    </row>
    <row r="64" spans="1:20" s="514" customFormat="1" ht="10.5" customHeight="1" thickBot="1">
      <c r="B64" s="484"/>
      <c r="C64" s="484"/>
    </row>
    <row r="65" spans="1:20" s="514" customFormat="1" ht="15" thickBot="1">
      <c r="A65" s="514" t="s">
        <v>3789</v>
      </c>
      <c r="B65" s="515"/>
      <c r="C65" s="530"/>
      <c r="D65" s="463" t="s">
        <v>3798</v>
      </c>
    </row>
    <row r="66" spans="1:20" s="514" customFormat="1" ht="10.5" customHeight="1" thickBot="1">
      <c r="B66" s="484"/>
      <c r="C66" s="484"/>
    </row>
    <row r="67" spans="1:20" s="514" customFormat="1" ht="15" thickBot="1">
      <c r="A67" s="514" t="s">
        <v>3789</v>
      </c>
      <c r="B67" s="515"/>
      <c r="C67" s="530"/>
      <c r="D67" s="463" t="s">
        <v>3799</v>
      </c>
    </row>
    <row r="69" spans="1:20">
      <c r="B69" s="531" t="s">
        <v>3789</v>
      </c>
      <c r="C69" s="531"/>
      <c r="D69" s="484" t="s">
        <v>3800</v>
      </c>
      <c r="E69" s="520"/>
      <c r="F69" s="520"/>
      <c r="G69" s="520"/>
      <c r="H69" s="520"/>
      <c r="I69" s="520"/>
      <c r="J69" s="520"/>
    </row>
    <row r="70" spans="1:20">
      <c r="B70" s="531"/>
      <c r="C70" s="531"/>
      <c r="D70" s="484"/>
      <c r="E70" s="520"/>
      <c r="F70" s="520"/>
      <c r="G70" s="520"/>
      <c r="H70" s="520"/>
      <c r="I70" s="520"/>
      <c r="J70" s="520"/>
    </row>
    <row r="71" spans="1:20" ht="10.5" customHeight="1">
      <c r="B71" s="531"/>
      <c r="C71" s="531"/>
      <c r="D71" s="484"/>
      <c r="E71" s="520"/>
      <c r="F71" s="520"/>
      <c r="G71" s="520"/>
      <c r="H71" s="520"/>
      <c r="I71" s="520"/>
      <c r="J71" s="520"/>
    </row>
    <row r="72" spans="1:20" ht="15">
      <c r="B72" s="1024" t="s">
        <v>3801</v>
      </c>
      <c r="C72" s="1024"/>
      <c r="D72" s="1024"/>
      <c r="E72" s="1024"/>
      <c r="F72" s="1024"/>
      <c r="G72" s="1024"/>
      <c r="H72" s="1024"/>
      <c r="I72" s="1024"/>
      <c r="J72" s="1024"/>
      <c r="K72" s="1024"/>
      <c r="L72" s="1024"/>
      <c r="M72" s="1024"/>
      <c r="N72" s="1024"/>
      <c r="O72" s="1024"/>
      <c r="P72" s="1024"/>
      <c r="Q72" s="1024"/>
      <c r="R72" s="1024"/>
      <c r="S72" s="1024"/>
      <c r="T72" s="1024"/>
    </row>
    <row r="73" spans="1:20" ht="15" thickBot="1">
      <c r="B73" s="531"/>
      <c r="C73" s="531"/>
      <c r="E73" s="520"/>
      <c r="F73" s="520"/>
      <c r="G73" s="520"/>
      <c r="H73" s="520"/>
      <c r="I73" s="520"/>
      <c r="J73" s="520"/>
    </row>
    <row r="74" spans="1:20" ht="16.149999999999999" customHeight="1" thickBot="1">
      <c r="B74" s="514" t="s">
        <v>3802</v>
      </c>
      <c r="F74" s="510" t="s">
        <v>3412</v>
      </c>
      <c r="G74" s="532"/>
      <c r="H74" s="526" t="s">
        <v>3417</v>
      </c>
      <c r="I74" s="533"/>
      <c r="J74" s="534"/>
      <c r="K74" s="534"/>
    </row>
    <row r="75" spans="1:20" ht="10.5" customHeight="1" thickBot="1">
      <c r="D75" s="484"/>
      <c r="E75" s="520"/>
      <c r="F75" s="520"/>
      <c r="G75" s="520"/>
      <c r="H75" s="520"/>
      <c r="I75" s="520"/>
      <c r="J75" s="520"/>
    </row>
    <row r="76" spans="1:20" ht="15" thickBot="1">
      <c r="B76" s="514" t="s">
        <v>3803</v>
      </c>
      <c r="C76" s="514"/>
      <c r="D76" s="514"/>
      <c r="L76" s="535"/>
      <c r="M76" s="1031">
        <f>+'Documento Soporte'!I13</f>
        <v>0</v>
      </c>
      <c r="N76" s="1032"/>
      <c r="O76" s="1032"/>
      <c r="P76" s="1032"/>
      <c r="Q76" s="1032"/>
      <c r="R76" s="1033"/>
    </row>
    <row r="77" spans="1:20">
      <c r="B77" s="514"/>
      <c r="C77" s="514"/>
      <c r="D77" s="514"/>
      <c r="M77" s="536"/>
    </row>
    <row r="78" spans="1:20">
      <c r="D78" s="514"/>
      <c r="E78" s="537"/>
      <c r="F78" s="537"/>
      <c r="G78" s="537"/>
      <c r="H78" s="537"/>
      <c r="I78" s="537"/>
      <c r="J78" s="537"/>
      <c r="K78" s="537"/>
      <c r="L78" s="537"/>
      <c r="M78" s="537"/>
      <c r="N78" s="537"/>
      <c r="O78" s="537"/>
      <c r="P78" s="537"/>
      <c r="Q78" s="537"/>
    </row>
    <row r="79" spans="1:20">
      <c r="D79" s="463" t="s">
        <v>3521</v>
      </c>
      <c r="E79" s="1006"/>
      <c r="F79" s="1006"/>
      <c r="G79" s="1006"/>
      <c r="H79" s="1006"/>
      <c r="I79" s="1006"/>
      <c r="J79" s="537"/>
      <c r="K79" s="537"/>
      <c r="L79" s="537"/>
      <c r="M79" s="537"/>
      <c r="N79" s="537"/>
      <c r="O79" s="537"/>
      <c r="P79" s="537"/>
      <c r="Q79" s="537"/>
    </row>
    <row r="81" spans="4:17">
      <c r="D81" s="463" t="s">
        <v>3804</v>
      </c>
      <c r="E81" s="1030">
        <f>+A8</f>
        <v>0</v>
      </c>
      <c r="F81" s="1030"/>
      <c r="G81" s="1030"/>
      <c r="H81" s="1030"/>
      <c r="I81" s="1030"/>
      <c r="J81" s="537"/>
      <c r="K81" s="537"/>
      <c r="L81" s="537"/>
      <c r="M81" s="537"/>
      <c r="N81" s="537"/>
      <c r="O81" s="537"/>
      <c r="P81" s="537"/>
      <c r="Q81" s="537"/>
    </row>
  </sheetData>
  <sheetProtection selectLockedCells="1"/>
  <mergeCells count="28">
    <mergeCell ref="T1:U1"/>
    <mergeCell ref="T2:U2"/>
    <mergeCell ref="T3:U3"/>
    <mergeCell ref="A1:D3"/>
    <mergeCell ref="E1:S3"/>
    <mergeCell ref="B72:T72"/>
    <mergeCell ref="E79:I79"/>
    <mergeCell ref="E81:I81"/>
    <mergeCell ref="M76:R76"/>
    <mergeCell ref="J36:Q36"/>
    <mergeCell ref="D42:T44"/>
    <mergeCell ref="D46:T48"/>
    <mergeCell ref="D50:T52"/>
    <mergeCell ref="D54:T56"/>
    <mergeCell ref="B58:T59"/>
    <mergeCell ref="J32:T32"/>
    <mergeCell ref="B19:T19"/>
    <mergeCell ref="A5:T5"/>
    <mergeCell ref="B7:K7"/>
    <mergeCell ref="M7:R7"/>
    <mergeCell ref="A8:K9"/>
    <mergeCell ref="L8:T9"/>
    <mergeCell ref="B11:T11"/>
    <mergeCell ref="G13:H13"/>
    <mergeCell ref="B15:T17"/>
    <mergeCell ref="D21:T21"/>
    <mergeCell ref="D23:T23"/>
    <mergeCell ref="B26:T26"/>
  </mergeCells>
  <printOptions horizontalCentered="1"/>
  <pageMargins left="0.27559055118110237" right="0.27559055118110237" top="0.43307086614173229" bottom="0.70866141732283472" header="0.31496062992125984" footer="0.15748031496062992"/>
  <pageSetup scale="65" fitToHeight="0" orientation="portrait" r:id="rId1"/>
  <headerFooter>
    <oddFooter>&amp;CPágina No.&amp;P de &amp;N</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E29"/>
  <sheetViews>
    <sheetView workbookViewId="0">
      <selection activeCell="D3" sqref="D3:E3"/>
    </sheetView>
  </sheetViews>
  <sheetFormatPr baseColWidth="10" defaultColWidth="0" defaultRowHeight="14.25" zeroHeight="1"/>
  <cols>
    <col min="1" max="1" width="14.140625" style="377" customWidth="1"/>
    <col min="2" max="2" width="19.28515625" style="377" customWidth="1"/>
    <col min="3" max="3" width="52.5703125" style="377" customWidth="1"/>
    <col min="4" max="4" width="43.42578125" style="377" customWidth="1"/>
    <col min="5" max="16384" width="11.42578125" style="377" hidden="1"/>
  </cols>
  <sheetData>
    <row r="1" spans="1:5" ht="21" customHeight="1">
      <c r="A1" s="1039"/>
      <c r="B1" s="1039"/>
      <c r="C1" s="1040" t="s">
        <v>3805</v>
      </c>
      <c r="D1" s="757" t="s">
        <v>3282</v>
      </c>
      <c r="E1" s="758"/>
    </row>
    <row r="2" spans="1:5" ht="16.5" customHeight="1">
      <c r="A2" s="1039"/>
      <c r="B2" s="1039"/>
      <c r="C2" s="1040"/>
      <c r="D2" s="1075" t="s">
        <v>5976</v>
      </c>
      <c r="E2" s="758"/>
    </row>
    <row r="3" spans="1:5" ht="23.25" customHeight="1">
      <c r="A3" s="1039"/>
      <c r="B3" s="1039"/>
      <c r="C3" s="306" t="s">
        <v>3806</v>
      </c>
      <c r="D3" s="757" t="s">
        <v>3285</v>
      </c>
      <c r="E3" s="758"/>
    </row>
    <row r="4" spans="1:5" ht="15" thickBot="1"/>
    <row r="5" spans="1:5" ht="15" thickBot="1">
      <c r="A5" s="1037" t="s">
        <v>3522</v>
      </c>
      <c r="B5" s="610"/>
      <c r="C5" s="610"/>
      <c r="D5" s="1038"/>
    </row>
    <row r="6" spans="1:5">
      <c r="A6" s="481" t="s">
        <v>3523</v>
      </c>
      <c r="B6" s="482" t="s">
        <v>3489</v>
      </c>
      <c r="C6" s="482" t="s">
        <v>3807</v>
      </c>
      <c r="D6" s="483" t="s">
        <v>3524</v>
      </c>
    </row>
    <row r="7" spans="1:5">
      <c r="A7" s="488" t="s">
        <v>475</v>
      </c>
      <c r="B7" s="379">
        <v>42062</v>
      </c>
      <c r="C7" s="489" t="s">
        <v>3808</v>
      </c>
      <c r="D7" s="489" t="s">
        <v>3809</v>
      </c>
    </row>
    <row r="8" spans="1:5">
      <c r="A8" s="490" t="s">
        <v>475</v>
      </c>
      <c r="B8" s="380">
        <v>42062</v>
      </c>
      <c r="C8" s="307" t="s">
        <v>3810</v>
      </c>
      <c r="D8" s="491" t="s">
        <v>3525</v>
      </c>
    </row>
    <row r="9" spans="1:5">
      <c r="A9" s="488" t="s">
        <v>475</v>
      </c>
      <c r="B9" s="379">
        <v>43389</v>
      </c>
      <c r="C9" s="307" t="s">
        <v>3811</v>
      </c>
      <c r="D9" s="492" t="s">
        <v>3525</v>
      </c>
    </row>
    <row r="10" spans="1:5">
      <c r="A10" s="488" t="s">
        <v>64</v>
      </c>
      <c r="B10" s="381">
        <v>42914</v>
      </c>
      <c r="C10" s="307" t="s">
        <v>3812</v>
      </c>
      <c r="D10" s="307" t="s">
        <v>3813</v>
      </c>
    </row>
    <row r="11" spans="1:5">
      <c r="A11" s="488" t="s">
        <v>64</v>
      </c>
      <c r="B11" s="381">
        <v>42914</v>
      </c>
      <c r="C11" s="307" t="s">
        <v>3810</v>
      </c>
      <c r="D11" s="307" t="s">
        <v>3813</v>
      </c>
    </row>
    <row r="12" spans="1:5">
      <c r="A12" s="488" t="s">
        <v>64</v>
      </c>
      <c r="B12" s="381">
        <v>44139</v>
      </c>
      <c r="C12" s="307" t="s">
        <v>3811</v>
      </c>
      <c r="D12" s="307" t="s">
        <v>3814</v>
      </c>
    </row>
    <row r="13" spans="1:5">
      <c r="A13" s="493" t="s">
        <v>498</v>
      </c>
      <c r="B13" s="381">
        <v>44984</v>
      </c>
      <c r="C13" s="307" t="s">
        <v>3815</v>
      </c>
      <c r="D13" s="307" t="s">
        <v>3813</v>
      </c>
    </row>
    <row r="14" spans="1:5">
      <c r="A14" s="493" t="s">
        <v>498</v>
      </c>
      <c r="B14" s="381">
        <v>43389</v>
      </c>
      <c r="C14" s="307" t="s">
        <v>3810</v>
      </c>
      <c r="D14" s="307" t="s">
        <v>3816</v>
      </c>
    </row>
    <row r="15" spans="1:5">
      <c r="A15" s="493" t="s">
        <v>498</v>
      </c>
      <c r="B15" s="381">
        <v>44617</v>
      </c>
      <c r="C15" s="307" t="s">
        <v>3811</v>
      </c>
      <c r="D15" s="307" t="s">
        <v>3817</v>
      </c>
    </row>
    <row r="16" spans="1:5">
      <c r="A16" s="493" t="s">
        <v>1273</v>
      </c>
      <c r="B16" s="381">
        <v>45050</v>
      </c>
      <c r="C16" s="307" t="s">
        <v>3808</v>
      </c>
      <c r="D16" s="307" t="s">
        <v>3813</v>
      </c>
    </row>
    <row r="17" spans="1:4">
      <c r="A17" s="493" t="s">
        <v>1273</v>
      </c>
      <c r="B17" s="381">
        <v>45050</v>
      </c>
      <c r="C17" s="307" t="s">
        <v>3810</v>
      </c>
      <c r="D17" s="307" t="s">
        <v>3813</v>
      </c>
    </row>
    <row r="18" spans="1:4">
      <c r="A18" s="493" t="s">
        <v>1273</v>
      </c>
      <c r="B18" s="381">
        <v>45050</v>
      </c>
      <c r="C18" s="307" t="s">
        <v>3811</v>
      </c>
      <c r="D18" s="307" t="s">
        <v>3818</v>
      </c>
    </row>
    <row r="19" spans="1:4">
      <c r="A19" s="493" t="s">
        <v>82</v>
      </c>
      <c r="B19" s="378">
        <v>45068</v>
      </c>
      <c r="C19" s="307" t="s">
        <v>3808</v>
      </c>
      <c r="D19" s="307" t="s">
        <v>3819</v>
      </c>
    </row>
    <row r="20" spans="1:4">
      <c r="A20" s="493" t="s">
        <v>82</v>
      </c>
      <c r="B20" s="378">
        <v>45068</v>
      </c>
      <c r="C20" s="307" t="s">
        <v>3810</v>
      </c>
      <c r="D20" s="307" t="s">
        <v>3819</v>
      </c>
    </row>
    <row r="21" spans="1:4">
      <c r="A21" s="493" t="s">
        <v>82</v>
      </c>
      <c r="B21" s="378">
        <v>45068</v>
      </c>
      <c r="C21" s="307" t="s">
        <v>3811</v>
      </c>
      <c r="D21" s="307" t="s">
        <v>3813</v>
      </c>
    </row>
    <row r="22" spans="1:4">
      <c r="A22" s="493" t="s">
        <v>747</v>
      </c>
      <c r="B22" s="378">
        <v>45464</v>
      </c>
      <c r="C22" s="307" t="s">
        <v>3320</v>
      </c>
      <c r="D22" s="307" t="s">
        <v>3813</v>
      </c>
    </row>
    <row r="23" spans="1:4">
      <c r="A23" s="493" t="s">
        <v>747</v>
      </c>
      <c r="B23" s="378">
        <v>45464</v>
      </c>
      <c r="C23" s="307" t="s">
        <v>3811</v>
      </c>
      <c r="D23" s="307" t="s">
        <v>3813</v>
      </c>
    </row>
    <row r="24" spans="1:4">
      <c r="A24" s="493" t="s">
        <v>747</v>
      </c>
      <c r="B24" s="378">
        <v>45495</v>
      </c>
      <c r="C24" s="307" t="s">
        <v>3813</v>
      </c>
      <c r="D24" s="307" t="s">
        <v>3813</v>
      </c>
    </row>
    <row r="25" spans="1:4">
      <c r="A25" s="493" t="s">
        <v>379</v>
      </c>
      <c r="B25" s="378">
        <v>45555</v>
      </c>
      <c r="C25" s="307" t="s">
        <v>3820</v>
      </c>
      <c r="D25" s="307" t="s">
        <v>3821</v>
      </c>
    </row>
    <row r="26" spans="1:4">
      <c r="A26" s="493" t="s">
        <v>38</v>
      </c>
      <c r="B26" s="381" t="s">
        <v>3822</v>
      </c>
      <c r="C26" s="307" t="s">
        <v>3823</v>
      </c>
      <c r="D26" s="307" t="s">
        <v>3824</v>
      </c>
    </row>
    <row r="27" spans="1:4">
      <c r="A27" s="493" t="s">
        <v>3825</v>
      </c>
      <c r="B27" s="381">
        <v>45616</v>
      </c>
      <c r="C27" s="307" t="s">
        <v>3820</v>
      </c>
      <c r="D27" s="307" t="s">
        <v>3824</v>
      </c>
    </row>
    <row r="28" spans="1:4">
      <c r="A28" s="493" t="s">
        <v>3826</v>
      </c>
      <c r="B28" s="381">
        <v>45679</v>
      </c>
      <c r="C28" s="307" t="s">
        <v>3827</v>
      </c>
      <c r="D28" s="307" t="s">
        <v>3809</v>
      </c>
    </row>
    <row r="29" spans="1:4">
      <c r="A29" s="493" t="s">
        <v>5974</v>
      </c>
      <c r="B29" s="381">
        <v>45763</v>
      </c>
      <c r="C29" s="307" t="s">
        <v>5975</v>
      </c>
      <c r="D29" s="307" t="s">
        <v>3809</v>
      </c>
    </row>
  </sheetData>
  <mergeCells count="6">
    <mergeCell ref="A5:D5"/>
    <mergeCell ref="A1:B3"/>
    <mergeCell ref="C1:C2"/>
    <mergeCell ref="D1:E1"/>
    <mergeCell ref="D2:E2"/>
    <mergeCell ref="D3:E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0"/>
  <dimension ref="A1:Q1991"/>
  <sheetViews>
    <sheetView zoomScale="130" zoomScaleNormal="130" workbookViewId="0">
      <selection activeCell="D605" sqref="D605"/>
    </sheetView>
  </sheetViews>
  <sheetFormatPr baseColWidth="10" defaultColWidth="0" defaultRowHeight="12.75"/>
  <cols>
    <col min="1" max="1" width="11.42578125" style="79" customWidth="1"/>
    <col min="2" max="2" width="7.42578125" style="79" customWidth="1"/>
    <col min="3" max="3" width="10.85546875" style="79" customWidth="1"/>
    <col min="4" max="4" width="50.85546875" style="79" customWidth="1"/>
    <col min="5" max="5" width="13.85546875" style="79" customWidth="1"/>
    <col min="6" max="6" width="13.140625" style="79" customWidth="1"/>
    <col min="7" max="7" width="8" style="79" customWidth="1"/>
    <col min="8" max="17" width="0" style="79" hidden="1" customWidth="1"/>
    <col min="18" max="16384" width="8" style="79" hidden="1"/>
  </cols>
  <sheetData>
    <row r="1" spans="1:6" ht="16.7" customHeight="1">
      <c r="A1" s="1041" t="s">
        <v>3828</v>
      </c>
      <c r="B1" s="1041" t="s">
        <v>3829</v>
      </c>
      <c r="C1" s="1041" t="s">
        <v>3830</v>
      </c>
      <c r="D1" s="1041" t="s">
        <v>3831</v>
      </c>
      <c r="E1" s="78" t="s">
        <v>3832</v>
      </c>
      <c r="F1" s="1043" t="s">
        <v>3833</v>
      </c>
    </row>
    <row r="2" spans="1:6" ht="10.35" customHeight="1">
      <c r="A2" s="1042"/>
      <c r="B2" s="1042"/>
      <c r="C2" s="1042"/>
      <c r="D2" s="1042"/>
      <c r="E2" s="78" t="s">
        <v>3834</v>
      </c>
      <c r="F2" s="1044"/>
    </row>
    <row r="3" spans="1:6" ht="24.95" customHeight="1">
      <c r="A3" s="80" t="s">
        <v>3835</v>
      </c>
      <c r="B3" s="81"/>
      <c r="C3" s="81"/>
      <c r="D3" s="82" t="s">
        <v>3836</v>
      </c>
      <c r="E3" s="81"/>
      <c r="F3" s="83"/>
    </row>
    <row r="4" spans="1:6" ht="19.5" customHeight="1">
      <c r="A4" s="84" t="s">
        <v>3837</v>
      </c>
      <c r="B4" s="85"/>
      <c r="C4" s="85"/>
      <c r="D4" s="86" t="s">
        <v>3838</v>
      </c>
      <c r="E4" s="85"/>
      <c r="F4" s="87"/>
    </row>
    <row r="5" spans="1:6" ht="14.45" customHeight="1">
      <c r="A5" s="88">
        <v>531</v>
      </c>
      <c r="B5" s="85"/>
      <c r="C5" s="85"/>
      <c r="D5" s="86" t="s">
        <v>3839</v>
      </c>
      <c r="E5" s="85"/>
      <c r="F5" s="87"/>
    </row>
    <row r="6" spans="1:6" ht="9.75" customHeight="1">
      <c r="A6" s="89"/>
      <c r="B6" s="90">
        <v>5311</v>
      </c>
      <c r="C6" s="91"/>
      <c r="D6" s="92" t="s">
        <v>3840</v>
      </c>
      <c r="E6" s="91"/>
      <c r="F6" s="93"/>
    </row>
    <row r="7" spans="1:6" ht="9.75" customHeight="1">
      <c r="A7" s="89"/>
      <c r="B7" s="91"/>
      <c r="C7" s="94">
        <v>53111</v>
      </c>
      <c r="D7" s="92" t="s">
        <v>3841</v>
      </c>
      <c r="E7" s="90">
        <v>4111</v>
      </c>
      <c r="F7" s="95">
        <v>54111</v>
      </c>
    </row>
    <row r="8" spans="1:6" ht="14.45" customHeight="1">
      <c r="A8" s="96"/>
      <c r="B8" s="85"/>
      <c r="C8" s="94">
        <v>53112</v>
      </c>
      <c r="D8" s="92" t="s">
        <v>3842</v>
      </c>
      <c r="E8" s="90">
        <v>4111</v>
      </c>
      <c r="F8" s="95">
        <v>54112</v>
      </c>
    </row>
    <row r="9" spans="1:6" ht="14.45" customHeight="1">
      <c r="A9" s="96"/>
      <c r="B9" s="90">
        <v>5312</v>
      </c>
      <c r="C9" s="85"/>
      <c r="D9" s="92" t="s">
        <v>3843</v>
      </c>
      <c r="E9" s="85"/>
      <c r="F9" s="87"/>
    </row>
    <row r="10" spans="1:6" ht="9.75" customHeight="1">
      <c r="A10" s="89"/>
      <c r="B10" s="91"/>
      <c r="C10" s="94">
        <v>53121</v>
      </c>
      <c r="D10" s="92" t="s">
        <v>3844</v>
      </c>
      <c r="E10" s="90">
        <v>4112</v>
      </c>
      <c r="F10" s="95">
        <v>54121</v>
      </c>
    </row>
    <row r="11" spans="1:6" ht="9.75" customHeight="1">
      <c r="A11" s="89"/>
      <c r="B11" s="91"/>
      <c r="C11" s="94">
        <v>53122</v>
      </c>
      <c r="D11" s="92" t="s">
        <v>3845</v>
      </c>
      <c r="E11" s="90">
        <v>4112</v>
      </c>
      <c r="F11" s="95">
        <v>54122</v>
      </c>
    </row>
    <row r="12" spans="1:6" ht="14.45" customHeight="1">
      <c r="A12" s="96"/>
      <c r="B12" s="85"/>
      <c r="C12" s="94">
        <v>53129</v>
      </c>
      <c r="D12" s="92" t="s">
        <v>3846</v>
      </c>
      <c r="E12" s="90">
        <v>4112</v>
      </c>
      <c r="F12" s="95">
        <v>54129</v>
      </c>
    </row>
    <row r="13" spans="1:6" ht="14.45" customHeight="1">
      <c r="A13" s="88">
        <v>532</v>
      </c>
      <c r="B13" s="85"/>
      <c r="C13" s="85"/>
      <c r="D13" s="86" t="s">
        <v>3847</v>
      </c>
      <c r="E13" s="85"/>
      <c r="F13" s="87"/>
    </row>
    <row r="14" spans="1:6" ht="19.5" customHeight="1">
      <c r="A14" s="96"/>
      <c r="B14" s="90">
        <v>5321</v>
      </c>
      <c r="C14" s="85"/>
      <c r="D14" s="97" t="s">
        <v>3848</v>
      </c>
      <c r="E14" s="85"/>
      <c r="F14" s="87"/>
    </row>
    <row r="15" spans="1:6" ht="9.75" customHeight="1">
      <c r="A15" s="89"/>
      <c r="B15" s="91"/>
      <c r="C15" s="94">
        <v>53211</v>
      </c>
      <c r="D15" s="92" t="s">
        <v>3849</v>
      </c>
      <c r="E15" s="90">
        <v>4210</v>
      </c>
      <c r="F15" s="98" t="s">
        <v>3850</v>
      </c>
    </row>
    <row r="16" spans="1:6" ht="9.75" customHeight="1">
      <c r="A16" s="89"/>
      <c r="B16" s="91"/>
      <c r="C16" s="94">
        <v>53212</v>
      </c>
      <c r="D16" s="92" t="s">
        <v>3851</v>
      </c>
      <c r="E16" s="90">
        <v>4210</v>
      </c>
      <c r="F16" s="98" t="s">
        <v>3850</v>
      </c>
    </row>
    <row r="17" spans="1:6" ht="14.45" customHeight="1">
      <c r="A17" s="96"/>
      <c r="B17" s="85"/>
      <c r="C17" s="94">
        <v>53213</v>
      </c>
      <c r="D17" s="92" t="s">
        <v>3852</v>
      </c>
      <c r="E17" s="90">
        <v>4210</v>
      </c>
      <c r="F17" s="98" t="s">
        <v>3850</v>
      </c>
    </row>
    <row r="18" spans="1:6" ht="14.45" customHeight="1">
      <c r="A18" s="96"/>
      <c r="B18" s="90">
        <v>5322</v>
      </c>
      <c r="C18" s="85"/>
      <c r="D18" s="92" t="s">
        <v>3853</v>
      </c>
      <c r="E18" s="85"/>
      <c r="F18" s="87"/>
    </row>
    <row r="19" spans="1:6" ht="9.75" customHeight="1">
      <c r="A19" s="89"/>
      <c r="B19" s="91"/>
      <c r="C19" s="94">
        <v>53221</v>
      </c>
      <c r="D19" s="92" t="s">
        <v>3854</v>
      </c>
      <c r="E19" s="90">
        <v>4210</v>
      </c>
      <c r="F19" s="98" t="s">
        <v>3855</v>
      </c>
    </row>
    <row r="20" spans="1:6" ht="17.100000000000001" customHeight="1">
      <c r="A20" s="96"/>
      <c r="B20" s="85"/>
      <c r="C20" s="94">
        <v>53222</v>
      </c>
      <c r="D20" s="92" t="s">
        <v>3856</v>
      </c>
      <c r="E20" s="90">
        <v>4210</v>
      </c>
      <c r="F20" s="98" t="s">
        <v>3855</v>
      </c>
    </row>
    <row r="21" spans="1:6" ht="19.5" customHeight="1">
      <c r="A21" s="96"/>
      <c r="B21" s="99">
        <v>5323</v>
      </c>
      <c r="C21" s="85"/>
      <c r="D21" s="100" t="s">
        <v>3857</v>
      </c>
      <c r="E21" s="99">
        <v>4220</v>
      </c>
      <c r="F21" s="87"/>
    </row>
    <row r="22" spans="1:6" ht="21.95" customHeight="1">
      <c r="A22" s="96"/>
      <c r="B22" s="85"/>
      <c r="C22" s="101">
        <v>53231</v>
      </c>
      <c r="D22" s="92" t="s">
        <v>3858</v>
      </c>
      <c r="E22" s="99">
        <v>4220</v>
      </c>
      <c r="F22" s="102" t="s">
        <v>3859</v>
      </c>
    </row>
    <row r="23" spans="1:6" ht="9.75" customHeight="1">
      <c r="A23" s="89"/>
      <c r="B23" s="91"/>
      <c r="C23" s="94">
        <v>53232</v>
      </c>
      <c r="D23" s="92" t="s">
        <v>3860</v>
      </c>
      <c r="E23" s="90">
        <v>4290</v>
      </c>
      <c r="F23" s="98" t="s">
        <v>3859</v>
      </c>
    </row>
    <row r="24" spans="1:6" ht="9.75" customHeight="1">
      <c r="A24" s="89"/>
      <c r="B24" s="91"/>
      <c r="C24" s="94">
        <v>53233</v>
      </c>
      <c r="D24" s="92" t="s">
        <v>3861</v>
      </c>
      <c r="E24" s="90">
        <v>4290</v>
      </c>
      <c r="F24" s="98" t="s">
        <v>3859</v>
      </c>
    </row>
    <row r="25" spans="1:6" ht="14.45" customHeight="1">
      <c r="A25" s="96"/>
      <c r="B25" s="85"/>
      <c r="C25" s="94">
        <v>53234</v>
      </c>
      <c r="D25" s="92" t="s">
        <v>3862</v>
      </c>
      <c r="E25" s="90">
        <v>4220</v>
      </c>
      <c r="F25" s="98" t="s">
        <v>3859</v>
      </c>
    </row>
    <row r="26" spans="1:6" ht="24.2" customHeight="1">
      <c r="A26" s="96"/>
      <c r="B26" s="99">
        <v>5324</v>
      </c>
      <c r="C26" s="85"/>
      <c r="D26" s="92" t="s">
        <v>3863</v>
      </c>
      <c r="E26" s="85"/>
      <c r="F26" s="87"/>
    </row>
    <row r="27" spans="1:6" ht="9.75" customHeight="1">
      <c r="A27" s="89"/>
      <c r="B27" s="91"/>
      <c r="C27" s="94">
        <v>53241</v>
      </c>
      <c r="D27" s="92" t="s">
        <v>3864</v>
      </c>
      <c r="E27" s="90">
        <v>4220</v>
      </c>
      <c r="F27" s="98" t="s">
        <v>3865</v>
      </c>
    </row>
    <row r="28" spans="1:6" ht="24.2" customHeight="1">
      <c r="A28" s="96"/>
      <c r="B28" s="85"/>
      <c r="C28" s="94">
        <v>53242</v>
      </c>
      <c r="D28" s="92" t="s">
        <v>3866</v>
      </c>
      <c r="E28" s="90">
        <v>4220</v>
      </c>
      <c r="F28" s="98" t="s">
        <v>3867</v>
      </c>
    </row>
    <row r="29" spans="1:6" ht="14.45" customHeight="1">
      <c r="A29" s="96"/>
      <c r="B29" s="90">
        <v>5325</v>
      </c>
      <c r="C29" s="85"/>
      <c r="D29" s="92" t="s">
        <v>3868</v>
      </c>
      <c r="E29" s="85"/>
      <c r="F29" s="87"/>
    </row>
    <row r="30" spans="1:6" ht="9.75" customHeight="1">
      <c r="A30" s="89"/>
      <c r="B30" s="91"/>
      <c r="C30" s="94">
        <v>53251</v>
      </c>
      <c r="D30" s="92" t="s">
        <v>3869</v>
      </c>
      <c r="E30" s="90">
        <v>4220</v>
      </c>
      <c r="F30" s="98" t="s">
        <v>3870</v>
      </c>
    </row>
    <row r="31" spans="1:6" ht="9.75" customHeight="1">
      <c r="A31" s="89"/>
      <c r="B31" s="91"/>
      <c r="C31" s="94">
        <v>53252</v>
      </c>
      <c r="D31" s="92" t="s">
        <v>3871</v>
      </c>
      <c r="E31" s="90">
        <v>4220</v>
      </c>
      <c r="F31" s="98" t="s">
        <v>3870</v>
      </c>
    </row>
    <row r="32" spans="1:6" ht="14.45" customHeight="1">
      <c r="A32" s="96"/>
      <c r="B32" s="85"/>
      <c r="C32" s="94">
        <v>53253</v>
      </c>
      <c r="D32" s="92" t="s">
        <v>3872</v>
      </c>
      <c r="E32" s="90">
        <v>4220</v>
      </c>
      <c r="F32" s="98" t="s">
        <v>3873</v>
      </c>
    </row>
    <row r="33" spans="1:6" ht="14.45" customHeight="1">
      <c r="A33" s="96"/>
      <c r="B33" s="90">
        <v>5326</v>
      </c>
      <c r="C33" s="85"/>
      <c r="D33" s="92" t="s">
        <v>3874</v>
      </c>
      <c r="E33" s="85"/>
      <c r="F33" s="87"/>
    </row>
    <row r="34" spans="1:6" ht="9.75" customHeight="1">
      <c r="A34" s="89"/>
      <c r="B34" s="91"/>
      <c r="C34" s="94">
        <v>53261</v>
      </c>
      <c r="D34" s="92" t="s">
        <v>3875</v>
      </c>
      <c r="E34" s="90">
        <v>4290</v>
      </c>
      <c r="F34" s="98" t="s">
        <v>3873</v>
      </c>
    </row>
    <row r="35" spans="1:6" ht="9.75" customHeight="1">
      <c r="A35" s="89"/>
      <c r="B35" s="91"/>
      <c r="C35" s="94">
        <v>53262</v>
      </c>
      <c r="D35" s="92" t="s">
        <v>3876</v>
      </c>
      <c r="E35" s="90">
        <v>4220</v>
      </c>
      <c r="F35" s="98" t="s">
        <v>3873</v>
      </c>
    </row>
    <row r="36" spans="1:6" ht="14.45" customHeight="1">
      <c r="A36" s="96"/>
      <c r="B36" s="85"/>
      <c r="C36" s="94">
        <v>53269</v>
      </c>
      <c r="D36" s="92" t="s">
        <v>3877</v>
      </c>
      <c r="E36" s="90">
        <v>4290</v>
      </c>
      <c r="F36" s="98" t="s">
        <v>3878</v>
      </c>
    </row>
    <row r="37" spans="1:6" ht="14.45" customHeight="1">
      <c r="A37" s="96"/>
      <c r="B37" s="90">
        <v>5327</v>
      </c>
      <c r="C37" s="85"/>
      <c r="D37" s="92" t="s">
        <v>3879</v>
      </c>
      <c r="E37" s="85"/>
      <c r="F37" s="87"/>
    </row>
    <row r="38" spans="1:6" ht="14.45" customHeight="1">
      <c r="A38" s="96"/>
      <c r="B38" s="85"/>
      <c r="C38" s="94">
        <v>53270</v>
      </c>
      <c r="D38" s="92" t="s">
        <v>3879</v>
      </c>
      <c r="E38" s="90">
        <v>4290</v>
      </c>
      <c r="F38" s="95">
        <v>54270</v>
      </c>
    </row>
    <row r="39" spans="1:6" ht="14.45" customHeight="1">
      <c r="A39" s="96"/>
      <c r="B39" s="90">
        <v>5329</v>
      </c>
      <c r="C39" s="85"/>
      <c r="D39" s="92" t="s">
        <v>3880</v>
      </c>
      <c r="E39" s="85"/>
      <c r="F39" s="87"/>
    </row>
    <row r="40" spans="1:6" ht="14.45" customHeight="1">
      <c r="A40" s="96"/>
      <c r="B40" s="85"/>
      <c r="C40" s="94">
        <v>53290</v>
      </c>
      <c r="D40" s="92" t="s">
        <v>3880</v>
      </c>
      <c r="E40" s="90">
        <v>4290</v>
      </c>
      <c r="F40" s="98" t="s">
        <v>3878</v>
      </c>
    </row>
    <row r="41" spans="1:6" ht="19.5" customHeight="1">
      <c r="A41" s="84" t="s">
        <v>3881</v>
      </c>
      <c r="B41" s="85"/>
      <c r="C41" s="85"/>
      <c r="D41" s="86" t="s">
        <v>3882</v>
      </c>
      <c r="E41" s="85"/>
      <c r="F41" s="87"/>
    </row>
    <row r="42" spans="1:6" ht="19.5" customHeight="1">
      <c r="A42" s="88">
        <v>541</v>
      </c>
      <c r="B42" s="85"/>
      <c r="C42" s="85"/>
      <c r="D42" s="86" t="s">
        <v>3883</v>
      </c>
      <c r="E42" s="85"/>
      <c r="F42" s="87"/>
    </row>
    <row r="43" spans="1:6" ht="14.45" customHeight="1">
      <c r="A43" s="96"/>
      <c r="B43" s="90">
        <v>5411</v>
      </c>
      <c r="C43" s="85"/>
      <c r="D43" s="92" t="s">
        <v>3884</v>
      </c>
      <c r="E43" s="85"/>
      <c r="F43" s="87"/>
    </row>
    <row r="44" spans="1:6" ht="19.5" customHeight="1">
      <c r="A44" s="96"/>
      <c r="B44" s="85"/>
      <c r="C44" s="94">
        <v>54111</v>
      </c>
      <c r="D44" s="97" t="s">
        <v>3885</v>
      </c>
      <c r="E44" s="90">
        <v>4111</v>
      </c>
      <c r="F44" s="95">
        <v>54111</v>
      </c>
    </row>
    <row r="45" spans="1:6" ht="26.85" customHeight="1">
      <c r="A45" s="96"/>
      <c r="B45" s="85"/>
      <c r="C45" s="94">
        <v>54112</v>
      </c>
      <c r="D45" s="92" t="s">
        <v>3886</v>
      </c>
      <c r="E45" s="90">
        <v>4111</v>
      </c>
      <c r="F45" s="95">
        <v>54112</v>
      </c>
    </row>
    <row r="46" spans="1:6" ht="21.95" customHeight="1">
      <c r="A46" s="96"/>
      <c r="B46" s="99">
        <v>5412</v>
      </c>
      <c r="C46" s="85"/>
      <c r="D46" s="100" t="s">
        <v>3887</v>
      </c>
      <c r="E46" s="85"/>
      <c r="F46" s="87"/>
    </row>
    <row r="47" spans="1:6">
      <c r="A47" s="103"/>
      <c r="B47" s="104"/>
      <c r="C47" s="105">
        <v>54121</v>
      </c>
      <c r="D47" s="106" t="s">
        <v>3888</v>
      </c>
      <c r="E47" s="107">
        <v>4112</v>
      </c>
      <c r="F47" s="108">
        <v>54121</v>
      </c>
    </row>
    <row r="48" spans="1:6">
      <c r="A48" s="89"/>
      <c r="B48" s="91"/>
      <c r="C48" s="94">
        <v>54122</v>
      </c>
      <c r="D48" s="92" t="s">
        <v>3889</v>
      </c>
      <c r="E48" s="90">
        <v>4112</v>
      </c>
      <c r="F48" s="95">
        <v>54121</v>
      </c>
    </row>
    <row r="49" spans="1:6">
      <c r="A49" s="96"/>
      <c r="B49" s="85"/>
      <c r="C49" s="94">
        <v>54129</v>
      </c>
      <c r="D49" s="92" t="s">
        <v>3890</v>
      </c>
      <c r="E49" s="90">
        <v>4112</v>
      </c>
      <c r="F49" s="95">
        <v>54129</v>
      </c>
    </row>
    <row r="50" spans="1:6" ht="19.5">
      <c r="A50" s="109">
        <v>542</v>
      </c>
      <c r="B50" s="85"/>
      <c r="C50" s="85"/>
      <c r="D50" s="110" t="s">
        <v>3891</v>
      </c>
      <c r="E50" s="85"/>
      <c r="F50" s="87"/>
    </row>
    <row r="51" spans="1:6" ht="19.5">
      <c r="A51" s="96"/>
      <c r="B51" s="99">
        <v>5421</v>
      </c>
      <c r="C51" s="85"/>
      <c r="D51" s="92" t="s">
        <v>3892</v>
      </c>
      <c r="E51" s="85"/>
      <c r="F51" s="87"/>
    </row>
    <row r="52" spans="1:6" ht="19.5">
      <c r="A52" s="96"/>
      <c r="B52" s="85"/>
      <c r="C52" s="94">
        <v>54211</v>
      </c>
      <c r="D52" s="97" t="s">
        <v>3893</v>
      </c>
      <c r="E52" s="90">
        <v>4210</v>
      </c>
      <c r="F52" s="98" t="s">
        <v>3850</v>
      </c>
    </row>
    <row r="53" spans="1:6">
      <c r="A53" s="89"/>
      <c r="B53" s="91"/>
      <c r="C53" s="94">
        <v>54212</v>
      </c>
      <c r="D53" s="92" t="s">
        <v>3894</v>
      </c>
      <c r="E53" s="90">
        <v>4210</v>
      </c>
      <c r="F53" s="98" t="s">
        <v>3850</v>
      </c>
    </row>
    <row r="54" spans="1:6">
      <c r="A54" s="96"/>
      <c r="B54" s="85"/>
      <c r="C54" s="94">
        <v>54213</v>
      </c>
      <c r="D54" s="92" t="s">
        <v>3895</v>
      </c>
      <c r="E54" s="90">
        <v>4210</v>
      </c>
      <c r="F54" s="98" t="s">
        <v>3850</v>
      </c>
    </row>
    <row r="55" spans="1:6" ht="19.5">
      <c r="A55" s="96"/>
      <c r="B55" s="99">
        <v>5422</v>
      </c>
      <c r="C55" s="85"/>
      <c r="D55" s="92" t="s">
        <v>3896</v>
      </c>
      <c r="E55" s="85"/>
      <c r="F55" s="87"/>
    </row>
    <row r="56" spans="1:6">
      <c r="A56" s="96"/>
      <c r="B56" s="85"/>
      <c r="C56" s="94">
        <v>54221</v>
      </c>
      <c r="D56" s="92" t="s">
        <v>3897</v>
      </c>
      <c r="E56" s="90">
        <v>4210</v>
      </c>
      <c r="F56" s="98" t="s">
        <v>3855</v>
      </c>
    </row>
    <row r="57" spans="1:6">
      <c r="A57" s="96"/>
      <c r="B57" s="85"/>
      <c r="C57" s="94">
        <v>54222</v>
      </c>
      <c r="D57" s="92" t="s">
        <v>3898</v>
      </c>
      <c r="E57" s="90">
        <v>4210</v>
      </c>
      <c r="F57" s="98" t="s">
        <v>3855</v>
      </c>
    </row>
    <row r="58" spans="1:6" ht="19.5">
      <c r="A58" s="96"/>
      <c r="B58" s="99">
        <v>5423</v>
      </c>
      <c r="C58" s="85"/>
      <c r="D58" s="92" t="s">
        <v>3899</v>
      </c>
      <c r="E58" s="85"/>
      <c r="F58" s="87"/>
    </row>
    <row r="59" spans="1:6" ht="19.5">
      <c r="A59" s="96"/>
      <c r="B59" s="85"/>
      <c r="C59" s="94">
        <v>54231</v>
      </c>
      <c r="D59" s="97" t="s">
        <v>3900</v>
      </c>
      <c r="E59" s="90">
        <v>4220</v>
      </c>
      <c r="F59" s="98" t="s">
        <v>3859</v>
      </c>
    </row>
    <row r="60" spans="1:6" ht="19.5">
      <c r="A60" s="96"/>
      <c r="B60" s="85"/>
      <c r="C60" s="94">
        <v>54232</v>
      </c>
      <c r="D60" s="97" t="s">
        <v>3901</v>
      </c>
      <c r="E60" s="90">
        <v>4290</v>
      </c>
      <c r="F60" s="98" t="s">
        <v>3859</v>
      </c>
    </row>
    <row r="61" spans="1:6">
      <c r="A61" s="89"/>
      <c r="B61" s="91"/>
      <c r="C61" s="94">
        <v>54233</v>
      </c>
      <c r="D61" s="92" t="s">
        <v>3902</v>
      </c>
      <c r="E61" s="90">
        <v>4290</v>
      </c>
      <c r="F61" s="98" t="s">
        <v>3859</v>
      </c>
    </row>
    <row r="62" spans="1:6" ht="19.5">
      <c r="A62" s="96"/>
      <c r="B62" s="85"/>
      <c r="C62" s="94">
        <v>54234</v>
      </c>
      <c r="D62" s="92" t="s">
        <v>3903</v>
      </c>
      <c r="E62" s="90">
        <v>4220</v>
      </c>
      <c r="F62" s="98" t="s">
        <v>3859</v>
      </c>
    </row>
    <row r="63" spans="1:6" ht="19.5">
      <c r="A63" s="96"/>
      <c r="B63" s="99">
        <v>5424</v>
      </c>
      <c r="C63" s="85"/>
      <c r="D63" s="92" t="s">
        <v>3904</v>
      </c>
      <c r="E63" s="85"/>
      <c r="F63" s="87"/>
    </row>
    <row r="64" spans="1:6">
      <c r="A64" s="89"/>
      <c r="B64" s="91"/>
      <c r="C64" s="94">
        <v>54241</v>
      </c>
      <c r="D64" s="92" t="s">
        <v>3905</v>
      </c>
      <c r="E64" s="90">
        <v>4220</v>
      </c>
      <c r="F64" s="98" t="s">
        <v>3865</v>
      </c>
    </row>
    <row r="65" spans="1:6" ht="19.5">
      <c r="A65" s="96"/>
      <c r="B65" s="85"/>
      <c r="C65" s="94">
        <v>54242</v>
      </c>
      <c r="D65" s="92" t="s">
        <v>3906</v>
      </c>
      <c r="E65" s="90">
        <v>4220</v>
      </c>
      <c r="F65" s="98" t="s">
        <v>3867</v>
      </c>
    </row>
    <row r="66" spans="1:6" ht="19.5">
      <c r="A66" s="96"/>
      <c r="B66" s="99">
        <v>5425</v>
      </c>
      <c r="C66" s="85"/>
      <c r="D66" s="92" t="s">
        <v>3907</v>
      </c>
      <c r="E66" s="85"/>
      <c r="F66" s="87"/>
    </row>
    <row r="67" spans="1:6">
      <c r="A67" s="89"/>
      <c r="B67" s="91"/>
      <c r="C67" s="94">
        <v>54251</v>
      </c>
      <c r="D67" s="92" t="s">
        <v>3908</v>
      </c>
      <c r="E67" s="90">
        <v>4220</v>
      </c>
      <c r="F67" s="98" t="s">
        <v>3870</v>
      </c>
    </row>
    <row r="68" spans="1:6">
      <c r="A68" s="96"/>
      <c r="B68" s="85"/>
      <c r="C68" s="94">
        <v>54252</v>
      </c>
      <c r="D68" s="92" t="s">
        <v>3909</v>
      </c>
      <c r="E68" s="90">
        <v>4220</v>
      </c>
      <c r="F68" s="98" t="s">
        <v>3870</v>
      </c>
    </row>
    <row r="69" spans="1:6" ht="19.5">
      <c r="A69" s="111"/>
      <c r="B69" s="97"/>
      <c r="C69" s="94">
        <v>54253</v>
      </c>
      <c r="D69" s="92" t="s">
        <v>3910</v>
      </c>
      <c r="E69" s="90">
        <v>4220</v>
      </c>
      <c r="F69" s="98" t="s">
        <v>3870</v>
      </c>
    </row>
    <row r="70" spans="1:6">
      <c r="A70" s="96"/>
      <c r="B70" s="99">
        <v>5426</v>
      </c>
      <c r="C70" s="85"/>
      <c r="D70" s="100" t="s">
        <v>3911</v>
      </c>
      <c r="E70" s="85"/>
      <c r="F70" s="87"/>
    </row>
    <row r="71" spans="1:6">
      <c r="A71" s="89"/>
      <c r="B71" s="91"/>
      <c r="C71" s="94">
        <v>54261</v>
      </c>
      <c r="D71" s="92" t="s">
        <v>3912</v>
      </c>
      <c r="E71" s="90">
        <v>4290</v>
      </c>
      <c r="F71" s="98" t="s">
        <v>3873</v>
      </c>
    </row>
    <row r="72" spans="1:6">
      <c r="A72" s="89"/>
      <c r="B72" s="91"/>
      <c r="C72" s="94">
        <v>54262</v>
      </c>
      <c r="D72" s="92" t="s">
        <v>3913</v>
      </c>
      <c r="E72" s="90">
        <v>4220</v>
      </c>
      <c r="F72" s="98" t="s">
        <v>3873</v>
      </c>
    </row>
    <row r="73" spans="1:6">
      <c r="A73" s="96"/>
      <c r="B73" s="85"/>
      <c r="C73" s="94">
        <v>54269</v>
      </c>
      <c r="D73" s="92" t="s">
        <v>3914</v>
      </c>
      <c r="E73" s="90">
        <v>4290</v>
      </c>
      <c r="F73" s="98" t="s">
        <v>3915</v>
      </c>
    </row>
    <row r="74" spans="1:6">
      <c r="A74" s="96"/>
      <c r="B74" s="90">
        <v>5427</v>
      </c>
      <c r="C74" s="85"/>
      <c r="D74" s="92" t="s">
        <v>3916</v>
      </c>
      <c r="E74" s="85"/>
      <c r="F74" s="87"/>
    </row>
    <row r="75" spans="1:6">
      <c r="A75" s="96"/>
      <c r="B75" s="85"/>
      <c r="C75" s="94">
        <v>54270</v>
      </c>
      <c r="D75" s="92" t="s">
        <v>3916</v>
      </c>
      <c r="E75" s="90">
        <v>4290</v>
      </c>
      <c r="F75" s="98" t="s">
        <v>3917</v>
      </c>
    </row>
    <row r="76" spans="1:6">
      <c r="A76" s="96"/>
      <c r="B76" s="99">
        <v>5429</v>
      </c>
      <c r="C76" s="85"/>
      <c r="D76" s="100" t="s">
        <v>3918</v>
      </c>
      <c r="E76" s="85"/>
      <c r="F76" s="87"/>
    </row>
    <row r="77" spans="1:6">
      <c r="A77" s="96"/>
      <c r="B77" s="85"/>
      <c r="C77" s="94">
        <v>54290</v>
      </c>
      <c r="D77" s="92" t="s">
        <v>3918</v>
      </c>
      <c r="E77" s="90">
        <v>4290</v>
      </c>
      <c r="F77" s="98" t="s">
        <v>3915</v>
      </c>
    </row>
    <row r="78" spans="1:6">
      <c r="A78" s="109">
        <v>543</v>
      </c>
      <c r="B78" s="85"/>
      <c r="C78" s="85"/>
      <c r="D78" s="110" t="s">
        <v>3919</v>
      </c>
      <c r="E78" s="85"/>
      <c r="F78" s="87"/>
    </row>
    <row r="79" spans="1:6">
      <c r="A79" s="96"/>
      <c r="B79" s="90">
        <v>5431</v>
      </c>
      <c r="C79" s="85"/>
      <c r="D79" s="92" t="s">
        <v>3920</v>
      </c>
      <c r="E79" s="85"/>
      <c r="F79" s="87"/>
    </row>
    <row r="80" spans="1:6">
      <c r="A80" s="96"/>
      <c r="B80" s="85"/>
      <c r="C80" s="94">
        <v>54310</v>
      </c>
      <c r="D80" s="92" t="s">
        <v>3920</v>
      </c>
      <c r="E80" s="90">
        <v>4311</v>
      </c>
      <c r="F80" s="98" t="s">
        <v>3921</v>
      </c>
    </row>
    <row r="81" spans="1:6">
      <c r="A81" s="96"/>
      <c r="B81" s="90">
        <v>5432</v>
      </c>
      <c r="C81" s="85"/>
      <c r="D81" s="92" t="s">
        <v>3922</v>
      </c>
      <c r="E81" s="85"/>
      <c r="F81" s="87"/>
    </row>
    <row r="82" spans="1:6">
      <c r="A82" s="96"/>
      <c r="B82" s="85"/>
      <c r="C82" s="94">
        <v>54320</v>
      </c>
      <c r="D82" s="92" t="s">
        <v>3922</v>
      </c>
      <c r="E82" s="90">
        <v>4312</v>
      </c>
      <c r="F82" s="98" t="s">
        <v>3923</v>
      </c>
    </row>
    <row r="83" spans="1:6">
      <c r="A83" s="96"/>
      <c r="B83" s="90">
        <v>5433</v>
      </c>
      <c r="C83" s="85"/>
      <c r="D83" s="92" t="s">
        <v>3924</v>
      </c>
      <c r="E83" s="85"/>
      <c r="F83" s="87"/>
    </row>
    <row r="84" spans="1:6">
      <c r="A84" s="96"/>
      <c r="B84" s="85"/>
      <c r="C84" s="94">
        <v>54330</v>
      </c>
      <c r="D84" s="92" t="s">
        <v>3924</v>
      </c>
      <c r="E84" s="90">
        <v>4312</v>
      </c>
      <c r="F84" s="98" t="s">
        <v>3925</v>
      </c>
    </row>
    <row r="85" spans="1:6" ht="19.5">
      <c r="A85" s="96"/>
      <c r="B85" s="99">
        <v>5434</v>
      </c>
      <c r="C85" s="85"/>
      <c r="D85" s="92" t="s">
        <v>3926</v>
      </c>
      <c r="E85" s="85"/>
      <c r="F85" s="87"/>
    </row>
    <row r="86" spans="1:6">
      <c r="A86" s="89"/>
      <c r="B86" s="91"/>
      <c r="C86" s="94">
        <v>54341</v>
      </c>
      <c r="D86" s="92" t="s">
        <v>3927</v>
      </c>
      <c r="E86" s="90">
        <v>4220</v>
      </c>
      <c r="F86" s="95">
        <v>54341</v>
      </c>
    </row>
    <row r="87" spans="1:6">
      <c r="A87" s="96"/>
      <c r="B87" s="85"/>
      <c r="C87" s="94">
        <v>54342</v>
      </c>
      <c r="D87" s="92" t="s">
        <v>3928</v>
      </c>
      <c r="E87" s="90">
        <v>4220</v>
      </c>
      <c r="F87" s="95">
        <v>54342</v>
      </c>
    </row>
    <row r="88" spans="1:6">
      <c r="A88" s="112">
        <v>544</v>
      </c>
      <c r="B88" s="85"/>
      <c r="C88" s="85"/>
      <c r="D88" s="86" t="s">
        <v>3929</v>
      </c>
      <c r="E88" s="85"/>
      <c r="F88" s="87"/>
    </row>
    <row r="89" spans="1:6">
      <c r="A89" s="96"/>
      <c r="B89" s="90">
        <v>5440</v>
      </c>
      <c r="C89" s="85"/>
      <c r="D89" s="92" t="s">
        <v>3930</v>
      </c>
      <c r="E89" s="85"/>
      <c r="F89" s="87"/>
    </row>
    <row r="90" spans="1:6">
      <c r="A90" s="96"/>
      <c r="B90" s="85"/>
      <c r="C90" s="94">
        <v>54400</v>
      </c>
      <c r="D90" s="92" t="s">
        <v>3930</v>
      </c>
      <c r="E90" s="113" t="s">
        <v>3931</v>
      </c>
      <c r="F90" s="98" t="s">
        <v>3932</v>
      </c>
    </row>
    <row r="91" spans="1:6">
      <c r="A91" s="112">
        <v>545</v>
      </c>
      <c r="B91" s="85"/>
      <c r="C91" s="85"/>
      <c r="D91" s="86" t="s">
        <v>3933</v>
      </c>
      <c r="E91" s="85"/>
      <c r="F91" s="87"/>
    </row>
    <row r="92" spans="1:6">
      <c r="A92" s="96"/>
      <c r="B92" s="90">
        <v>5451</v>
      </c>
      <c r="C92" s="85"/>
      <c r="D92" s="92" t="s">
        <v>3934</v>
      </c>
      <c r="E92" s="85"/>
      <c r="F92" s="87"/>
    </row>
    <row r="93" spans="1:6">
      <c r="A93" s="89"/>
      <c r="B93" s="91"/>
      <c r="C93" s="94">
        <v>54511</v>
      </c>
      <c r="D93" s="92" t="s">
        <v>3935</v>
      </c>
      <c r="E93" s="90">
        <v>4390</v>
      </c>
      <c r="F93" s="95">
        <v>54511</v>
      </c>
    </row>
    <row r="94" spans="1:6">
      <c r="A94" s="96"/>
      <c r="B94" s="85"/>
      <c r="C94" s="94">
        <v>54512</v>
      </c>
      <c r="D94" s="92" t="s">
        <v>3936</v>
      </c>
      <c r="E94" s="90">
        <v>4390</v>
      </c>
      <c r="F94" s="95">
        <v>54512</v>
      </c>
    </row>
    <row r="95" spans="1:6">
      <c r="A95" s="96"/>
      <c r="B95" s="90">
        <v>5452</v>
      </c>
      <c r="C95" s="85"/>
      <c r="D95" s="92" t="s">
        <v>3937</v>
      </c>
      <c r="E95" s="85"/>
      <c r="F95" s="87"/>
    </row>
    <row r="96" spans="1:6">
      <c r="A96" s="89"/>
      <c r="B96" s="91"/>
      <c r="C96" s="94">
        <v>54521</v>
      </c>
      <c r="D96" s="92" t="s">
        <v>3938</v>
      </c>
      <c r="E96" s="90">
        <v>4390</v>
      </c>
      <c r="F96" s="95">
        <v>54521</v>
      </c>
    </row>
    <row r="97" spans="1:6">
      <c r="A97" s="96"/>
      <c r="B97" s="85"/>
      <c r="C97" s="94">
        <v>54522</v>
      </c>
      <c r="D97" s="92" t="s">
        <v>3939</v>
      </c>
      <c r="E97" s="90">
        <v>4390</v>
      </c>
      <c r="F97" s="95">
        <v>54522</v>
      </c>
    </row>
    <row r="98" spans="1:6">
      <c r="A98" s="96"/>
      <c r="B98" s="90">
        <v>5453</v>
      </c>
      <c r="C98" s="85"/>
      <c r="D98" s="92" t="s">
        <v>3940</v>
      </c>
      <c r="E98" s="85"/>
      <c r="F98" s="87"/>
    </row>
    <row r="99" spans="1:6">
      <c r="A99" s="96"/>
      <c r="B99" s="85"/>
      <c r="C99" s="94">
        <v>54530</v>
      </c>
      <c r="D99" s="92" t="s">
        <v>3940</v>
      </c>
      <c r="E99" s="90">
        <v>4390</v>
      </c>
      <c r="F99" s="98" t="s">
        <v>3941</v>
      </c>
    </row>
    <row r="100" spans="1:6">
      <c r="A100" s="96"/>
      <c r="B100" s="90">
        <v>5454</v>
      </c>
      <c r="C100" s="85"/>
      <c r="D100" s="92" t="s">
        <v>3942</v>
      </c>
      <c r="E100" s="85"/>
      <c r="F100" s="87"/>
    </row>
    <row r="101" spans="1:6">
      <c r="A101" s="96"/>
      <c r="B101" s="85"/>
      <c r="C101" s="94">
        <v>54540</v>
      </c>
      <c r="D101" s="92" t="s">
        <v>3942</v>
      </c>
      <c r="E101" s="90">
        <v>4390</v>
      </c>
      <c r="F101" s="95">
        <v>54540</v>
      </c>
    </row>
    <row r="102" spans="1:6">
      <c r="A102" s="96"/>
      <c r="B102" s="90">
        <v>5455</v>
      </c>
      <c r="C102" s="85"/>
      <c r="D102" s="92" t="s">
        <v>3943</v>
      </c>
      <c r="E102" s="85"/>
      <c r="F102" s="87"/>
    </row>
    <row r="103" spans="1:6">
      <c r="A103" s="96"/>
      <c r="B103" s="85"/>
      <c r="C103" s="94">
        <v>54550</v>
      </c>
      <c r="D103" s="92" t="s">
        <v>3943</v>
      </c>
      <c r="E103" s="90">
        <v>4390</v>
      </c>
      <c r="F103" s="95">
        <v>55450</v>
      </c>
    </row>
    <row r="104" spans="1:6">
      <c r="A104" s="96"/>
      <c r="B104" s="90">
        <v>5456</v>
      </c>
      <c r="C104" s="85"/>
      <c r="D104" s="92" t="s">
        <v>3944</v>
      </c>
      <c r="E104" s="85"/>
      <c r="F104" s="87"/>
    </row>
    <row r="105" spans="1:6">
      <c r="A105" s="96"/>
      <c r="B105" s="85"/>
      <c r="C105" s="94">
        <v>54560</v>
      </c>
      <c r="D105" s="92" t="s">
        <v>3944</v>
      </c>
      <c r="E105" s="90">
        <v>4390</v>
      </c>
      <c r="F105" s="95">
        <v>54560</v>
      </c>
    </row>
    <row r="106" spans="1:6">
      <c r="A106" s="96"/>
      <c r="B106" s="90">
        <v>5457</v>
      </c>
      <c r="C106" s="85"/>
      <c r="D106" s="92" t="s">
        <v>3945</v>
      </c>
      <c r="E106" s="85"/>
      <c r="F106" s="87"/>
    </row>
    <row r="107" spans="1:6">
      <c r="A107" s="96"/>
      <c r="B107" s="85"/>
      <c r="C107" s="94">
        <v>54570</v>
      </c>
      <c r="D107" s="92" t="s">
        <v>3945</v>
      </c>
      <c r="E107" s="90">
        <v>4390</v>
      </c>
      <c r="F107" s="95">
        <v>54570</v>
      </c>
    </row>
    <row r="108" spans="1:6">
      <c r="A108" s="96"/>
      <c r="B108" s="90">
        <v>5459</v>
      </c>
      <c r="C108" s="85"/>
      <c r="D108" s="92" t="s">
        <v>3946</v>
      </c>
      <c r="E108" s="85"/>
      <c r="F108" s="87"/>
    </row>
    <row r="109" spans="1:6">
      <c r="A109" s="96"/>
      <c r="B109" s="85"/>
      <c r="C109" s="94">
        <v>54590</v>
      </c>
      <c r="D109" s="92" t="s">
        <v>3946</v>
      </c>
      <c r="E109" s="90">
        <v>4390</v>
      </c>
      <c r="F109" s="95">
        <v>54590</v>
      </c>
    </row>
    <row r="110" spans="1:6">
      <c r="A110" s="112">
        <v>546</v>
      </c>
      <c r="B110" s="85"/>
      <c r="C110" s="85"/>
      <c r="D110" s="86" t="s">
        <v>3947</v>
      </c>
      <c r="E110" s="85"/>
      <c r="F110" s="87"/>
    </row>
    <row r="111" spans="1:6">
      <c r="A111" s="96"/>
      <c r="B111" s="90">
        <v>5461</v>
      </c>
      <c r="C111" s="85"/>
      <c r="D111" s="92" t="s">
        <v>3948</v>
      </c>
      <c r="E111" s="85"/>
      <c r="F111" s="87"/>
    </row>
    <row r="112" spans="1:6">
      <c r="A112" s="89"/>
      <c r="B112" s="91"/>
      <c r="C112" s="94">
        <v>54611</v>
      </c>
      <c r="D112" s="92" t="s">
        <v>3949</v>
      </c>
      <c r="E112" s="90">
        <v>4321</v>
      </c>
      <c r="F112" s="95">
        <v>54611</v>
      </c>
    </row>
    <row r="113" spans="1:6">
      <c r="A113" s="89"/>
      <c r="B113" s="91"/>
      <c r="C113" s="94">
        <v>54612</v>
      </c>
      <c r="D113" s="92" t="s">
        <v>3950</v>
      </c>
      <c r="E113" s="90">
        <v>4321</v>
      </c>
      <c r="F113" s="95">
        <v>54612</v>
      </c>
    </row>
    <row r="114" spans="1:6">
      <c r="A114" s="89"/>
      <c r="B114" s="91"/>
      <c r="C114" s="94">
        <v>54613</v>
      </c>
      <c r="D114" s="92" t="s">
        <v>3951</v>
      </c>
      <c r="E114" s="90">
        <v>4321</v>
      </c>
      <c r="F114" s="95">
        <v>54613</v>
      </c>
    </row>
    <row r="115" spans="1:6">
      <c r="A115" s="89"/>
      <c r="B115" s="91"/>
      <c r="C115" s="94">
        <v>54614</v>
      </c>
      <c r="D115" s="92" t="s">
        <v>3952</v>
      </c>
      <c r="E115" s="90">
        <v>4321</v>
      </c>
      <c r="F115" s="95">
        <v>54614</v>
      </c>
    </row>
    <row r="116" spans="1:6">
      <c r="A116" s="96"/>
      <c r="B116" s="85"/>
      <c r="C116" s="94">
        <v>54619</v>
      </c>
      <c r="D116" s="92" t="s">
        <v>3953</v>
      </c>
      <c r="E116" s="90">
        <v>4321</v>
      </c>
      <c r="F116" s="95">
        <v>54619</v>
      </c>
    </row>
    <row r="117" spans="1:6">
      <c r="A117" s="96"/>
      <c r="B117" s="90">
        <v>5462</v>
      </c>
      <c r="C117" s="85"/>
      <c r="D117" s="92" t="s">
        <v>3954</v>
      </c>
      <c r="E117" s="85"/>
      <c r="F117" s="87"/>
    </row>
    <row r="118" spans="1:6">
      <c r="A118" s="89"/>
      <c r="B118" s="91"/>
      <c r="C118" s="94">
        <v>54621</v>
      </c>
      <c r="D118" s="92" t="s">
        <v>3955</v>
      </c>
      <c r="E118" s="90">
        <v>4322</v>
      </c>
      <c r="F118" s="98" t="s">
        <v>3956</v>
      </c>
    </row>
    <row r="119" spans="1:6">
      <c r="A119" s="96"/>
      <c r="B119" s="85"/>
      <c r="C119" s="94">
        <v>54622</v>
      </c>
      <c r="D119" s="92" t="s">
        <v>3957</v>
      </c>
      <c r="E119" s="90">
        <v>4322</v>
      </c>
      <c r="F119" s="95">
        <v>54622</v>
      </c>
    </row>
    <row r="120" spans="1:6">
      <c r="A120" s="96"/>
      <c r="B120" s="99">
        <v>5463</v>
      </c>
      <c r="C120" s="85"/>
      <c r="D120" s="100" t="s">
        <v>3958</v>
      </c>
      <c r="E120" s="85"/>
      <c r="F120" s="87"/>
    </row>
    <row r="121" spans="1:6">
      <c r="A121" s="89"/>
      <c r="B121" s="91"/>
      <c r="C121" s="94">
        <v>54631</v>
      </c>
      <c r="D121" s="92" t="s">
        <v>3959</v>
      </c>
      <c r="E121" s="90">
        <v>4322</v>
      </c>
      <c r="F121" s="95">
        <v>54631</v>
      </c>
    </row>
    <row r="122" spans="1:6">
      <c r="A122" s="96"/>
      <c r="B122" s="85"/>
      <c r="C122" s="94">
        <v>54632</v>
      </c>
      <c r="D122" s="92" t="s">
        <v>3960</v>
      </c>
      <c r="E122" s="90">
        <v>4322</v>
      </c>
      <c r="F122" s="95">
        <v>54632</v>
      </c>
    </row>
    <row r="123" spans="1:6">
      <c r="A123" s="96"/>
      <c r="B123" s="90">
        <v>5464</v>
      </c>
      <c r="C123" s="85"/>
      <c r="D123" s="92" t="s">
        <v>3961</v>
      </c>
      <c r="E123" s="85"/>
      <c r="F123" s="87"/>
    </row>
    <row r="124" spans="1:6">
      <c r="A124" s="96"/>
      <c r="B124" s="85"/>
      <c r="C124" s="94">
        <v>54640</v>
      </c>
      <c r="D124" s="92" t="s">
        <v>3961</v>
      </c>
      <c r="E124" s="90">
        <v>4322</v>
      </c>
      <c r="F124" s="95">
        <v>54640</v>
      </c>
    </row>
    <row r="125" spans="1:6">
      <c r="A125" s="96"/>
      <c r="B125" s="90">
        <v>5465</v>
      </c>
      <c r="C125" s="85"/>
      <c r="D125" s="92" t="s">
        <v>3962</v>
      </c>
      <c r="E125" s="85"/>
      <c r="F125" s="87"/>
    </row>
    <row r="126" spans="1:6">
      <c r="A126" s="96"/>
      <c r="B126" s="85"/>
      <c r="C126" s="94">
        <v>54650</v>
      </c>
      <c r="D126" s="92" t="s">
        <v>3962</v>
      </c>
      <c r="E126" s="90">
        <v>4390</v>
      </c>
      <c r="F126" s="95">
        <v>54650</v>
      </c>
    </row>
    <row r="127" spans="1:6">
      <c r="A127" s="96"/>
      <c r="B127" s="90">
        <v>5469</v>
      </c>
      <c r="C127" s="85"/>
      <c r="D127" s="92" t="s">
        <v>3963</v>
      </c>
      <c r="E127" s="85"/>
      <c r="F127" s="87"/>
    </row>
    <row r="128" spans="1:6">
      <c r="A128" s="89"/>
      <c r="B128" s="91"/>
      <c r="C128" s="94">
        <v>54691</v>
      </c>
      <c r="D128" s="92" t="s">
        <v>3964</v>
      </c>
      <c r="E128" s="90">
        <v>4329</v>
      </c>
      <c r="F128" s="95">
        <v>54691</v>
      </c>
    </row>
    <row r="129" spans="1:6">
      <c r="A129" s="96"/>
      <c r="B129" s="85"/>
      <c r="C129" s="94">
        <v>54699</v>
      </c>
      <c r="D129" s="92" t="s">
        <v>3965</v>
      </c>
      <c r="E129" s="90">
        <v>4330</v>
      </c>
      <c r="F129" s="87"/>
    </row>
    <row r="130" spans="1:6">
      <c r="A130" s="114">
        <v>547</v>
      </c>
      <c r="B130" s="81"/>
      <c r="C130" s="81"/>
      <c r="D130" s="115" t="s">
        <v>3966</v>
      </c>
      <c r="E130" s="81"/>
      <c r="F130" s="83"/>
    </row>
    <row r="131" spans="1:6">
      <c r="A131" s="96"/>
      <c r="B131" s="90">
        <v>5471</v>
      </c>
      <c r="C131" s="85"/>
      <c r="D131" s="92" t="s">
        <v>3967</v>
      </c>
      <c r="E131" s="85"/>
      <c r="F131" s="87"/>
    </row>
    <row r="132" spans="1:6">
      <c r="A132" s="96"/>
      <c r="B132" s="85"/>
      <c r="C132" s="94">
        <v>54710</v>
      </c>
      <c r="D132" s="92" t="s">
        <v>3967</v>
      </c>
      <c r="E132" s="90">
        <v>4330</v>
      </c>
      <c r="F132" s="95">
        <v>54710</v>
      </c>
    </row>
    <row r="133" spans="1:6">
      <c r="A133" s="96"/>
      <c r="B133" s="90">
        <v>5472</v>
      </c>
      <c r="C133" s="85"/>
      <c r="D133" s="92" t="s">
        <v>3968</v>
      </c>
      <c r="E133" s="85"/>
      <c r="F133" s="87"/>
    </row>
    <row r="134" spans="1:6">
      <c r="A134" s="96"/>
      <c r="B134" s="85"/>
      <c r="C134" s="94">
        <v>54720</v>
      </c>
      <c r="D134" s="92" t="s">
        <v>3968</v>
      </c>
      <c r="E134" s="90">
        <v>4330</v>
      </c>
      <c r="F134" s="98" t="s">
        <v>3969</v>
      </c>
    </row>
    <row r="135" spans="1:6">
      <c r="A135" s="96"/>
      <c r="B135" s="90">
        <v>5473</v>
      </c>
      <c r="C135" s="85"/>
      <c r="D135" s="92" t="s">
        <v>3970</v>
      </c>
      <c r="E135" s="85"/>
      <c r="F135" s="87"/>
    </row>
    <row r="136" spans="1:6">
      <c r="A136" s="96"/>
      <c r="B136" s="85"/>
      <c r="C136" s="94">
        <v>54730</v>
      </c>
      <c r="D136" s="92" t="s">
        <v>3970</v>
      </c>
      <c r="E136" s="90">
        <v>4330</v>
      </c>
      <c r="F136" s="95">
        <v>54730</v>
      </c>
    </row>
    <row r="137" spans="1:6">
      <c r="A137" s="96"/>
      <c r="B137" s="90">
        <v>5474</v>
      </c>
      <c r="C137" s="85"/>
      <c r="D137" s="92" t="s">
        <v>3971</v>
      </c>
      <c r="E137" s="85"/>
      <c r="F137" s="87"/>
    </row>
    <row r="138" spans="1:6">
      <c r="A138" s="96"/>
      <c r="B138" s="85"/>
      <c r="C138" s="94">
        <v>54740</v>
      </c>
      <c r="D138" s="92" t="s">
        <v>3971</v>
      </c>
      <c r="E138" s="90">
        <v>4330</v>
      </c>
      <c r="F138" s="95">
        <v>54740</v>
      </c>
    </row>
    <row r="139" spans="1:6">
      <c r="A139" s="96"/>
      <c r="B139" s="90">
        <v>5475</v>
      </c>
      <c r="C139" s="85"/>
      <c r="D139" s="92" t="s">
        <v>3972</v>
      </c>
      <c r="E139" s="85"/>
      <c r="F139" s="87"/>
    </row>
    <row r="140" spans="1:6">
      <c r="A140" s="96"/>
      <c r="B140" s="85"/>
      <c r="C140" s="94">
        <v>54750</v>
      </c>
      <c r="D140" s="92" t="s">
        <v>3972</v>
      </c>
      <c r="E140" s="90">
        <v>4330</v>
      </c>
      <c r="F140" s="98" t="s">
        <v>3973</v>
      </c>
    </row>
    <row r="141" spans="1:6">
      <c r="A141" s="96"/>
      <c r="B141" s="90">
        <v>5476</v>
      </c>
      <c r="C141" s="85"/>
      <c r="D141" s="92" t="s">
        <v>3974</v>
      </c>
      <c r="E141" s="85"/>
      <c r="F141" s="87"/>
    </row>
    <row r="142" spans="1:6">
      <c r="A142" s="96"/>
      <c r="B142" s="85"/>
      <c r="C142" s="94">
        <v>54760</v>
      </c>
      <c r="D142" s="92" t="s">
        <v>3974</v>
      </c>
      <c r="E142" s="90">
        <v>4330</v>
      </c>
      <c r="F142" s="98" t="s">
        <v>3975</v>
      </c>
    </row>
    <row r="143" spans="1:6">
      <c r="A143" s="96"/>
      <c r="B143" s="90">
        <v>5477</v>
      </c>
      <c r="C143" s="85"/>
      <c r="D143" s="92" t="s">
        <v>3976</v>
      </c>
      <c r="E143" s="85"/>
      <c r="F143" s="87"/>
    </row>
    <row r="144" spans="1:6">
      <c r="A144" s="96"/>
      <c r="B144" s="85"/>
      <c r="C144" s="94">
        <v>54770</v>
      </c>
      <c r="D144" s="92" t="s">
        <v>3976</v>
      </c>
      <c r="E144" s="90">
        <v>4330</v>
      </c>
      <c r="F144" s="95">
        <v>54770</v>
      </c>
    </row>
    <row r="145" spans="1:6">
      <c r="A145" s="96"/>
      <c r="B145" s="90">
        <v>5479</v>
      </c>
      <c r="C145" s="85"/>
      <c r="D145" s="92" t="s">
        <v>3977</v>
      </c>
      <c r="E145" s="85"/>
      <c r="F145" s="87"/>
    </row>
    <row r="146" spans="1:6">
      <c r="A146" s="96"/>
      <c r="B146" s="85"/>
      <c r="C146" s="94">
        <v>54790</v>
      </c>
      <c r="D146" s="92" t="s">
        <v>3977</v>
      </c>
      <c r="E146" s="90">
        <v>4330</v>
      </c>
      <c r="F146" s="95">
        <v>54790</v>
      </c>
    </row>
    <row r="147" spans="1:6">
      <c r="A147" s="96"/>
      <c r="B147" s="85"/>
      <c r="C147" s="85"/>
      <c r="D147" s="86" t="s">
        <v>3978</v>
      </c>
      <c r="E147" s="85"/>
      <c r="F147" s="87"/>
    </row>
    <row r="148" spans="1:6" ht="19.5">
      <c r="A148" s="116" t="s">
        <v>3979</v>
      </c>
      <c r="B148" s="85"/>
      <c r="C148" s="85"/>
      <c r="D148" s="97" t="s">
        <v>3980</v>
      </c>
      <c r="E148" s="85"/>
      <c r="F148" s="87"/>
    </row>
    <row r="149" spans="1:6">
      <c r="A149" s="96"/>
      <c r="B149" s="85"/>
      <c r="C149" s="85"/>
      <c r="D149" s="86" t="s">
        <v>3981</v>
      </c>
      <c r="E149" s="85"/>
      <c r="F149" s="87"/>
    </row>
    <row r="150" spans="1:6">
      <c r="A150" s="117" t="s">
        <v>3982</v>
      </c>
      <c r="B150" s="85"/>
      <c r="C150" s="85"/>
      <c r="D150" s="110" t="s">
        <v>3983</v>
      </c>
      <c r="E150" s="85"/>
      <c r="F150" s="87"/>
    </row>
    <row r="151" spans="1:6" ht="19.5">
      <c r="A151" s="109">
        <v>611</v>
      </c>
      <c r="B151" s="97"/>
      <c r="C151" s="97"/>
      <c r="D151" s="86" t="s">
        <v>3984</v>
      </c>
      <c r="E151" s="97"/>
      <c r="F151" s="118"/>
    </row>
    <row r="152" spans="1:6" ht="19.5">
      <c r="A152" s="96"/>
      <c r="B152" s="99">
        <v>6111</v>
      </c>
      <c r="C152" s="85"/>
      <c r="D152" s="92" t="s">
        <v>3985</v>
      </c>
      <c r="E152" s="85"/>
      <c r="F152" s="119">
        <v>6111</v>
      </c>
    </row>
    <row r="153" spans="1:6" ht="19.5">
      <c r="A153" s="96"/>
      <c r="B153" s="85"/>
      <c r="C153" s="101">
        <v>61111</v>
      </c>
      <c r="D153" s="92" t="s">
        <v>3986</v>
      </c>
      <c r="E153" s="99">
        <v>4620</v>
      </c>
      <c r="F153" s="119">
        <v>61111</v>
      </c>
    </row>
    <row r="154" spans="1:6">
      <c r="A154" s="89"/>
      <c r="B154" s="91"/>
      <c r="C154" s="94">
        <v>61112</v>
      </c>
      <c r="D154" s="92" t="s">
        <v>3987</v>
      </c>
      <c r="E154" s="90">
        <v>4620</v>
      </c>
      <c r="F154" s="95">
        <v>61112</v>
      </c>
    </row>
    <row r="155" spans="1:6">
      <c r="A155" s="89"/>
      <c r="B155" s="91"/>
      <c r="C155" s="94">
        <v>61113</v>
      </c>
      <c r="D155" s="92" t="s">
        <v>3988</v>
      </c>
      <c r="E155" s="90">
        <v>4620</v>
      </c>
      <c r="F155" s="95">
        <v>61113</v>
      </c>
    </row>
    <row r="156" spans="1:6" ht="19.5">
      <c r="A156" s="96"/>
      <c r="B156" s="85"/>
      <c r="C156" s="94">
        <v>61114</v>
      </c>
      <c r="D156" s="97" t="s">
        <v>3989</v>
      </c>
      <c r="E156" s="90">
        <v>4620</v>
      </c>
      <c r="F156" s="95">
        <v>61114</v>
      </c>
    </row>
    <row r="157" spans="1:6">
      <c r="A157" s="89"/>
      <c r="B157" s="91"/>
      <c r="C157" s="94">
        <v>61115</v>
      </c>
      <c r="D157" s="92" t="s">
        <v>3990</v>
      </c>
      <c r="E157" s="90">
        <v>4620</v>
      </c>
      <c r="F157" s="95">
        <v>61115</v>
      </c>
    </row>
    <row r="158" spans="1:6">
      <c r="A158" s="96"/>
      <c r="B158" s="85"/>
      <c r="C158" s="94">
        <v>61119</v>
      </c>
      <c r="D158" s="92" t="s">
        <v>3991</v>
      </c>
      <c r="E158" s="90">
        <v>4620</v>
      </c>
      <c r="F158" s="95">
        <v>61119</v>
      </c>
    </row>
    <row r="159" spans="1:6">
      <c r="A159" s="96"/>
      <c r="B159" s="90">
        <v>6112</v>
      </c>
      <c r="C159" s="85"/>
      <c r="D159" s="92" t="s">
        <v>3992</v>
      </c>
      <c r="E159" s="85"/>
      <c r="F159" s="87"/>
    </row>
    <row r="160" spans="1:6">
      <c r="A160" s="89"/>
      <c r="B160" s="91"/>
      <c r="C160" s="94">
        <v>61121</v>
      </c>
      <c r="D160" s="92" t="s">
        <v>3993</v>
      </c>
      <c r="E160" s="90">
        <v>4631</v>
      </c>
      <c r="F160" s="95">
        <v>61121</v>
      </c>
    </row>
    <row r="161" spans="1:6" ht="19.5">
      <c r="A161" s="96"/>
      <c r="B161" s="85"/>
      <c r="C161" s="94">
        <v>61122</v>
      </c>
      <c r="D161" s="97" t="s">
        <v>3994</v>
      </c>
      <c r="E161" s="90">
        <v>4631</v>
      </c>
      <c r="F161" s="95">
        <v>61122</v>
      </c>
    </row>
    <row r="162" spans="1:6" ht="19.5">
      <c r="A162" s="96"/>
      <c r="B162" s="85"/>
      <c r="C162" s="94">
        <v>61123</v>
      </c>
      <c r="D162" s="92" t="s">
        <v>3995</v>
      </c>
      <c r="E162" s="90">
        <v>4631</v>
      </c>
      <c r="F162" s="95">
        <v>61123</v>
      </c>
    </row>
    <row r="163" spans="1:6">
      <c r="A163" s="96"/>
      <c r="B163" s="85"/>
      <c r="C163" s="94">
        <v>61124</v>
      </c>
      <c r="D163" s="92" t="s">
        <v>3996</v>
      </c>
      <c r="E163" s="90">
        <v>4631</v>
      </c>
      <c r="F163" s="95">
        <v>61124</v>
      </c>
    </row>
    <row r="164" spans="1:6">
      <c r="A164" s="96"/>
      <c r="B164" s="85"/>
      <c r="C164" s="94">
        <v>61125</v>
      </c>
      <c r="D164" s="92" t="s">
        <v>3997</v>
      </c>
      <c r="E164" s="90">
        <v>4631</v>
      </c>
      <c r="F164" s="95">
        <v>61125</v>
      </c>
    </row>
    <row r="165" spans="1:6">
      <c r="A165" s="89"/>
      <c r="B165" s="91"/>
      <c r="C165" s="94">
        <v>61126</v>
      </c>
      <c r="D165" s="92" t="s">
        <v>3998</v>
      </c>
      <c r="E165" s="90">
        <v>4632</v>
      </c>
      <c r="F165" s="95">
        <v>61126</v>
      </c>
    </row>
    <row r="166" spans="1:6">
      <c r="A166" s="89"/>
      <c r="B166" s="91"/>
      <c r="C166" s="94">
        <v>61127</v>
      </c>
      <c r="D166" s="92" t="s">
        <v>3999</v>
      </c>
      <c r="E166" s="90">
        <v>4632</v>
      </c>
      <c r="F166" s="95">
        <v>61127</v>
      </c>
    </row>
    <row r="167" spans="1:6">
      <c r="A167" s="89"/>
      <c r="B167" s="91"/>
      <c r="C167" s="94">
        <v>61128</v>
      </c>
      <c r="D167" s="92" t="s">
        <v>4000</v>
      </c>
      <c r="E167" s="90">
        <v>4632</v>
      </c>
      <c r="F167" s="95">
        <v>61128</v>
      </c>
    </row>
    <row r="168" spans="1:6">
      <c r="A168" s="96"/>
      <c r="B168" s="85"/>
      <c r="C168" s="94">
        <v>61129</v>
      </c>
      <c r="D168" s="92" t="s">
        <v>4001</v>
      </c>
      <c r="E168" s="90">
        <v>4631</v>
      </c>
      <c r="F168" s="95">
        <v>61129</v>
      </c>
    </row>
    <row r="169" spans="1:6" ht="19.5">
      <c r="A169" s="96"/>
      <c r="B169" s="99">
        <v>6113</v>
      </c>
      <c r="C169" s="85"/>
      <c r="D169" s="92" t="s">
        <v>4002</v>
      </c>
      <c r="E169" s="85"/>
      <c r="F169" s="119">
        <v>6113</v>
      </c>
    </row>
    <row r="170" spans="1:6">
      <c r="A170" s="89"/>
      <c r="B170" s="91"/>
      <c r="C170" s="94">
        <v>61131</v>
      </c>
      <c r="D170" s="92" t="s">
        <v>4003</v>
      </c>
      <c r="E170" s="90">
        <v>4641</v>
      </c>
      <c r="F170" s="95">
        <v>61131</v>
      </c>
    </row>
    <row r="171" spans="1:6" ht="19.5">
      <c r="A171" s="1045"/>
      <c r="B171" s="1046"/>
      <c r="C171" s="121">
        <v>61132</v>
      </c>
      <c r="D171" s="106" t="s">
        <v>4004</v>
      </c>
      <c r="E171" s="122">
        <v>4641</v>
      </c>
      <c r="F171" s="123">
        <v>61132</v>
      </c>
    </row>
    <row r="172" spans="1:6" ht="19.5">
      <c r="A172" s="1049"/>
      <c r="B172" s="1050"/>
      <c r="C172" s="101">
        <v>61133</v>
      </c>
      <c r="D172" s="92" t="s">
        <v>4005</v>
      </c>
      <c r="E172" s="99">
        <v>4642</v>
      </c>
      <c r="F172" s="119">
        <v>61133</v>
      </c>
    </row>
    <row r="173" spans="1:6">
      <c r="A173" s="1049"/>
      <c r="B173" s="1050"/>
      <c r="C173" s="94">
        <v>61134</v>
      </c>
      <c r="D173" s="92" t="s">
        <v>4006</v>
      </c>
      <c r="E173" s="90">
        <v>4643</v>
      </c>
      <c r="F173" s="95">
        <v>61134</v>
      </c>
    </row>
    <row r="174" spans="1:6" ht="19.5">
      <c r="A174" s="1053">
        <v>6114</v>
      </c>
      <c r="B174" s="1054"/>
      <c r="C174" s="85"/>
      <c r="D174" s="92" t="s">
        <v>4007</v>
      </c>
      <c r="E174" s="85"/>
      <c r="F174" s="119">
        <v>6114</v>
      </c>
    </row>
    <row r="175" spans="1:6">
      <c r="A175" s="1047"/>
      <c r="B175" s="1048"/>
      <c r="C175" s="94">
        <v>61141</v>
      </c>
      <c r="D175" s="92" t="s">
        <v>4008</v>
      </c>
      <c r="E175" s="90">
        <v>4649</v>
      </c>
      <c r="F175" s="95">
        <v>61141</v>
      </c>
    </row>
    <row r="176" spans="1:6" ht="19.5">
      <c r="A176" s="1049"/>
      <c r="B176" s="1050"/>
      <c r="C176" s="94">
        <v>61142</v>
      </c>
      <c r="D176" s="97" t="s">
        <v>4009</v>
      </c>
      <c r="E176" s="90">
        <v>4644</v>
      </c>
      <c r="F176" s="95">
        <v>61142</v>
      </c>
    </row>
    <row r="177" spans="1:6">
      <c r="A177" s="1047"/>
      <c r="B177" s="1048"/>
      <c r="C177" s="94">
        <v>61143</v>
      </c>
      <c r="D177" s="92" t="s">
        <v>4010</v>
      </c>
      <c r="E177" s="90">
        <v>4644</v>
      </c>
      <c r="F177" s="95">
        <v>61143</v>
      </c>
    </row>
    <row r="178" spans="1:6">
      <c r="A178" s="1047"/>
      <c r="B178" s="1048"/>
      <c r="C178" s="91"/>
      <c r="D178" s="92" t="s">
        <v>4011</v>
      </c>
      <c r="E178" s="91"/>
      <c r="F178" s="93"/>
    </row>
    <row r="179" spans="1:6">
      <c r="A179" s="1047"/>
      <c r="B179" s="1048"/>
      <c r="C179" s="94">
        <v>61144</v>
      </c>
      <c r="D179" s="92" t="s">
        <v>4012</v>
      </c>
      <c r="E179" s="90">
        <v>4644</v>
      </c>
      <c r="F179" s="95">
        <v>61144</v>
      </c>
    </row>
    <row r="180" spans="1:6">
      <c r="A180" s="1047"/>
      <c r="B180" s="1048"/>
      <c r="C180" s="91"/>
      <c r="D180" s="92" t="s">
        <v>4013</v>
      </c>
      <c r="E180" s="91"/>
      <c r="F180" s="93"/>
    </row>
    <row r="181" spans="1:6" ht="19.5">
      <c r="A181" s="1049"/>
      <c r="B181" s="1050"/>
      <c r="C181" s="94">
        <v>61145</v>
      </c>
      <c r="D181" s="97" t="s">
        <v>4014</v>
      </c>
      <c r="E181" s="90">
        <v>4644</v>
      </c>
      <c r="F181" s="95">
        <v>61145</v>
      </c>
    </row>
    <row r="182" spans="1:6" ht="19.5">
      <c r="A182" s="1049"/>
      <c r="B182" s="1050"/>
      <c r="C182" s="94">
        <v>61146</v>
      </c>
      <c r="D182" s="92" t="s">
        <v>4015</v>
      </c>
      <c r="E182" s="90">
        <v>4644</v>
      </c>
      <c r="F182" s="95">
        <v>61146</v>
      </c>
    </row>
    <row r="183" spans="1:6">
      <c r="A183" s="1051">
        <v>6115</v>
      </c>
      <c r="B183" s="1052"/>
      <c r="C183" s="85"/>
      <c r="D183" s="92" t="s">
        <v>4016</v>
      </c>
      <c r="E183" s="85"/>
      <c r="F183" s="95">
        <v>6115</v>
      </c>
    </row>
    <row r="184" spans="1:6" ht="19.5">
      <c r="A184" s="1049"/>
      <c r="B184" s="1050"/>
      <c r="C184" s="94">
        <v>61151</v>
      </c>
      <c r="D184" s="97" t="s">
        <v>4017</v>
      </c>
      <c r="E184" s="90">
        <v>4649</v>
      </c>
      <c r="F184" s="95">
        <v>61151</v>
      </c>
    </row>
    <row r="185" spans="1:6" ht="19.5">
      <c r="A185" s="1049"/>
      <c r="B185" s="1050"/>
      <c r="C185" s="94">
        <v>61152</v>
      </c>
      <c r="D185" s="97" t="s">
        <v>4018</v>
      </c>
      <c r="E185" s="90">
        <v>4649</v>
      </c>
      <c r="F185" s="95">
        <v>61152</v>
      </c>
    </row>
    <row r="186" spans="1:6">
      <c r="A186" s="1047"/>
      <c r="B186" s="1048"/>
      <c r="C186" s="94">
        <v>61153</v>
      </c>
      <c r="D186" s="92" t="s">
        <v>4019</v>
      </c>
      <c r="E186" s="90">
        <v>4649</v>
      </c>
      <c r="F186" s="95">
        <v>61153</v>
      </c>
    </row>
    <row r="187" spans="1:6" ht="19.5">
      <c r="A187" s="1049"/>
      <c r="B187" s="1050"/>
      <c r="C187" s="94">
        <v>61154</v>
      </c>
      <c r="D187" s="97" t="s">
        <v>4020</v>
      </c>
      <c r="E187" s="90">
        <v>4649</v>
      </c>
      <c r="F187" s="95">
        <v>61154</v>
      </c>
    </row>
    <row r="188" spans="1:6" ht="19.5">
      <c r="A188" s="1049"/>
      <c r="B188" s="1050"/>
      <c r="C188" s="94">
        <v>61155</v>
      </c>
      <c r="D188" s="97" t="s">
        <v>4021</v>
      </c>
      <c r="E188" s="90">
        <v>4649</v>
      </c>
      <c r="F188" s="95">
        <v>61155</v>
      </c>
    </row>
    <row r="189" spans="1:6" ht="19.5">
      <c r="A189" s="1049"/>
      <c r="B189" s="1050"/>
      <c r="C189" s="94">
        <v>61156</v>
      </c>
      <c r="D189" s="97" t="s">
        <v>4022</v>
      </c>
      <c r="E189" s="90">
        <v>4649</v>
      </c>
      <c r="F189" s="95">
        <v>61156</v>
      </c>
    </row>
    <row r="190" spans="1:6">
      <c r="A190" s="1049"/>
      <c r="B190" s="1050"/>
      <c r="C190" s="94">
        <v>61159</v>
      </c>
      <c r="D190" s="92" t="s">
        <v>4023</v>
      </c>
      <c r="E190" s="90">
        <v>4649</v>
      </c>
      <c r="F190" s="95">
        <v>61159</v>
      </c>
    </row>
    <row r="191" spans="1:6">
      <c r="A191" s="1053">
        <v>6116</v>
      </c>
      <c r="B191" s="1054"/>
      <c r="C191" s="85"/>
      <c r="D191" s="92" t="s">
        <v>4024</v>
      </c>
      <c r="E191" s="85"/>
      <c r="F191" s="119">
        <v>6116</v>
      </c>
    </row>
    <row r="192" spans="1:6" ht="19.5">
      <c r="A192" s="1049"/>
      <c r="B192" s="1050"/>
      <c r="C192" s="94">
        <v>61161</v>
      </c>
      <c r="D192" s="97" t="s">
        <v>4025</v>
      </c>
      <c r="E192" s="90">
        <v>4663</v>
      </c>
      <c r="F192" s="95">
        <v>61161</v>
      </c>
    </row>
    <row r="193" spans="1:6" ht="19.5">
      <c r="A193" s="1049"/>
      <c r="B193" s="1050"/>
      <c r="C193" s="94">
        <v>61162</v>
      </c>
      <c r="D193" s="97" t="s">
        <v>4026</v>
      </c>
      <c r="E193" s="90">
        <v>4663</v>
      </c>
      <c r="F193" s="95">
        <v>61162</v>
      </c>
    </row>
    <row r="194" spans="1:6" ht="19.5">
      <c r="A194" s="1049"/>
      <c r="B194" s="1050"/>
      <c r="C194" s="94">
        <v>61163</v>
      </c>
      <c r="D194" s="97" t="s">
        <v>4027</v>
      </c>
      <c r="E194" s="90">
        <v>4663</v>
      </c>
      <c r="F194" s="95">
        <v>61163</v>
      </c>
    </row>
    <row r="195" spans="1:6">
      <c r="A195" s="1047"/>
      <c r="B195" s="1048"/>
      <c r="C195" s="94">
        <v>61164</v>
      </c>
      <c r="D195" s="92" t="s">
        <v>4028</v>
      </c>
      <c r="E195" s="90">
        <v>4663</v>
      </c>
      <c r="F195" s="95">
        <v>61164</v>
      </c>
    </row>
    <row r="196" spans="1:6" ht="19.5">
      <c r="A196" s="1049"/>
      <c r="B196" s="1050"/>
      <c r="C196" s="94">
        <v>61165</v>
      </c>
      <c r="D196" s="92" t="s">
        <v>4029</v>
      </c>
      <c r="E196" s="90">
        <v>4663</v>
      </c>
      <c r="F196" s="95">
        <v>61165</v>
      </c>
    </row>
    <row r="197" spans="1:6">
      <c r="A197" s="1053">
        <v>6117</v>
      </c>
      <c r="B197" s="1054"/>
      <c r="C197" s="85"/>
      <c r="D197" s="92" t="s">
        <v>4030</v>
      </c>
      <c r="E197" s="85"/>
      <c r="F197" s="119">
        <v>6117</v>
      </c>
    </row>
    <row r="198" spans="1:6" ht="19.5">
      <c r="A198" s="1049"/>
      <c r="B198" s="1050"/>
      <c r="C198" s="94">
        <v>61171</v>
      </c>
      <c r="D198" s="97" t="s">
        <v>4031</v>
      </c>
      <c r="E198" s="90">
        <v>4664</v>
      </c>
      <c r="F198" s="95">
        <v>61171</v>
      </c>
    </row>
    <row r="199" spans="1:6" ht="19.5">
      <c r="A199" s="1049"/>
      <c r="B199" s="1050"/>
      <c r="C199" s="94">
        <v>61172</v>
      </c>
      <c r="D199" s="97" t="s">
        <v>4032</v>
      </c>
      <c r="E199" s="90">
        <v>4664</v>
      </c>
      <c r="F199" s="95">
        <v>61172</v>
      </c>
    </row>
    <row r="200" spans="1:6">
      <c r="A200" s="1047"/>
      <c r="B200" s="1048"/>
      <c r="C200" s="94">
        <v>61173</v>
      </c>
      <c r="D200" s="92" t="s">
        <v>4033</v>
      </c>
      <c r="E200" s="90">
        <v>4645</v>
      </c>
      <c r="F200" s="95">
        <v>61173</v>
      </c>
    </row>
    <row r="201" spans="1:6">
      <c r="A201" s="1049"/>
      <c r="B201" s="1050"/>
      <c r="C201" s="94">
        <v>61174</v>
      </c>
      <c r="D201" s="92" t="s">
        <v>4034</v>
      </c>
      <c r="E201" s="90">
        <v>4645</v>
      </c>
      <c r="F201" s="95">
        <v>61174</v>
      </c>
    </row>
    <row r="202" spans="1:6" ht="19.5">
      <c r="A202" s="1049"/>
      <c r="B202" s="1050"/>
      <c r="C202" s="101">
        <v>61175</v>
      </c>
      <c r="D202" s="92" t="s">
        <v>4035</v>
      </c>
      <c r="E202" s="99">
        <v>4645</v>
      </c>
      <c r="F202" s="119">
        <v>61175</v>
      </c>
    </row>
    <row r="203" spans="1:6">
      <c r="A203" s="1049"/>
      <c r="B203" s="1050"/>
      <c r="C203" s="94">
        <v>61176</v>
      </c>
      <c r="D203" s="92" t="s">
        <v>4036</v>
      </c>
      <c r="E203" s="90">
        <v>4649</v>
      </c>
      <c r="F203" s="95">
        <v>61176</v>
      </c>
    </row>
    <row r="204" spans="1:6">
      <c r="A204" s="1053">
        <v>6118</v>
      </c>
      <c r="B204" s="1054"/>
      <c r="C204" s="85"/>
      <c r="D204" s="100" t="s">
        <v>4037</v>
      </c>
      <c r="E204" s="85"/>
      <c r="F204" s="119">
        <v>6118</v>
      </c>
    </row>
    <row r="205" spans="1:6" ht="19.5">
      <c r="A205" s="1049"/>
      <c r="B205" s="1050"/>
      <c r="C205" s="101">
        <v>61181</v>
      </c>
      <c r="D205" s="92" t="s">
        <v>4038</v>
      </c>
      <c r="E205" s="99">
        <v>4541</v>
      </c>
      <c r="F205" s="119">
        <v>61181</v>
      </c>
    </row>
    <row r="206" spans="1:6" ht="19.5">
      <c r="A206" s="1049"/>
      <c r="B206" s="1050"/>
      <c r="C206" s="101">
        <v>61182</v>
      </c>
      <c r="D206" s="92" t="s">
        <v>4039</v>
      </c>
      <c r="E206" s="99">
        <v>4659</v>
      </c>
      <c r="F206" s="119">
        <v>61182</v>
      </c>
    </row>
    <row r="207" spans="1:6" ht="19.5">
      <c r="A207" s="124"/>
      <c r="B207" s="81"/>
      <c r="C207" s="105">
        <v>61183</v>
      </c>
      <c r="D207" s="120" t="s">
        <v>4040</v>
      </c>
      <c r="E207" s="107">
        <v>4659</v>
      </c>
      <c r="F207" s="108">
        <v>61183</v>
      </c>
    </row>
    <row r="208" spans="1:6" ht="19.5">
      <c r="A208" s="96"/>
      <c r="B208" s="85"/>
      <c r="C208" s="94">
        <v>61184</v>
      </c>
      <c r="D208" s="97" t="s">
        <v>4041</v>
      </c>
      <c r="E208" s="90">
        <v>4651</v>
      </c>
      <c r="F208" s="95">
        <v>61184</v>
      </c>
    </row>
    <row r="209" spans="1:6" ht="19.5">
      <c r="A209" s="96"/>
      <c r="B209" s="85"/>
      <c r="C209" s="94">
        <v>61185</v>
      </c>
      <c r="D209" s="97" t="s">
        <v>4042</v>
      </c>
      <c r="E209" s="90">
        <v>4652</v>
      </c>
      <c r="F209" s="95">
        <v>61185</v>
      </c>
    </row>
    <row r="210" spans="1:6" ht="19.5">
      <c r="A210" s="96"/>
      <c r="B210" s="85"/>
      <c r="C210" s="94">
        <v>61186</v>
      </c>
      <c r="D210" s="97" t="s">
        <v>4043</v>
      </c>
      <c r="E210" s="90">
        <v>4653</v>
      </c>
      <c r="F210" s="95">
        <v>61186</v>
      </c>
    </row>
    <row r="211" spans="1:6" ht="19.5">
      <c r="A211" s="96"/>
      <c r="B211" s="85"/>
      <c r="C211" s="94">
        <v>61187</v>
      </c>
      <c r="D211" s="97" t="s">
        <v>4044</v>
      </c>
      <c r="E211" s="90">
        <v>4659</v>
      </c>
      <c r="F211" s="95">
        <v>61187</v>
      </c>
    </row>
    <row r="212" spans="1:6" ht="19.5">
      <c r="A212" s="96"/>
      <c r="B212" s="85"/>
      <c r="C212" s="94">
        <v>61188</v>
      </c>
      <c r="D212" s="97" t="s">
        <v>4045</v>
      </c>
      <c r="E212" s="90">
        <v>4659</v>
      </c>
      <c r="F212" s="95">
        <v>61188</v>
      </c>
    </row>
    <row r="213" spans="1:6">
      <c r="A213" s="96"/>
      <c r="B213" s="85"/>
      <c r="C213" s="94">
        <v>61189</v>
      </c>
      <c r="D213" s="92" t="s">
        <v>4046</v>
      </c>
      <c r="E213" s="90">
        <v>4659</v>
      </c>
      <c r="F213" s="95">
        <v>61189</v>
      </c>
    </row>
    <row r="214" spans="1:6">
      <c r="A214" s="96"/>
      <c r="B214" s="90">
        <v>6119</v>
      </c>
      <c r="C214" s="85"/>
      <c r="D214" s="92" t="s">
        <v>4047</v>
      </c>
      <c r="E214" s="85"/>
      <c r="F214" s="95">
        <v>6119</v>
      </c>
    </row>
    <row r="215" spans="1:6" ht="19.5">
      <c r="A215" s="96"/>
      <c r="B215" s="85"/>
      <c r="C215" s="94">
        <v>61191</v>
      </c>
      <c r="D215" s="97" t="s">
        <v>4048</v>
      </c>
      <c r="E215" s="90">
        <v>4661</v>
      </c>
      <c r="F215" s="95">
        <v>61191</v>
      </c>
    </row>
    <row r="216" spans="1:6" ht="19.5">
      <c r="A216" s="96"/>
      <c r="B216" s="85"/>
      <c r="C216" s="94">
        <v>61192</v>
      </c>
      <c r="D216" s="97" t="s">
        <v>4049</v>
      </c>
      <c r="E216" s="90">
        <v>4662</v>
      </c>
      <c r="F216" s="95">
        <v>61192</v>
      </c>
    </row>
    <row r="217" spans="1:6">
      <c r="A217" s="89"/>
      <c r="B217" s="91"/>
      <c r="C217" s="94">
        <v>61193</v>
      </c>
      <c r="D217" s="92" t="s">
        <v>4050</v>
      </c>
      <c r="E217" s="90">
        <v>4663</v>
      </c>
      <c r="F217" s="95">
        <v>61193</v>
      </c>
    </row>
    <row r="218" spans="1:6">
      <c r="A218" s="89"/>
      <c r="B218" s="91"/>
      <c r="C218" s="94">
        <v>61194</v>
      </c>
      <c r="D218" s="92" t="s">
        <v>4051</v>
      </c>
      <c r="E218" s="90">
        <v>4669</v>
      </c>
      <c r="F218" s="95">
        <v>61194</v>
      </c>
    </row>
    <row r="219" spans="1:6" ht="19.5">
      <c r="A219" s="96"/>
      <c r="B219" s="85"/>
      <c r="C219" s="94">
        <v>61195</v>
      </c>
      <c r="D219" s="97" t="s">
        <v>4052</v>
      </c>
      <c r="E219" s="90">
        <v>4665</v>
      </c>
      <c r="F219" s="95">
        <v>61195</v>
      </c>
    </row>
    <row r="220" spans="1:6">
      <c r="A220" s="89"/>
      <c r="B220" s="91"/>
      <c r="C220" s="94">
        <v>61197</v>
      </c>
      <c r="D220" s="92" t="s">
        <v>4053</v>
      </c>
      <c r="E220" s="90">
        <v>3514</v>
      </c>
      <c r="F220" s="95">
        <v>61197</v>
      </c>
    </row>
    <row r="221" spans="1:6" ht="19.5">
      <c r="A221" s="96"/>
      <c r="B221" s="85"/>
      <c r="C221" s="94">
        <v>61199</v>
      </c>
      <c r="D221" s="92" t="s">
        <v>4054</v>
      </c>
      <c r="E221" s="113" t="s">
        <v>4055</v>
      </c>
      <c r="F221" s="95">
        <v>61199</v>
      </c>
    </row>
    <row r="222" spans="1:6" ht="19.5">
      <c r="A222" s="109">
        <v>612</v>
      </c>
      <c r="B222" s="85"/>
      <c r="C222" s="85"/>
      <c r="D222" s="86" t="s">
        <v>4056</v>
      </c>
      <c r="E222" s="85"/>
      <c r="F222" s="119">
        <v>612</v>
      </c>
    </row>
    <row r="223" spans="1:6">
      <c r="A223" s="89"/>
      <c r="B223" s="91"/>
      <c r="C223" s="91"/>
      <c r="D223" s="92" t="s">
        <v>4057</v>
      </c>
      <c r="E223" s="91"/>
      <c r="F223" s="93"/>
    </row>
    <row r="224" spans="1:6">
      <c r="A224" s="89"/>
      <c r="B224" s="90">
        <v>6121</v>
      </c>
      <c r="C224" s="91"/>
      <c r="D224" s="92" t="s">
        <v>4058</v>
      </c>
      <c r="E224" s="91"/>
      <c r="F224" s="95">
        <v>6121</v>
      </c>
    </row>
    <row r="225" spans="1:6">
      <c r="A225" s="89"/>
      <c r="B225" s="91"/>
      <c r="C225" s="91"/>
      <c r="D225" s="92" t="s">
        <v>4059</v>
      </c>
      <c r="E225" s="91"/>
      <c r="F225" s="93"/>
    </row>
    <row r="226" spans="1:6" ht="19.5">
      <c r="A226" s="96"/>
      <c r="B226" s="85"/>
      <c r="C226" s="101">
        <v>61211</v>
      </c>
      <c r="D226" s="92" t="s">
        <v>4060</v>
      </c>
      <c r="E226" s="99">
        <v>4620</v>
      </c>
      <c r="F226" s="119">
        <v>61211</v>
      </c>
    </row>
    <row r="227" spans="1:6" ht="19.5">
      <c r="A227" s="96"/>
      <c r="B227" s="85"/>
      <c r="C227" s="101">
        <v>61212</v>
      </c>
      <c r="D227" s="92" t="s">
        <v>4061</v>
      </c>
      <c r="E227" s="99">
        <v>4620</v>
      </c>
      <c r="F227" s="119">
        <v>61212</v>
      </c>
    </row>
    <row r="228" spans="1:6" ht="19.5">
      <c r="A228" s="96"/>
      <c r="B228" s="85"/>
      <c r="C228" s="94">
        <v>61213</v>
      </c>
      <c r="D228" s="97" t="s">
        <v>4062</v>
      </c>
      <c r="E228" s="90">
        <v>4620</v>
      </c>
      <c r="F228" s="95">
        <v>61213</v>
      </c>
    </row>
    <row r="229" spans="1:6" ht="19.5">
      <c r="A229" s="96"/>
      <c r="B229" s="85"/>
      <c r="C229" s="94">
        <v>61214</v>
      </c>
      <c r="D229" s="97" t="s">
        <v>4063</v>
      </c>
      <c r="E229" s="90">
        <v>4620</v>
      </c>
      <c r="F229" s="95">
        <v>61214</v>
      </c>
    </row>
    <row r="230" spans="1:6" ht="19.5">
      <c r="A230" s="96"/>
      <c r="B230" s="85"/>
      <c r="C230" s="94">
        <v>61215</v>
      </c>
      <c r="D230" s="92" t="s">
        <v>4064</v>
      </c>
      <c r="E230" s="90">
        <v>4620</v>
      </c>
      <c r="F230" s="95">
        <v>61215</v>
      </c>
    </row>
    <row r="231" spans="1:6">
      <c r="A231" s="89"/>
      <c r="B231" s="91"/>
      <c r="C231" s="91"/>
      <c r="D231" s="92" t="s">
        <v>4057</v>
      </c>
      <c r="E231" s="91"/>
      <c r="F231" s="93"/>
    </row>
    <row r="232" spans="1:6">
      <c r="A232" s="96"/>
      <c r="B232" s="85"/>
      <c r="C232" s="94">
        <v>61219</v>
      </c>
      <c r="D232" s="92" t="s">
        <v>4065</v>
      </c>
      <c r="E232" s="90">
        <v>4620</v>
      </c>
      <c r="F232" s="95">
        <v>61219</v>
      </c>
    </row>
    <row r="233" spans="1:6" ht="19.5">
      <c r="A233" s="111"/>
      <c r="B233" s="99">
        <v>6122</v>
      </c>
      <c r="C233" s="97"/>
      <c r="D233" s="100" t="s">
        <v>4066</v>
      </c>
      <c r="E233" s="97"/>
      <c r="F233" s="119">
        <v>6122</v>
      </c>
    </row>
    <row r="234" spans="1:6" ht="19.5">
      <c r="A234" s="96"/>
      <c r="B234" s="85"/>
      <c r="C234" s="94">
        <v>61221</v>
      </c>
      <c r="D234" s="92" t="s">
        <v>4067</v>
      </c>
      <c r="E234" s="90">
        <v>4631</v>
      </c>
      <c r="F234" s="95">
        <v>61221</v>
      </c>
    </row>
    <row r="235" spans="1:6" ht="19.5">
      <c r="A235" s="96"/>
      <c r="B235" s="85"/>
      <c r="C235" s="101">
        <v>61222</v>
      </c>
      <c r="D235" s="92" t="s">
        <v>4068</v>
      </c>
      <c r="E235" s="99">
        <v>4631</v>
      </c>
      <c r="F235" s="119">
        <v>61222</v>
      </c>
    </row>
    <row r="236" spans="1:6" ht="19.5">
      <c r="A236" s="96"/>
      <c r="B236" s="85"/>
      <c r="C236" s="101">
        <v>61223</v>
      </c>
      <c r="D236" s="92" t="s">
        <v>4069</v>
      </c>
      <c r="E236" s="99">
        <v>4631</v>
      </c>
      <c r="F236" s="119">
        <v>61223</v>
      </c>
    </row>
    <row r="237" spans="1:6" ht="19.5">
      <c r="A237" s="96"/>
      <c r="B237" s="85"/>
      <c r="C237" s="94">
        <v>61224</v>
      </c>
      <c r="D237" s="97" t="s">
        <v>4070</v>
      </c>
      <c r="E237" s="90">
        <v>4631</v>
      </c>
      <c r="F237" s="95">
        <v>61224</v>
      </c>
    </row>
    <row r="238" spans="1:6" ht="19.5">
      <c r="A238" s="96"/>
      <c r="B238" s="85"/>
      <c r="C238" s="94">
        <v>61225</v>
      </c>
      <c r="D238" s="97" t="s">
        <v>4071</v>
      </c>
      <c r="E238" s="90">
        <v>4631</v>
      </c>
      <c r="F238" s="95">
        <v>61225</v>
      </c>
    </row>
    <row r="239" spans="1:6" ht="19.5">
      <c r="A239" s="96"/>
      <c r="B239" s="85"/>
      <c r="C239" s="94">
        <v>61226</v>
      </c>
      <c r="D239" s="97" t="s">
        <v>4072</v>
      </c>
      <c r="E239" s="90">
        <v>4632</v>
      </c>
      <c r="F239" s="95">
        <v>61226</v>
      </c>
    </row>
    <row r="240" spans="1:6" ht="19.5">
      <c r="A240" s="96"/>
      <c r="B240" s="85"/>
      <c r="C240" s="94">
        <v>61227</v>
      </c>
      <c r="D240" s="97" t="s">
        <v>4073</v>
      </c>
      <c r="E240" s="90">
        <v>4632</v>
      </c>
      <c r="F240" s="95">
        <v>61227</v>
      </c>
    </row>
    <row r="241" spans="1:6" ht="19.5">
      <c r="A241" s="96"/>
      <c r="B241" s="85"/>
      <c r="C241" s="94">
        <v>61228</v>
      </c>
      <c r="D241" s="97" t="s">
        <v>4074</v>
      </c>
      <c r="E241" s="90">
        <v>4632</v>
      </c>
      <c r="F241" s="95">
        <v>61228</v>
      </c>
    </row>
    <row r="242" spans="1:6" ht="19.5">
      <c r="A242" s="1055"/>
      <c r="B242" s="1056"/>
      <c r="C242" s="105">
        <v>61229</v>
      </c>
      <c r="D242" s="106" t="s">
        <v>4075</v>
      </c>
      <c r="E242" s="107">
        <v>4631</v>
      </c>
      <c r="F242" s="108">
        <v>61229</v>
      </c>
    </row>
    <row r="243" spans="1:6" ht="19.5">
      <c r="A243" s="1053">
        <v>6123</v>
      </c>
      <c r="B243" s="1054"/>
      <c r="C243" s="85"/>
      <c r="D243" s="92" t="s">
        <v>4076</v>
      </c>
      <c r="E243" s="85"/>
      <c r="F243" s="119">
        <v>6123</v>
      </c>
    </row>
    <row r="244" spans="1:6" ht="19.5">
      <c r="A244" s="1049"/>
      <c r="B244" s="1050"/>
      <c r="C244" s="94">
        <v>61231</v>
      </c>
      <c r="D244" s="97" t="s">
        <v>4077</v>
      </c>
      <c r="E244" s="90">
        <v>4641</v>
      </c>
      <c r="F244" s="95">
        <v>61231</v>
      </c>
    </row>
    <row r="245" spans="1:6">
      <c r="A245" s="1047"/>
      <c r="B245" s="1048"/>
      <c r="C245" s="91"/>
      <c r="D245" s="92" t="s">
        <v>4057</v>
      </c>
      <c r="E245" s="91"/>
      <c r="F245" s="93"/>
    </row>
    <row r="246" spans="1:6">
      <c r="A246" s="1047"/>
      <c r="B246" s="1048"/>
      <c r="C246" s="94">
        <v>61232</v>
      </c>
      <c r="D246" s="92" t="s">
        <v>4078</v>
      </c>
      <c r="E246" s="90">
        <v>4641</v>
      </c>
      <c r="F246" s="95">
        <v>61232</v>
      </c>
    </row>
    <row r="247" spans="1:6">
      <c r="A247" s="1047"/>
      <c r="B247" s="1048"/>
      <c r="C247" s="91"/>
      <c r="D247" s="92" t="s">
        <v>4079</v>
      </c>
      <c r="E247" s="91"/>
      <c r="F247" s="93"/>
    </row>
    <row r="248" spans="1:6" ht="19.5">
      <c r="A248" s="1049"/>
      <c r="B248" s="1050"/>
      <c r="C248" s="101">
        <v>61233</v>
      </c>
      <c r="D248" s="92" t="s">
        <v>4080</v>
      </c>
      <c r="E248" s="99">
        <v>4642</v>
      </c>
      <c r="F248" s="119">
        <v>61233</v>
      </c>
    </row>
    <row r="249" spans="1:6" ht="19.5">
      <c r="A249" s="1049"/>
      <c r="B249" s="1050"/>
      <c r="C249" s="101">
        <v>61234</v>
      </c>
      <c r="D249" s="92" t="s">
        <v>4081</v>
      </c>
      <c r="E249" s="99">
        <v>4643</v>
      </c>
      <c r="F249" s="119">
        <v>61234</v>
      </c>
    </row>
    <row r="250" spans="1:6" ht="19.5">
      <c r="A250" s="1053">
        <v>6124</v>
      </c>
      <c r="B250" s="1054"/>
      <c r="C250" s="85"/>
      <c r="D250" s="92" t="s">
        <v>4082</v>
      </c>
      <c r="E250" s="85"/>
      <c r="F250" s="119">
        <v>6124</v>
      </c>
    </row>
    <row r="251" spans="1:6" ht="19.5">
      <c r="A251" s="1049"/>
      <c r="B251" s="1050"/>
      <c r="C251" s="94">
        <v>61241</v>
      </c>
      <c r="D251" s="97" t="s">
        <v>4083</v>
      </c>
      <c r="E251" s="90">
        <v>4649</v>
      </c>
      <c r="F251" s="95">
        <v>61241</v>
      </c>
    </row>
    <row r="252" spans="1:6">
      <c r="A252" s="1047"/>
      <c r="B252" s="1048"/>
      <c r="C252" s="91"/>
      <c r="D252" s="92" t="s">
        <v>4057</v>
      </c>
      <c r="E252" s="91"/>
      <c r="F252" s="93"/>
    </row>
    <row r="253" spans="1:6">
      <c r="A253" s="1047"/>
      <c r="B253" s="1048"/>
      <c r="C253" s="94">
        <v>61242</v>
      </c>
      <c r="D253" s="92" t="s">
        <v>4084</v>
      </c>
      <c r="E253" s="90">
        <v>4644</v>
      </c>
      <c r="F253" s="95">
        <v>61242</v>
      </c>
    </row>
    <row r="254" spans="1:6">
      <c r="A254" s="1047"/>
      <c r="B254" s="1048"/>
      <c r="C254" s="91"/>
      <c r="D254" s="92" t="s">
        <v>4085</v>
      </c>
      <c r="E254" s="91"/>
      <c r="F254" s="93"/>
    </row>
    <row r="255" spans="1:6" ht="19.5">
      <c r="A255" s="1049"/>
      <c r="B255" s="1050"/>
      <c r="C255" s="94">
        <v>61243</v>
      </c>
      <c r="D255" s="92" t="s">
        <v>4086</v>
      </c>
      <c r="E255" s="90">
        <v>4644</v>
      </c>
      <c r="F255" s="95">
        <v>61243</v>
      </c>
    </row>
    <row r="256" spans="1:6">
      <c r="A256" s="1047"/>
      <c r="B256" s="1048"/>
      <c r="C256" s="91"/>
      <c r="D256" s="92" t="s">
        <v>4057</v>
      </c>
      <c r="E256" s="91"/>
      <c r="F256" s="93"/>
    </row>
    <row r="257" spans="1:6">
      <c r="A257" s="1047"/>
      <c r="B257" s="1048"/>
      <c r="C257" s="94">
        <v>61244</v>
      </c>
      <c r="D257" s="92" t="s">
        <v>4087</v>
      </c>
      <c r="E257" s="90">
        <v>4644</v>
      </c>
      <c r="F257" s="95">
        <v>61244</v>
      </c>
    </row>
    <row r="258" spans="1:6">
      <c r="A258" s="1047"/>
      <c r="B258" s="1048"/>
      <c r="C258" s="91"/>
      <c r="D258" s="92" t="s">
        <v>4088</v>
      </c>
      <c r="E258" s="91"/>
      <c r="F258" s="93"/>
    </row>
    <row r="259" spans="1:6">
      <c r="A259" s="1047"/>
      <c r="B259" s="1048"/>
      <c r="C259" s="91"/>
      <c r="D259" s="92" t="s">
        <v>4057</v>
      </c>
      <c r="E259" s="91"/>
      <c r="F259" s="93"/>
    </row>
    <row r="260" spans="1:6">
      <c r="A260" s="1047"/>
      <c r="B260" s="1048"/>
      <c r="C260" s="94">
        <v>61245</v>
      </c>
      <c r="D260" s="92" t="s">
        <v>4089</v>
      </c>
      <c r="E260" s="90">
        <v>4644</v>
      </c>
      <c r="F260" s="95">
        <v>61245</v>
      </c>
    </row>
    <row r="261" spans="1:6">
      <c r="A261" s="1047"/>
      <c r="B261" s="1048"/>
      <c r="C261" s="91"/>
      <c r="D261" s="92" t="s">
        <v>4090</v>
      </c>
      <c r="E261" s="91"/>
      <c r="F261" s="93"/>
    </row>
    <row r="262" spans="1:6">
      <c r="A262" s="1047"/>
      <c r="B262" s="1048"/>
      <c r="C262" s="91"/>
      <c r="D262" s="92" t="s">
        <v>4057</v>
      </c>
      <c r="E262" s="91"/>
      <c r="F262" s="93"/>
    </row>
    <row r="263" spans="1:6">
      <c r="A263" s="1047"/>
      <c r="B263" s="1048"/>
      <c r="C263" s="94">
        <v>61246</v>
      </c>
      <c r="D263" s="92" t="s">
        <v>4091</v>
      </c>
      <c r="E263" s="90">
        <v>4644</v>
      </c>
      <c r="F263" s="95">
        <v>61246</v>
      </c>
    </row>
    <row r="264" spans="1:6">
      <c r="A264" s="1049"/>
      <c r="B264" s="1050"/>
      <c r="C264" s="85"/>
      <c r="D264" s="92" t="s">
        <v>4092</v>
      </c>
      <c r="E264" s="85"/>
      <c r="F264" s="87"/>
    </row>
    <row r="265" spans="1:6" ht="19.5">
      <c r="A265" s="1053">
        <v>6125</v>
      </c>
      <c r="B265" s="1054"/>
      <c r="C265" s="85"/>
      <c r="D265" s="92" t="s">
        <v>4093</v>
      </c>
      <c r="E265" s="85"/>
      <c r="F265" s="119">
        <v>6125</v>
      </c>
    </row>
    <row r="266" spans="1:6" ht="19.5">
      <c r="A266" s="1049"/>
      <c r="B266" s="1050"/>
      <c r="C266" s="94">
        <v>61251</v>
      </c>
      <c r="D266" s="97" t="s">
        <v>4094</v>
      </c>
      <c r="E266" s="90">
        <v>4649</v>
      </c>
      <c r="F266" s="95">
        <v>61251</v>
      </c>
    </row>
    <row r="267" spans="1:6" ht="19.5">
      <c r="A267" s="1049"/>
      <c r="B267" s="1050"/>
      <c r="C267" s="94">
        <v>61252</v>
      </c>
      <c r="D267" s="97" t="s">
        <v>4095</v>
      </c>
      <c r="E267" s="90">
        <v>4649</v>
      </c>
      <c r="F267" s="95">
        <v>61252</v>
      </c>
    </row>
    <row r="268" spans="1:6" ht="19.5">
      <c r="A268" s="1049"/>
      <c r="B268" s="1050"/>
      <c r="C268" s="94">
        <v>61253</v>
      </c>
      <c r="D268" s="97" t="s">
        <v>4096</v>
      </c>
      <c r="E268" s="90">
        <v>4649</v>
      </c>
      <c r="F268" s="95">
        <v>61253</v>
      </c>
    </row>
    <row r="269" spans="1:6" ht="19.5">
      <c r="A269" s="1049"/>
      <c r="B269" s="1050"/>
      <c r="C269" s="94">
        <v>61254</v>
      </c>
      <c r="D269" s="97" t="s">
        <v>4097</v>
      </c>
      <c r="E269" s="90">
        <v>4649</v>
      </c>
      <c r="F269" s="95">
        <v>61254</v>
      </c>
    </row>
    <row r="270" spans="1:6" ht="19.5">
      <c r="A270" s="1049"/>
      <c r="B270" s="1050"/>
      <c r="C270" s="94">
        <v>61255</v>
      </c>
      <c r="D270" s="97" t="s">
        <v>4098</v>
      </c>
      <c r="E270" s="90">
        <v>4649</v>
      </c>
      <c r="F270" s="95">
        <v>61255</v>
      </c>
    </row>
    <row r="271" spans="1:6" ht="19.5">
      <c r="A271" s="1049"/>
      <c r="B271" s="1050"/>
      <c r="C271" s="94">
        <v>61256</v>
      </c>
      <c r="D271" s="97" t="s">
        <v>4099</v>
      </c>
      <c r="E271" s="90">
        <v>4649</v>
      </c>
      <c r="F271" s="95">
        <v>61256</v>
      </c>
    </row>
    <row r="272" spans="1:6" ht="19.5">
      <c r="A272" s="1049"/>
      <c r="B272" s="1050"/>
      <c r="C272" s="94">
        <v>61259</v>
      </c>
      <c r="D272" s="92" t="s">
        <v>4100</v>
      </c>
      <c r="E272" s="90">
        <v>4649</v>
      </c>
      <c r="F272" s="95">
        <v>61259</v>
      </c>
    </row>
    <row r="273" spans="1:6" ht="19.5">
      <c r="A273" s="1053">
        <v>6126</v>
      </c>
      <c r="B273" s="1054"/>
      <c r="C273" s="85"/>
      <c r="D273" s="92" t="s">
        <v>4101</v>
      </c>
      <c r="E273" s="85"/>
      <c r="F273" s="119">
        <v>6126</v>
      </c>
    </row>
    <row r="274" spans="1:6" ht="19.5">
      <c r="A274" s="1049"/>
      <c r="B274" s="1050"/>
      <c r="C274" s="94">
        <v>61261</v>
      </c>
      <c r="D274" s="92" t="s">
        <v>4102</v>
      </c>
      <c r="E274" s="90">
        <v>4663</v>
      </c>
      <c r="F274" s="95">
        <v>61261</v>
      </c>
    </row>
    <row r="275" spans="1:6" ht="19.5">
      <c r="A275" s="1049"/>
      <c r="B275" s="1050"/>
      <c r="C275" s="101">
        <v>61262</v>
      </c>
      <c r="D275" s="92" t="s">
        <v>4103</v>
      </c>
      <c r="E275" s="99">
        <v>4663</v>
      </c>
      <c r="F275" s="119">
        <v>61262</v>
      </c>
    </row>
    <row r="276" spans="1:6" ht="19.5">
      <c r="A276" s="1049"/>
      <c r="B276" s="1050"/>
      <c r="C276" s="101">
        <v>61263</v>
      </c>
      <c r="D276" s="92" t="s">
        <v>4104</v>
      </c>
      <c r="E276" s="99">
        <v>4663</v>
      </c>
      <c r="F276" s="119">
        <v>61263</v>
      </c>
    </row>
    <row r="277" spans="1:6" ht="19.5">
      <c r="A277" s="1049"/>
      <c r="B277" s="1050"/>
      <c r="C277" s="94">
        <v>61264</v>
      </c>
      <c r="D277" s="97" t="s">
        <v>4105</v>
      </c>
      <c r="E277" s="90">
        <v>4663</v>
      </c>
      <c r="F277" s="95">
        <v>61264</v>
      </c>
    </row>
    <row r="278" spans="1:6" ht="19.5">
      <c r="A278" s="1057"/>
      <c r="B278" s="1058"/>
      <c r="C278" s="94">
        <v>61265</v>
      </c>
      <c r="D278" s="92" t="s">
        <v>4106</v>
      </c>
      <c r="E278" s="90">
        <v>4663</v>
      </c>
      <c r="F278" s="95">
        <v>61265</v>
      </c>
    </row>
    <row r="279" spans="1:6" ht="19.5">
      <c r="A279" s="124"/>
      <c r="B279" s="107">
        <v>6127</v>
      </c>
      <c r="C279" s="81"/>
      <c r="D279" s="120" t="s">
        <v>4107</v>
      </c>
      <c r="E279" s="81"/>
      <c r="F279" s="108">
        <v>6127</v>
      </c>
    </row>
    <row r="280" spans="1:6" ht="19.5">
      <c r="A280" s="96"/>
      <c r="B280" s="85"/>
      <c r="C280" s="94">
        <v>61271</v>
      </c>
      <c r="D280" s="97" t="s">
        <v>4108</v>
      </c>
      <c r="E280" s="90">
        <v>4664</v>
      </c>
      <c r="F280" s="95">
        <v>61271</v>
      </c>
    </row>
    <row r="281" spans="1:6" ht="19.5">
      <c r="A281" s="96"/>
      <c r="B281" s="85"/>
      <c r="C281" s="94">
        <v>61272</v>
      </c>
      <c r="D281" s="97" t="s">
        <v>4109</v>
      </c>
      <c r="E281" s="90">
        <v>4664</v>
      </c>
      <c r="F281" s="95">
        <v>61272</v>
      </c>
    </row>
    <row r="282" spans="1:6" ht="19.5">
      <c r="A282" s="96"/>
      <c r="B282" s="85"/>
      <c r="C282" s="94">
        <v>61273</v>
      </c>
      <c r="D282" s="97" t="s">
        <v>4110</v>
      </c>
      <c r="E282" s="90">
        <v>4645</v>
      </c>
      <c r="F282" s="95">
        <v>61273</v>
      </c>
    </row>
    <row r="283" spans="1:6" ht="19.5">
      <c r="A283" s="96"/>
      <c r="B283" s="85"/>
      <c r="C283" s="94">
        <v>61274</v>
      </c>
      <c r="D283" s="92" t="s">
        <v>4111</v>
      </c>
      <c r="E283" s="90">
        <v>4645</v>
      </c>
      <c r="F283" s="95">
        <v>61274</v>
      </c>
    </row>
    <row r="284" spans="1:6" ht="19.5">
      <c r="A284" s="96"/>
      <c r="B284" s="85"/>
      <c r="C284" s="101">
        <v>61275</v>
      </c>
      <c r="D284" s="92" t="s">
        <v>4112</v>
      </c>
      <c r="E284" s="99">
        <v>4645</v>
      </c>
      <c r="F284" s="119">
        <v>61275</v>
      </c>
    </row>
    <row r="285" spans="1:6" ht="19.5">
      <c r="A285" s="96"/>
      <c r="B285" s="85"/>
      <c r="C285" s="101">
        <v>61276</v>
      </c>
      <c r="D285" s="92" t="s">
        <v>4113</v>
      </c>
      <c r="E285" s="99">
        <v>4649</v>
      </c>
      <c r="F285" s="119">
        <v>61276</v>
      </c>
    </row>
    <row r="286" spans="1:6" ht="19.5">
      <c r="A286" s="96"/>
      <c r="B286" s="99">
        <v>6128</v>
      </c>
      <c r="C286" s="85"/>
      <c r="D286" s="92" t="s">
        <v>4114</v>
      </c>
      <c r="E286" s="85"/>
      <c r="F286" s="119">
        <v>6128</v>
      </c>
    </row>
    <row r="287" spans="1:6">
      <c r="A287" s="89"/>
      <c r="B287" s="91"/>
      <c r="C287" s="91"/>
      <c r="D287" s="92" t="s">
        <v>4057</v>
      </c>
      <c r="E287" s="91"/>
      <c r="F287" s="93"/>
    </row>
    <row r="288" spans="1:6">
      <c r="A288" s="89"/>
      <c r="B288" s="91"/>
      <c r="C288" s="94">
        <v>61281</v>
      </c>
      <c r="D288" s="92" t="s">
        <v>4115</v>
      </c>
      <c r="E288" s="113" t="s">
        <v>4116</v>
      </c>
      <c r="F288" s="95">
        <v>61281</v>
      </c>
    </row>
    <row r="289" spans="1:6">
      <c r="A289" s="89"/>
      <c r="B289" s="91"/>
      <c r="C289" s="91"/>
      <c r="D289" s="92" t="s">
        <v>4117</v>
      </c>
      <c r="E289" s="91"/>
      <c r="F289" s="93"/>
    </row>
    <row r="290" spans="1:6" ht="19.5">
      <c r="A290" s="96"/>
      <c r="B290" s="85"/>
      <c r="C290" s="94">
        <v>61282</v>
      </c>
      <c r="D290" s="92" t="s">
        <v>4118</v>
      </c>
      <c r="E290" s="90">
        <v>4659</v>
      </c>
      <c r="F290" s="95">
        <v>61282</v>
      </c>
    </row>
    <row r="291" spans="1:6" ht="19.5">
      <c r="A291" s="96"/>
      <c r="B291" s="85"/>
      <c r="C291" s="101">
        <v>61283</v>
      </c>
      <c r="D291" s="92" t="s">
        <v>4119</v>
      </c>
      <c r="E291" s="99">
        <v>4659</v>
      </c>
      <c r="F291" s="119">
        <v>61283</v>
      </c>
    </row>
    <row r="292" spans="1:6" ht="19.5">
      <c r="A292" s="96"/>
      <c r="B292" s="85"/>
      <c r="C292" s="101">
        <v>61284</v>
      </c>
      <c r="D292" s="92" t="s">
        <v>4120</v>
      </c>
      <c r="E292" s="99">
        <v>4651</v>
      </c>
      <c r="F292" s="119">
        <v>61284</v>
      </c>
    </row>
    <row r="293" spans="1:6" ht="19.5">
      <c r="A293" s="96"/>
      <c r="B293" s="85"/>
      <c r="C293" s="101">
        <v>61285</v>
      </c>
      <c r="D293" s="92" t="s">
        <v>4121</v>
      </c>
      <c r="E293" s="99">
        <v>4652</v>
      </c>
      <c r="F293" s="119">
        <v>61285</v>
      </c>
    </row>
    <row r="294" spans="1:6">
      <c r="A294" s="89"/>
      <c r="B294" s="91"/>
      <c r="C294" s="91"/>
      <c r="D294" s="92" t="s">
        <v>4057</v>
      </c>
      <c r="E294" s="91"/>
      <c r="F294" s="93"/>
    </row>
    <row r="295" spans="1:6">
      <c r="A295" s="89"/>
      <c r="B295" s="91"/>
      <c r="C295" s="94">
        <v>61286</v>
      </c>
      <c r="D295" s="92" t="s">
        <v>4122</v>
      </c>
      <c r="E295" s="90">
        <v>4653</v>
      </c>
      <c r="F295" s="95">
        <v>61286</v>
      </c>
    </row>
    <row r="296" spans="1:6">
      <c r="A296" s="89"/>
      <c r="B296" s="91"/>
      <c r="C296" s="91"/>
      <c r="D296" s="92" t="s">
        <v>4123</v>
      </c>
      <c r="E296" s="91"/>
      <c r="F296" s="93"/>
    </row>
    <row r="297" spans="1:6" ht="19.5">
      <c r="A297" s="96"/>
      <c r="B297" s="85"/>
      <c r="C297" s="101">
        <v>61287</v>
      </c>
      <c r="D297" s="92" t="s">
        <v>4124</v>
      </c>
      <c r="E297" s="99">
        <v>4659</v>
      </c>
      <c r="F297" s="119">
        <v>61287</v>
      </c>
    </row>
    <row r="298" spans="1:6">
      <c r="A298" s="89"/>
      <c r="B298" s="91"/>
      <c r="C298" s="91"/>
      <c r="D298" s="92" t="s">
        <v>4057</v>
      </c>
      <c r="E298" s="91"/>
      <c r="F298" s="93"/>
    </row>
    <row r="299" spans="1:6">
      <c r="A299" s="89"/>
      <c r="B299" s="91"/>
      <c r="C299" s="94">
        <v>61288</v>
      </c>
      <c r="D299" s="92" t="s">
        <v>4125</v>
      </c>
      <c r="E299" s="90">
        <v>4659</v>
      </c>
      <c r="F299" s="95">
        <v>61288</v>
      </c>
    </row>
    <row r="300" spans="1:6">
      <c r="A300" s="89"/>
      <c r="B300" s="91"/>
      <c r="C300" s="91"/>
      <c r="D300" s="92" t="s">
        <v>4126</v>
      </c>
      <c r="E300" s="91"/>
      <c r="F300" s="93"/>
    </row>
    <row r="301" spans="1:6" ht="19.5">
      <c r="A301" s="96"/>
      <c r="B301" s="85"/>
      <c r="C301" s="94">
        <v>61289</v>
      </c>
      <c r="D301" s="92" t="s">
        <v>4127</v>
      </c>
      <c r="E301" s="90">
        <v>4659</v>
      </c>
      <c r="F301" s="95">
        <v>61289</v>
      </c>
    </row>
    <row r="302" spans="1:6" ht="19.5">
      <c r="A302" s="96"/>
      <c r="B302" s="99">
        <v>6129</v>
      </c>
      <c r="C302" s="85"/>
      <c r="D302" s="92" t="s">
        <v>4128</v>
      </c>
      <c r="E302" s="85"/>
      <c r="F302" s="119">
        <v>6129</v>
      </c>
    </row>
    <row r="303" spans="1:6" ht="19.5">
      <c r="A303" s="96"/>
      <c r="B303" s="85"/>
      <c r="C303" s="101">
        <v>61291</v>
      </c>
      <c r="D303" s="92" t="s">
        <v>4129</v>
      </c>
      <c r="E303" s="99">
        <v>4661</v>
      </c>
      <c r="F303" s="119">
        <v>62191</v>
      </c>
    </row>
    <row r="304" spans="1:6" ht="19.5">
      <c r="A304" s="96"/>
      <c r="B304" s="85"/>
      <c r="C304" s="101">
        <v>61292</v>
      </c>
      <c r="D304" s="92" t="s">
        <v>4130</v>
      </c>
      <c r="E304" s="99">
        <v>4662</v>
      </c>
      <c r="F304" s="119">
        <v>61292</v>
      </c>
    </row>
    <row r="305" spans="1:6" ht="19.5">
      <c r="A305" s="96"/>
      <c r="B305" s="85"/>
      <c r="C305" s="94">
        <v>61293</v>
      </c>
      <c r="D305" s="97" t="s">
        <v>4131</v>
      </c>
      <c r="E305" s="90">
        <v>4663</v>
      </c>
      <c r="F305" s="95">
        <v>61293</v>
      </c>
    </row>
    <row r="306" spans="1:6" ht="19.5">
      <c r="A306" s="96"/>
      <c r="B306" s="85"/>
      <c r="C306" s="94">
        <v>61294</v>
      </c>
      <c r="D306" s="97" t="s">
        <v>4132</v>
      </c>
      <c r="E306" s="90">
        <v>4669</v>
      </c>
      <c r="F306" s="95">
        <v>61294</v>
      </c>
    </row>
    <row r="307" spans="1:6" ht="19.5">
      <c r="A307" s="96"/>
      <c r="B307" s="85"/>
      <c r="C307" s="94">
        <v>61295</v>
      </c>
      <c r="D307" s="92" t="s">
        <v>4133</v>
      </c>
      <c r="E307" s="90">
        <v>4665</v>
      </c>
      <c r="F307" s="95">
        <v>61295</v>
      </c>
    </row>
    <row r="308" spans="1:6">
      <c r="A308" s="89"/>
      <c r="B308" s="91"/>
      <c r="C308" s="91"/>
      <c r="D308" s="92" t="s">
        <v>4134</v>
      </c>
      <c r="E308" s="91"/>
      <c r="F308" s="93"/>
    </row>
    <row r="309" spans="1:6">
      <c r="A309" s="96"/>
      <c r="B309" s="85"/>
      <c r="C309" s="94">
        <v>61297</v>
      </c>
      <c r="D309" s="92" t="s">
        <v>4135</v>
      </c>
      <c r="E309" s="90">
        <v>3514</v>
      </c>
      <c r="F309" s="95">
        <v>61297</v>
      </c>
    </row>
    <row r="310" spans="1:6" ht="19.5">
      <c r="A310" s="111"/>
      <c r="B310" s="97"/>
      <c r="C310" s="101">
        <v>61299</v>
      </c>
      <c r="D310" s="92" t="s">
        <v>4136</v>
      </c>
      <c r="E310" s="99">
        <v>4669</v>
      </c>
      <c r="F310" s="119">
        <v>61299</v>
      </c>
    </row>
    <row r="311" spans="1:6">
      <c r="A311" s="84" t="s">
        <v>4137</v>
      </c>
      <c r="B311" s="85"/>
      <c r="C311" s="85"/>
      <c r="D311" s="86" t="s">
        <v>4138</v>
      </c>
      <c r="E311" s="85"/>
      <c r="F311" s="87"/>
    </row>
    <row r="312" spans="1:6" ht="19.5">
      <c r="A312" s="125">
        <v>621</v>
      </c>
      <c r="B312" s="85"/>
      <c r="C312" s="85"/>
      <c r="D312" s="86" t="s">
        <v>4139</v>
      </c>
      <c r="E312" s="85"/>
      <c r="F312" s="87"/>
    </row>
    <row r="313" spans="1:6">
      <c r="A313" s="1059"/>
      <c r="B313" s="1060"/>
      <c r="C313" s="104"/>
      <c r="D313" s="106" t="s">
        <v>4140</v>
      </c>
      <c r="E313" s="104"/>
      <c r="F313" s="126"/>
    </row>
    <row r="314" spans="1:6" ht="19.5">
      <c r="A314" s="1051">
        <v>6211</v>
      </c>
      <c r="B314" s="1052"/>
      <c r="C314" s="85"/>
      <c r="D314" s="92" t="s">
        <v>4141</v>
      </c>
      <c r="E314" s="85"/>
      <c r="F314" s="87"/>
    </row>
    <row r="315" spans="1:6" ht="19.5">
      <c r="A315" s="1057"/>
      <c r="B315" s="1058"/>
      <c r="C315" s="101">
        <v>62112</v>
      </c>
      <c r="D315" s="92" t="s">
        <v>4142</v>
      </c>
      <c r="E315" s="99">
        <v>4719</v>
      </c>
      <c r="F315" s="119">
        <v>62102</v>
      </c>
    </row>
    <row r="316" spans="1:6" ht="19.5">
      <c r="A316" s="1053">
        <v>6212</v>
      </c>
      <c r="B316" s="1054"/>
      <c r="C316" s="97"/>
      <c r="D316" s="100" t="s">
        <v>4143</v>
      </c>
      <c r="E316" s="97"/>
      <c r="F316" s="118"/>
    </row>
    <row r="317" spans="1:6" ht="19.5">
      <c r="A317" s="1049"/>
      <c r="B317" s="1050"/>
      <c r="C317" s="94">
        <v>62121</v>
      </c>
      <c r="D317" s="92" t="s">
        <v>4144</v>
      </c>
      <c r="E317" s="90">
        <v>4711</v>
      </c>
      <c r="F317" s="95">
        <v>62101</v>
      </c>
    </row>
    <row r="318" spans="1:6" ht="19.5">
      <c r="A318" s="1049"/>
      <c r="B318" s="1050"/>
      <c r="C318" s="101">
        <v>62122</v>
      </c>
      <c r="D318" s="92" t="s">
        <v>4145</v>
      </c>
      <c r="E318" s="99">
        <v>4711</v>
      </c>
      <c r="F318" s="119">
        <v>62101</v>
      </c>
    </row>
    <row r="319" spans="1:6" ht="19.5">
      <c r="A319" s="1049"/>
      <c r="B319" s="1050"/>
      <c r="C319" s="101">
        <v>62123</v>
      </c>
      <c r="D319" s="92" t="s">
        <v>4146</v>
      </c>
      <c r="E319" s="99">
        <v>4711</v>
      </c>
      <c r="F319" s="119">
        <v>62101</v>
      </c>
    </row>
    <row r="320" spans="1:6" ht="19.5">
      <c r="A320" s="1049"/>
      <c r="B320" s="1050"/>
      <c r="C320" s="94">
        <v>62124</v>
      </c>
      <c r="D320" s="97" t="s">
        <v>4147</v>
      </c>
      <c r="E320" s="90">
        <v>4711</v>
      </c>
      <c r="F320" s="95">
        <v>62101</v>
      </c>
    </row>
    <row r="321" spans="1:6" ht="19.5">
      <c r="A321" s="1049"/>
      <c r="B321" s="1050"/>
      <c r="C321" s="94">
        <v>62125</v>
      </c>
      <c r="D321" s="97" t="s">
        <v>4148</v>
      </c>
      <c r="E321" s="90">
        <v>4711</v>
      </c>
      <c r="F321" s="95">
        <v>62101</v>
      </c>
    </row>
    <row r="322" spans="1:6" ht="19.5">
      <c r="A322" s="1049"/>
      <c r="B322" s="1050"/>
      <c r="C322" s="94">
        <v>62126</v>
      </c>
      <c r="D322" s="97" t="s">
        <v>4149</v>
      </c>
      <c r="E322" s="90">
        <v>4711</v>
      </c>
      <c r="F322" s="95">
        <v>62101</v>
      </c>
    </row>
    <row r="323" spans="1:6" ht="19.5">
      <c r="A323" s="1049"/>
      <c r="B323" s="1050"/>
      <c r="C323" s="94">
        <v>62127</v>
      </c>
      <c r="D323" s="97" t="s">
        <v>4150</v>
      </c>
      <c r="E323" s="90">
        <v>4711</v>
      </c>
      <c r="F323" s="95">
        <v>62101</v>
      </c>
    </row>
    <row r="324" spans="1:6" ht="19.5">
      <c r="A324" s="1049"/>
      <c r="B324" s="1050"/>
      <c r="C324" s="94">
        <v>62128</v>
      </c>
      <c r="D324" s="97" t="s">
        <v>4151</v>
      </c>
      <c r="E324" s="90">
        <v>4711</v>
      </c>
      <c r="F324" s="95">
        <v>62101</v>
      </c>
    </row>
    <row r="325" spans="1:6" ht="19.5">
      <c r="A325" s="1049"/>
      <c r="B325" s="1050"/>
      <c r="C325" s="94">
        <v>62129</v>
      </c>
      <c r="D325" s="92" t="s">
        <v>4152</v>
      </c>
      <c r="E325" s="90">
        <v>4711</v>
      </c>
      <c r="F325" s="95">
        <v>62101</v>
      </c>
    </row>
    <row r="326" spans="1:6" ht="19.5">
      <c r="A326" s="1053">
        <v>6213</v>
      </c>
      <c r="B326" s="1054"/>
      <c r="C326" s="85"/>
      <c r="D326" s="92" t="s">
        <v>4153</v>
      </c>
      <c r="E326" s="85"/>
      <c r="F326" s="87"/>
    </row>
    <row r="327" spans="1:6" ht="19.5">
      <c r="A327" s="1049"/>
      <c r="B327" s="1050"/>
      <c r="C327" s="94">
        <v>62131</v>
      </c>
      <c r="D327" s="97" t="s">
        <v>4154</v>
      </c>
      <c r="E327" s="90">
        <v>4719</v>
      </c>
      <c r="F327" s="95">
        <v>62102</v>
      </c>
    </row>
    <row r="328" spans="1:6">
      <c r="A328" s="1047"/>
      <c r="B328" s="1048"/>
      <c r="C328" s="91"/>
      <c r="D328" s="92" t="s">
        <v>4155</v>
      </c>
      <c r="E328" s="91"/>
      <c r="F328" s="93"/>
    </row>
    <row r="329" spans="1:6">
      <c r="A329" s="1047"/>
      <c r="B329" s="1048"/>
      <c r="C329" s="94">
        <v>62132</v>
      </c>
      <c r="D329" s="92" t="s">
        <v>4156</v>
      </c>
      <c r="E329" s="90">
        <v>4719</v>
      </c>
      <c r="F329" s="95">
        <v>62102</v>
      </c>
    </row>
    <row r="330" spans="1:6">
      <c r="A330" s="1047"/>
      <c r="B330" s="1048"/>
      <c r="C330" s="91"/>
      <c r="D330" s="92" t="s">
        <v>4157</v>
      </c>
      <c r="E330" s="91"/>
      <c r="F330" s="93"/>
    </row>
    <row r="331" spans="1:6" ht="19.5">
      <c r="A331" s="1049"/>
      <c r="B331" s="1050"/>
      <c r="C331" s="94">
        <v>62133</v>
      </c>
      <c r="D331" s="97" t="s">
        <v>4158</v>
      </c>
      <c r="E331" s="90">
        <v>4719</v>
      </c>
      <c r="F331" s="95">
        <v>62102</v>
      </c>
    </row>
    <row r="332" spans="1:6" ht="19.5">
      <c r="A332" s="1049"/>
      <c r="B332" s="1050"/>
      <c r="C332" s="94">
        <v>62134</v>
      </c>
      <c r="D332" s="92" t="s">
        <v>4159</v>
      </c>
      <c r="E332" s="90">
        <v>4719</v>
      </c>
      <c r="F332" s="95">
        <v>62102</v>
      </c>
    </row>
    <row r="333" spans="1:6" ht="19.5">
      <c r="A333" s="1053">
        <v>6214</v>
      </c>
      <c r="B333" s="1054"/>
      <c r="C333" s="85"/>
      <c r="D333" s="92" t="s">
        <v>4160</v>
      </c>
      <c r="E333" s="85"/>
      <c r="F333" s="119">
        <v>62102</v>
      </c>
    </row>
    <row r="334" spans="1:6" ht="19.5">
      <c r="A334" s="1049"/>
      <c r="B334" s="1050"/>
      <c r="C334" s="94">
        <v>62141</v>
      </c>
      <c r="D334" s="97" t="s">
        <v>4161</v>
      </c>
      <c r="E334" s="90">
        <v>4719</v>
      </c>
      <c r="F334" s="95">
        <v>62102</v>
      </c>
    </row>
    <row r="335" spans="1:6">
      <c r="A335" s="1047"/>
      <c r="B335" s="1048"/>
      <c r="C335" s="91"/>
      <c r="D335" s="92" t="s">
        <v>4162</v>
      </c>
      <c r="E335" s="91"/>
      <c r="F335" s="93"/>
    </row>
    <row r="336" spans="1:6">
      <c r="A336" s="1047"/>
      <c r="B336" s="1048"/>
      <c r="C336" s="94">
        <v>62142</v>
      </c>
      <c r="D336" s="92" t="s">
        <v>4163</v>
      </c>
      <c r="E336" s="90">
        <v>4719</v>
      </c>
      <c r="F336" s="95">
        <v>62102</v>
      </c>
    </row>
    <row r="337" spans="1:6">
      <c r="A337" s="1047"/>
      <c r="B337" s="1048"/>
      <c r="C337" s="91"/>
      <c r="D337" s="92" t="s">
        <v>4157</v>
      </c>
      <c r="E337" s="91"/>
      <c r="F337" s="93"/>
    </row>
    <row r="338" spans="1:6" ht="19.5">
      <c r="A338" s="1049"/>
      <c r="B338" s="1050"/>
      <c r="C338" s="94">
        <v>62143</v>
      </c>
      <c r="D338" s="92" t="s">
        <v>4164</v>
      </c>
      <c r="E338" s="90">
        <v>4719</v>
      </c>
      <c r="F338" s="95">
        <v>62102</v>
      </c>
    </row>
    <row r="339" spans="1:6">
      <c r="A339" s="1047"/>
      <c r="B339" s="1048"/>
      <c r="C339" s="91"/>
      <c r="D339" s="92" t="s">
        <v>4165</v>
      </c>
      <c r="E339" s="91"/>
      <c r="F339" s="93"/>
    </row>
    <row r="340" spans="1:6">
      <c r="A340" s="1047"/>
      <c r="B340" s="1048"/>
      <c r="C340" s="94">
        <v>62144</v>
      </c>
      <c r="D340" s="92" t="s">
        <v>4166</v>
      </c>
      <c r="E340" s="90">
        <v>4719</v>
      </c>
      <c r="F340" s="95">
        <v>62102</v>
      </c>
    </row>
    <row r="341" spans="1:6">
      <c r="A341" s="1047"/>
      <c r="B341" s="1048"/>
      <c r="C341" s="91"/>
      <c r="D341" s="92" t="s">
        <v>4167</v>
      </c>
      <c r="E341" s="91"/>
      <c r="F341" s="93"/>
    </row>
    <row r="342" spans="1:6">
      <c r="A342" s="1047"/>
      <c r="B342" s="1048"/>
      <c r="C342" s="91"/>
      <c r="D342" s="92" t="s">
        <v>4168</v>
      </c>
      <c r="E342" s="91"/>
      <c r="F342" s="93"/>
    </row>
    <row r="343" spans="1:6">
      <c r="A343" s="1047"/>
      <c r="B343" s="1048"/>
      <c r="C343" s="94">
        <v>62145</v>
      </c>
      <c r="D343" s="92" t="s">
        <v>4169</v>
      </c>
      <c r="E343" s="90">
        <v>4719</v>
      </c>
      <c r="F343" s="95">
        <v>62102</v>
      </c>
    </row>
    <row r="344" spans="1:6">
      <c r="A344" s="1047"/>
      <c r="B344" s="1048"/>
      <c r="C344" s="91"/>
      <c r="D344" s="92" t="s">
        <v>4157</v>
      </c>
      <c r="E344" s="91"/>
      <c r="F344" s="93"/>
    </row>
    <row r="345" spans="1:6">
      <c r="A345" s="1047"/>
      <c r="B345" s="1048"/>
      <c r="C345" s="91"/>
      <c r="D345" s="92" t="s">
        <v>4170</v>
      </c>
      <c r="E345" s="91"/>
      <c r="F345" s="93"/>
    </row>
    <row r="346" spans="1:6">
      <c r="A346" s="1047"/>
      <c r="B346" s="1048"/>
      <c r="C346" s="94">
        <v>62146</v>
      </c>
      <c r="D346" s="92" t="s">
        <v>4171</v>
      </c>
      <c r="E346" s="90">
        <v>4719</v>
      </c>
      <c r="F346" s="95">
        <v>62102</v>
      </c>
    </row>
    <row r="347" spans="1:6">
      <c r="A347" s="1049"/>
      <c r="B347" s="1050"/>
      <c r="C347" s="85"/>
      <c r="D347" s="92" t="s">
        <v>4172</v>
      </c>
      <c r="E347" s="85"/>
      <c r="F347" s="87"/>
    </row>
    <row r="348" spans="1:6" ht="19.5">
      <c r="A348" s="1053">
        <v>6215</v>
      </c>
      <c r="B348" s="1054"/>
      <c r="C348" s="85"/>
      <c r="D348" s="92" t="s">
        <v>4173</v>
      </c>
      <c r="E348" s="85"/>
      <c r="F348" s="87"/>
    </row>
    <row r="349" spans="1:6" ht="19.5">
      <c r="A349" s="1049"/>
      <c r="B349" s="1050"/>
      <c r="C349" s="94">
        <v>62151</v>
      </c>
      <c r="D349" s="97" t="s">
        <v>4174</v>
      </c>
      <c r="E349" s="90">
        <v>4719</v>
      </c>
      <c r="F349" s="95">
        <v>62102</v>
      </c>
    </row>
    <row r="350" spans="1:6" ht="19.5">
      <c r="A350" s="1049"/>
      <c r="B350" s="1050"/>
      <c r="C350" s="94">
        <v>62152</v>
      </c>
      <c r="D350" s="97" t="s">
        <v>4175</v>
      </c>
      <c r="E350" s="90">
        <v>4719</v>
      </c>
      <c r="F350" s="95">
        <v>62102</v>
      </c>
    </row>
    <row r="351" spans="1:6" ht="19.5">
      <c r="A351" s="124"/>
      <c r="B351" s="81"/>
      <c r="C351" s="105">
        <v>62153</v>
      </c>
      <c r="D351" s="120" t="s">
        <v>4176</v>
      </c>
      <c r="E351" s="107">
        <v>4719</v>
      </c>
      <c r="F351" s="108">
        <v>62102</v>
      </c>
    </row>
    <row r="352" spans="1:6" ht="19.5">
      <c r="A352" s="96"/>
      <c r="B352" s="85"/>
      <c r="C352" s="94">
        <v>62154</v>
      </c>
      <c r="D352" s="97" t="s">
        <v>4177</v>
      </c>
      <c r="E352" s="90">
        <v>4719</v>
      </c>
      <c r="F352" s="95">
        <v>62102</v>
      </c>
    </row>
    <row r="353" spans="1:6" ht="19.5">
      <c r="A353" s="96"/>
      <c r="B353" s="85"/>
      <c r="C353" s="94">
        <v>62155</v>
      </c>
      <c r="D353" s="97" t="s">
        <v>4178</v>
      </c>
      <c r="E353" s="90">
        <v>4719</v>
      </c>
      <c r="F353" s="95">
        <v>62102</v>
      </c>
    </row>
    <row r="354" spans="1:6" ht="19.5">
      <c r="A354" s="96"/>
      <c r="B354" s="85"/>
      <c r="C354" s="94">
        <v>62156</v>
      </c>
      <c r="D354" s="97" t="s">
        <v>4179</v>
      </c>
      <c r="E354" s="90">
        <v>4719</v>
      </c>
      <c r="F354" s="95">
        <v>62102</v>
      </c>
    </row>
    <row r="355" spans="1:6" ht="19.5">
      <c r="A355" s="96"/>
      <c r="B355" s="85"/>
      <c r="C355" s="94">
        <v>62159</v>
      </c>
      <c r="D355" s="92" t="s">
        <v>4180</v>
      </c>
      <c r="E355" s="90">
        <v>4719</v>
      </c>
      <c r="F355" s="95">
        <v>62102</v>
      </c>
    </row>
    <row r="356" spans="1:6" ht="19.5">
      <c r="A356" s="96"/>
      <c r="B356" s="99">
        <v>6216</v>
      </c>
      <c r="C356" s="85"/>
      <c r="D356" s="92" t="s">
        <v>4181</v>
      </c>
      <c r="E356" s="85"/>
      <c r="F356" s="87"/>
    </row>
    <row r="357" spans="1:6" ht="19.5">
      <c r="A357" s="96"/>
      <c r="B357" s="85"/>
      <c r="C357" s="94">
        <v>62161</v>
      </c>
      <c r="D357" s="92" t="s">
        <v>4182</v>
      </c>
      <c r="E357" s="90">
        <v>4719</v>
      </c>
      <c r="F357" s="95">
        <v>62102</v>
      </c>
    </row>
    <row r="358" spans="1:6" ht="19.5">
      <c r="A358" s="96"/>
      <c r="B358" s="85"/>
      <c r="C358" s="101">
        <v>62162</v>
      </c>
      <c r="D358" s="92" t="s">
        <v>4183</v>
      </c>
      <c r="E358" s="99">
        <v>4719</v>
      </c>
      <c r="F358" s="119">
        <v>62102</v>
      </c>
    </row>
    <row r="359" spans="1:6" ht="19.5">
      <c r="A359" s="96"/>
      <c r="B359" s="85"/>
      <c r="C359" s="101">
        <v>62163</v>
      </c>
      <c r="D359" s="92" t="s">
        <v>4184</v>
      </c>
      <c r="E359" s="99">
        <v>4719</v>
      </c>
      <c r="F359" s="119">
        <v>62102</v>
      </c>
    </row>
    <row r="360" spans="1:6" ht="19.5">
      <c r="A360" s="96"/>
      <c r="B360" s="85"/>
      <c r="C360" s="94">
        <v>62164</v>
      </c>
      <c r="D360" s="97" t="s">
        <v>4185</v>
      </c>
      <c r="E360" s="90">
        <v>4719</v>
      </c>
      <c r="F360" s="95">
        <v>62102</v>
      </c>
    </row>
    <row r="361" spans="1:6" ht="19.5">
      <c r="A361" s="96"/>
      <c r="B361" s="85"/>
      <c r="C361" s="94">
        <v>62165</v>
      </c>
      <c r="D361" s="92" t="s">
        <v>4186</v>
      </c>
      <c r="E361" s="90">
        <v>4719</v>
      </c>
      <c r="F361" s="95">
        <v>62102</v>
      </c>
    </row>
    <row r="362" spans="1:6" ht="19.5">
      <c r="A362" s="96"/>
      <c r="B362" s="99">
        <v>6217</v>
      </c>
      <c r="C362" s="85"/>
      <c r="D362" s="92" t="s">
        <v>4187</v>
      </c>
      <c r="E362" s="85"/>
      <c r="F362" s="87"/>
    </row>
    <row r="363" spans="1:6" ht="19.5">
      <c r="A363" s="96"/>
      <c r="B363" s="85"/>
      <c r="C363" s="94">
        <v>62173</v>
      </c>
      <c r="D363" s="97" t="s">
        <v>4188</v>
      </c>
      <c r="E363" s="90">
        <v>4719</v>
      </c>
      <c r="F363" s="95">
        <v>62102</v>
      </c>
    </row>
    <row r="364" spans="1:6" ht="19.5">
      <c r="A364" s="96"/>
      <c r="B364" s="85"/>
      <c r="C364" s="94">
        <v>62174</v>
      </c>
      <c r="D364" s="97" t="s">
        <v>4189</v>
      </c>
      <c r="E364" s="90">
        <v>4719</v>
      </c>
      <c r="F364" s="95">
        <v>62102</v>
      </c>
    </row>
    <row r="365" spans="1:6">
      <c r="A365" s="89"/>
      <c r="B365" s="91"/>
      <c r="C365" s="91"/>
      <c r="D365" s="92" t="s">
        <v>4190</v>
      </c>
      <c r="E365" s="91"/>
      <c r="F365" s="93"/>
    </row>
    <row r="366" spans="1:6">
      <c r="A366" s="89"/>
      <c r="B366" s="91"/>
      <c r="C366" s="94">
        <v>62175</v>
      </c>
      <c r="D366" s="92" t="s">
        <v>4191</v>
      </c>
      <c r="E366" s="90">
        <v>4719</v>
      </c>
      <c r="F366" s="95">
        <v>62102</v>
      </c>
    </row>
    <row r="367" spans="1:6">
      <c r="A367" s="89"/>
      <c r="B367" s="91"/>
      <c r="C367" s="91"/>
      <c r="D367" s="92" t="s">
        <v>4172</v>
      </c>
      <c r="E367" s="91"/>
      <c r="F367" s="93"/>
    </row>
    <row r="368" spans="1:6" ht="19.5">
      <c r="A368" s="96"/>
      <c r="B368" s="85"/>
      <c r="C368" s="94">
        <v>62176</v>
      </c>
      <c r="D368" s="92" t="s">
        <v>4192</v>
      </c>
      <c r="E368" s="90">
        <v>4719</v>
      </c>
      <c r="F368" s="95">
        <v>62102</v>
      </c>
    </row>
    <row r="369" spans="1:6" ht="19.5">
      <c r="A369" s="96"/>
      <c r="B369" s="99">
        <v>6218</v>
      </c>
      <c r="C369" s="85"/>
      <c r="D369" s="92" t="s">
        <v>4193</v>
      </c>
      <c r="E369" s="85"/>
      <c r="F369" s="87"/>
    </row>
    <row r="370" spans="1:6">
      <c r="A370" s="89"/>
      <c r="B370" s="91"/>
      <c r="C370" s="91"/>
      <c r="D370" s="92" t="s">
        <v>4194</v>
      </c>
      <c r="E370" s="91"/>
      <c r="F370" s="93"/>
    </row>
    <row r="371" spans="1:6">
      <c r="A371" s="89"/>
      <c r="B371" s="91"/>
      <c r="C371" s="91"/>
      <c r="D371" s="92" t="s">
        <v>4195</v>
      </c>
      <c r="E371" s="91"/>
      <c r="F371" s="93"/>
    </row>
    <row r="372" spans="1:6">
      <c r="A372" s="89"/>
      <c r="B372" s="91"/>
      <c r="C372" s="94">
        <v>62181</v>
      </c>
      <c r="D372" s="92" t="s">
        <v>4196</v>
      </c>
      <c r="E372" s="90">
        <v>4719</v>
      </c>
      <c r="F372" s="95">
        <v>62102</v>
      </c>
    </row>
    <row r="373" spans="1:6">
      <c r="A373" s="96"/>
      <c r="B373" s="85"/>
      <c r="C373" s="85"/>
      <c r="D373" s="92" t="s">
        <v>4157</v>
      </c>
      <c r="E373" s="85"/>
      <c r="F373" s="87"/>
    </row>
    <row r="374" spans="1:6" ht="19.5">
      <c r="A374" s="96"/>
      <c r="B374" s="85"/>
      <c r="C374" s="101">
        <v>62184</v>
      </c>
      <c r="D374" s="92" t="s">
        <v>4197</v>
      </c>
      <c r="E374" s="99">
        <v>4719</v>
      </c>
      <c r="F374" s="119">
        <v>62102</v>
      </c>
    </row>
    <row r="375" spans="1:6">
      <c r="A375" s="89"/>
      <c r="B375" s="91"/>
      <c r="C375" s="91"/>
      <c r="D375" s="92" t="s">
        <v>4198</v>
      </c>
      <c r="E375" s="91"/>
      <c r="F375" s="93"/>
    </row>
    <row r="376" spans="1:6">
      <c r="A376" s="96"/>
      <c r="B376" s="85"/>
      <c r="C376" s="94">
        <v>62185</v>
      </c>
      <c r="D376" s="92" t="s">
        <v>4199</v>
      </c>
      <c r="E376" s="85"/>
      <c r="F376" s="87"/>
    </row>
    <row r="377" spans="1:6" ht="19.5">
      <c r="A377" s="111"/>
      <c r="B377" s="99">
        <v>6219</v>
      </c>
      <c r="C377" s="97"/>
      <c r="D377" s="100" t="s">
        <v>4200</v>
      </c>
      <c r="E377" s="97"/>
      <c r="F377" s="118"/>
    </row>
    <row r="378" spans="1:6" ht="19.5">
      <c r="A378" s="96"/>
      <c r="B378" s="85"/>
      <c r="C378" s="94">
        <v>62199</v>
      </c>
      <c r="D378" s="92" t="s">
        <v>4201</v>
      </c>
      <c r="E378" s="90">
        <v>4719</v>
      </c>
      <c r="F378" s="95">
        <v>62102</v>
      </c>
    </row>
    <row r="379" spans="1:6" ht="19.5">
      <c r="A379" s="109">
        <v>622</v>
      </c>
      <c r="B379" s="85"/>
      <c r="C379" s="85"/>
      <c r="D379" s="86" t="s">
        <v>4202</v>
      </c>
      <c r="E379" s="85"/>
      <c r="F379" s="87"/>
    </row>
    <row r="380" spans="1:6">
      <c r="A380" s="89"/>
      <c r="B380" s="91"/>
      <c r="C380" s="91"/>
      <c r="D380" s="92" t="s">
        <v>4203</v>
      </c>
      <c r="E380" s="91"/>
      <c r="F380" s="93"/>
    </row>
    <row r="381" spans="1:6" ht="19.5">
      <c r="A381" s="96"/>
      <c r="B381" s="90">
        <v>6221</v>
      </c>
      <c r="C381" s="85"/>
      <c r="D381" s="92" t="s">
        <v>4204</v>
      </c>
      <c r="E381" s="85"/>
      <c r="F381" s="87"/>
    </row>
    <row r="382" spans="1:6" ht="19.5">
      <c r="A382" s="96"/>
      <c r="B382" s="85"/>
      <c r="C382" s="101">
        <v>62212</v>
      </c>
      <c r="D382" s="92" t="s">
        <v>4205</v>
      </c>
      <c r="E382" s="99">
        <v>4774</v>
      </c>
      <c r="F382" s="102" t="s">
        <v>4206</v>
      </c>
    </row>
    <row r="383" spans="1:6" ht="19.5">
      <c r="A383" s="96"/>
      <c r="B383" s="85"/>
      <c r="C383" s="94">
        <v>62214</v>
      </c>
      <c r="D383" s="92" t="s">
        <v>4207</v>
      </c>
      <c r="E383" s="90">
        <v>4759</v>
      </c>
      <c r="F383" s="98" t="s">
        <v>4206</v>
      </c>
    </row>
    <row r="384" spans="1:6" ht="19.5">
      <c r="A384" s="96"/>
      <c r="B384" s="99">
        <v>6222</v>
      </c>
      <c r="C384" s="85"/>
      <c r="D384" s="92" t="s">
        <v>4208</v>
      </c>
      <c r="E384" s="85"/>
      <c r="F384" s="87"/>
    </row>
    <row r="385" spans="1:6" ht="19.5">
      <c r="A385" s="1055"/>
      <c r="B385" s="1056"/>
      <c r="C385" s="105">
        <v>62221</v>
      </c>
      <c r="D385" s="120" t="s">
        <v>4209</v>
      </c>
      <c r="E385" s="107">
        <v>4721</v>
      </c>
      <c r="F385" s="108">
        <v>62211</v>
      </c>
    </row>
    <row r="386" spans="1:6" ht="19.5">
      <c r="A386" s="1049"/>
      <c r="B386" s="1050"/>
      <c r="C386" s="94">
        <v>62222</v>
      </c>
      <c r="D386" s="97" t="s">
        <v>4210</v>
      </c>
      <c r="E386" s="90">
        <v>4722</v>
      </c>
      <c r="F386" s="95">
        <v>62212</v>
      </c>
    </row>
    <row r="387" spans="1:6" ht="19.5">
      <c r="A387" s="1049"/>
      <c r="B387" s="1050"/>
      <c r="C387" s="94">
        <v>62223</v>
      </c>
      <c r="D387" s="97" t="s">
        <v>4211</v>
      </c>
      <c r="E387" s="90">
        <v>4723</v>
      </c>
      <c r="F387" s="95">
        <v>62214</v>
      </c>
    </row>
    <row r="388" spans="1:6" ht="19.5">
      <c r="A388" s="1049"/>
      <c r="B388" s="1050"/>
      <c r="C388" s="94">
        <v>62224</v>
      </c>
      <c r="D388" s="97" t="s">
        <v>4212</v>
      </c>
      <c r="E388" s="90">
        <v>4723</v>
      </c>
      <c r="F388" s="95">
        <v>62215</v>
      </c>
    </row>
    <row r="389" spans="1:6" ht="19.5">
      <c r="A389" s="1049"/>
      <c r="B389" s="1050"/>
      <c r="C389" s="94">
        <v>62225</v>
      </c>
      <c r="D389" s="97" t="s">
        <v>4213</v>
      </c>
      <c r="E389" s="90">
        <v>4729</v>
      </c>
      <c r="F389" s="95">
        <v>62216</v>
      </c>
    </row>
    <row r="390" spans="1:6" ht="19.5">
      <c r="A390" s="1049"/>
      <c r="B390" s="1050"/>
      <c r="C390" s="94">
        <v>62226</v>
      </c>
      <c r="D390" s="97" t="s">
        <v>4214</v>
      </c>
      <c r="E390" s="90">
        <v>4724</v>
      </c>
      <c r="F390" s="95">
        <v>62217</v>
      </c>
    </row>
    <row r="391" spans="1:6" ht="19.5">
      <c r="A391" s="1049"/>
      <c r="B391" s="1050"/>
      <c r="C391" s="94">
        <v>62227</v>
      </c>
      <c r="D391" s="97" t="s">
        <v>4215</v>
      </c>
      <c r="E391" s="90">
        <v>4729</v>
      </c>
      <c r="F391" s="95">
        <v>62219</v>
      </c>
    </row>
    <row r="392" spans="1:6" ht="19.5">
      <c r="A392" s="1049"/>
      <c r="B392" s="1050"/>
      <c r="C392" s="94">
        <v>62228</v>
      </c>
      <c r="D392" s="97" t="s">
        <v>4216</v>
      </c>
      <c r="E392" s="90">
        <v>4724</v>
      </c>
      <c r="F392" s="95">
        <v>62218</v>
      </c>
    </row>
    <row r="393" spans="1:6" ht="19.5">
      <c r="A393" s="1049"/>
      <c r="B393" s="1050"/>
      <c r="C393" s="94">
        <v>62229</v>
      </c>
      <c r="D393" s="92" t="s">
        <v>4217</v>
      </c>
      <c r="E393" s="90">
        <v>4729</v>
      </c>
      <c r="F393" s="95">
        <v>62219</v>
      </c>
    </row>
    <row r="394" spans="1:6" ht="19.5">
      <c r="A394" s="1053">
        <v>6223</v>
      </c>
      <c r="B394" s="1054"/>
      <c r="C394" s="85"/>
      <c r="D394" s="92" t="s">
        <v>4218</v>
      </c>
      <c r="E394" s="85"/>
      <c r="F394" s="87"/>
    </row>
    <row r="395" spans="1:6" ht="19.5">
      <c r="A395" s="1049"/>
      <c r="B395" s="1050"/>
      <c r="C395" s="94">
        <v>62231</v>
      </c>
      <c r="D395" s="97" t="s">
        <v>4219</v>
      </c>
      <c r="E395" s="90">
        <v>4751</v>
      </c>
      <c r="F395" s="95">
        <v>62221</v>
      </c>
    </row>
    <row r="396" spans="1:6">
      <c r="A396" s="1047"/>
      <c r="B396" s="1048"/>
      <c r="C396" s="91"/>
      <c r="D396" s="92" t="s">
        <v>4155</v>
      </c>
      <c r="E396" s="91"/>
      <c r="F396" s="93"/>
    </row>
    <row r="397" spans="1:6">
      <c r="A397" s="1047"/>
      <c r="B397" s="1048"/>
      <c r="C397" s="94">
        <v>62232</v>
      </c>
      <c r="D397" s="92" t="s">
        <v>4220</v>
      </c>
      <c r="E397" s="90">
        <v>4755</v>
      </c>
      <c r="F397" s="95">
        <v>62222</v>
      </c>
    </row>
    <row r="398" spans="1:6">
      <c r="A398" s="1047"/>
      <c r="B398" s="1048"/>
      <c r="C398" s="91"/>
      <c r="D398" s="92" t="s">
        <v>4221</v>
      </c>
      <c r="E398" s="91"/>
      <c r="F398" s="93"/>
    </row>
    <row r="399" spans="1:6" ht="19.5">
      <c r="A399" s="1049"/>
      <c r="B399" s="1050"/>
      <c r="C399" s="94">
        <v>62233</v>
      </c>
      <c r="D399" s="97" t="s">
        <v>4222</v>
      </c>
      <c r="E399" s="90">
        <v>4771</v>
      </c>
      <c r="F399" s="98" t="s">
        <v>4223</v>
      </c>
    </row>
    <row r="400" spans="1:6" ht="19.5">
      <c r="A400" s="1049"/>
      <c r="B400" s="1050"/>
      <c r="C400" s="94">
        <v>62234</v>
      </c>
      <c r="D400" s="92" t="s">
        <v>4224</v>
      </c>
      <c r="E400" s="90">
        <v>4772</v>
      </c>
      <c r="F400" s="95">
        <v>62225</v>
      </c>
    </row>
    <row r="401" spans="1:6" ht="19.5">
      <c r="A401" s="1053">
        <v>6224</v>
      </c>
      <c r="B401" s="1054"/>
      <c r="C401" s="85"/>
      <c r="D401" s="92" t="s">
        <v>4225</v>
      </c>
      <c r="E401" s="85"/>
      <c r="F401" s="87"/>
    </row>
    <row r="402" spans="1:6" ht="19.5">
      <c r="A402" s="1049"/>
      <c r="B402" s="1050"/>
      <c r="C402" s="94">
        <v>62241</v>
      </c>
      <c r="D402" s="97" t="s">
        <v>4226</v>
      </c>
      <c r="E402" s="90">
        <v>4754</v>
      </c>
      <c r="F402" s="95">
        <v>62231</v>
      </c>
    </row>
    <row r="403" spans="1:6">
      <c r="A403" s="1047"/>
      <c r="B403" s="1048"/>
      <c r="C403" s="91"/>
      <c r="D403" s="92" t="s">
        <v>4227</v>
      </c>
      <c r="E403" s="91"/>
      <c r="F403" s="93"/>
    </row>
    <row r="404" spans="1:6">
      <c r="A404" s="1047"/>
      <c r="B404" s="1048"/>
      <c r="C404" s="94">
        <v>62242</v>
      </c>
      <c r="D404" s="92" t="s">
        <v>4228</v>
      </c>
      <c r="E404" s="90">
        <v>4742</v>
      </c>
      <c r="F404" s="95">
        <v>62232</v>
      </c>
    </row>
    <row r="405" spans="1:6">
      <c r="A405" s="1047"/>
      <c r="B405" s="1048"/>
      <c r="C405" s="91"/>
      <c r="D405" s="92" t="s">
        <v>4172</v>
      </c>
      <c r="E405" s="91"/>
      <c r="F405" s="93"/>
    </row>
    <row r="406" spans="1:6" ht="19.5">
      <c r="A406" s="1049"/>
      <c r="B406" s="1050"/>
      <c r="C406" s="94">
        <v>62243</v>
      </c>
      <c r="D406" s="97" t="s">
        <v>4229</v>
      </c>
      <c r="E406" s="90">
        <v>4754</v>
      </c>
      <c r="F406" s="95">
        <v>62234</v>
      </c>
    </row>
    <row r="407" spans="1:6">
      <c r="A407" s="1047"/>
      <c r="B407" s="1048"/>
      <c r="C407" s="91"/>
      <c r="D407" s="92" t="s">
        <v>4230</v>
      </c>
      <c r="E407" s="91"/>
      <c r="F407" s="93"/>
    </row>
    <row r="408" spans="1:6">
      <c r="A408" s="1047"/>
      <c r="B408" s="1048"/>
      <c r="C408" s="94">
        <v>62244</v>
      </c>
      <c r="D408" s="92" t="s">
        <v>4166</v>
      </c>
      <c r="E408" s="90">
        <v>4754</v>
      </c>
      <c r="F408" s="95">
        <v>62235</v>
      </c>
    </row>
    <row r="409" spans="1:6">
      <c r="A409" s="1047"/>
      <c r="B409" s="1048"/>
      <c r="C409" s="91"/>
      <c r="D409" s="92" t="s">
        <v>4231</v>
      </c>
      <c r="E409" s="91"/>
      <c r="F409" s="93"/>
    </row>
    <row r="410" spans="1:6">
      <c r="A410" s="1047"/>
      <c r="B410" s="1048"/>
      <c r="C410" s="91"/>
      <c r="D410" s="92" t="s">
        <v>4232</v>
      </c>
      <c r="E410" s="91"/>
      <c r="F410" s="93"/>
    </row>
    <row r="411" spans="1:6">
      <c r="A411" s="1047"/>
      <c r="B411" s="1048"/>
      <c r="C411" s="94">
        <v>62245</v>
      </c>
      <c r="D411" s="92" t="s">
        <v>4233</v>
      </c>
      <c r="E411" s="90">
        <v>4755</v>
      </c>
      <c r="F411" s="95">
        <v>62236</v>
      </c>
    </row>
    <row r="412" spans="1:6">
      <c r="A412" s="1047"/>
      <c r="B412" s="1048"/>
      <c r="C412" s="91"/>
      <c r="D412" s="92" t="s">
        <v>4221</v>
      </c>
      <c r="E412" s="91"/>
      <c r="F412" s="93"/>
    </row>
    <row r="413" spans="1:6">
      <c r="A413" s="1047"/>
      <c r="B413" s="1048"/>
      <c r="C413" s="91"/>
      <c r="D413" s="92" t="s">
        <v>4234</v>
      </c>
      <c r="E413" s="91"/>
      <c r="F413" s="93"/>
    </row>
    <row r="414" spans="1:6">
      <c r="A414" s="1047"/>
      <c r="B414" s="1048"/>
      <c r="C414" s="94">
        <v>62246</v>
      </c>
      <c r="D414" s="92" t="s">
        <v>4235</v>
      </c>
      <c r="E414" s="90">
        <v>4755</v>
      </c>
      <c r="F414" s="95">
        <v>62239</v>
      </c>
    </row>
    <row r="415" spans="1:6">
      <c r="A415" s="1049"/>
      <c r="B415" s="1050"/>
      <c r="C415" s="85"/>
      <c r="D415" s="92" t="s">
        <v>4172</v>
      </c>
      <c r="E415" s="85"/>
      <c r="F415" s="87"/>
    </row>
    <row r="416" spans="1:6" ht="19.5">
      <c r="A416" s="1053">
        <v>6225</v>
      </c>
      <c r="B416" s="1054"/>
      <c r="C416" s="85"/>
      <c r="D416" s="92" t="s">
        <v>4236</v>
      </c>
      <c r="E416" s="85"/>
      <c r="F416" s="87"/>
    </row>
    <row r="417" spans="1:6">
      <c r="A417" s="1047"/>
      <c r="B417" s="1048"/>
      <c r="C417" s="91"/>
      <c r="D417" s="92" t="s">
        <v>4237</v>
      </c>
      <c r="E417" s="91"/>
      <c r="F417" s="93"/>
    </row>
    <row r="418" spans="1:6">
      <c r="A418" s="1049"/>
      <c r="B418" s="1050"/>
      <c r="C418" s="94">
        <v>62251</v>
      </c>
      <c r="D418" s="92" t="s">
        <v>4238</v>
      </c>
      <c r="E418" s="90">
        <v>4761</v>
      </c>
      <c r="F418" s="95">
        <v>62261</v>
      </c>
    </row>
    <row r="419" spans="1:6" ht="19.5">
      <c r="A419" s="1049"/>
      <c r="B419" s="1050"/>
      <c r="C419" s="101">
        <v>62252</v>
      </c>
      <c r="D419" s="92" t="s">
        <v>4239</v>
      </c>
      <c r="E419" s="99">
        <v>4774</v>
      </c>
      <c r="F419" s="119">
        <v>62262</v>
      </c>
    </row>
    <row r="420" spans="1:6" ht="19.5">
      <c r="A420" s="1049"/>
      <c r="B420" s="1050"/>
      <c r="C420" s="94">
        <v>62253</v>
      </c>
      <c r="D420" s="97" t="s">
        <v>4240</v>
      </c>
      <c r="E420" s="90">
        <v>4769</v>
      </c>
      <c r="F420" s="95">
        <v>62263</v>
      </c>
    </row>
    <row r="421" spans="1:6" ht="19.5">
      <c r="A421" s="1049"/>
      <c r="B421" s="1050"/>
      <c r="C421" s="94">
        <v>62254</v>
      </c>
      <c r="D421" s="97" t="s">
        <v>4241</v>
      </c>
      <c r="E421" s="90">
        <v>4774</v>
      </c>
      <c r="F421" s="95">
        <v>62264</v>
      </c>
    </row>
    <row r="422" spans="1:6" ht="19.5">
      <c r="A422" s="1049"/>
      <c r="B422" s="1050"/>
      <c r="C422" s="94">
        <v>62255</v>
      </c>
      <c r="D422" s="97" t="s">
        <v>4242</v>
      </c>
      <c r="E422" s="90">
        <v>4762</v>
      </c>
      <c r="F422" s="95">
        <v>62265</v>
      </c>
    </row>
    <row r="423" spans="1:6" ht="19.5">
      <c r="A423" s="1049"/>
      <c r="B423" s="1050"/>
      <c r="C423" s="94">
        <v>62256</v>
      </c>
      <c r="D423" s="97" t="s">
        <v>4243</v>
      </c>
      <c r="E423" s="90">
        <v>4772</v>
      </c>
      <c r="F423" s="95">
        <v>62266</v>
      </c>
    </row>
    <row r="424" spans="1:6" ht="19.5">
      <c r="A424" s="1057"/>
      <c r="B424" s="1058"/>
      <c r="C424" s="94">
        <v>62259</v>
      </c>
      <c r="D424" s="97" t="s">
        <v>4244</v>
      </c>
      <c r="E424" s="113" t="s">
        <v>4245</v>
      </c>
      <c r="F424" s="95">
        <v>62269</v>
      </c>
    </row>
    <row r="425" spans="1:6" ht="19.5">
      <c r="A425" s="124"/>
      <c r="B425" s="107">
        <v>6226</v>
      </c>
      <c r="C425" s="81"/>
      <c r="D425" s="120" t="s">
        <v>4246</v>
      </c>
      <c r="E425" s="81"/>
      <c r="F425" s="83"/>
    </row>
    <row r="426" spans="1:6" ht="19.5">
      <c r="A426" s="96"/>
      <c r="B426" s="85"/>
      <c r="C426" s="94">
        <v>62261</v>
      </c>
      <c r="D426" s="97" t="s">
        <v>4247</v>
      </c>
      <c r="E426" s="90">
        <v>4752</v>
      </c>
      <c r="F426" s="95">
        <v>62241</v>
      </c>
    </row>
    <row r="427" spans="1:6" ht="19.5">
      <c r="A427" s="96"/>
      <c r="B427" s="85"/>
      <c r="C427" s="94">
        <v>62262</v>
      </c>
      <c r="D427" s="97" t="s">
        <v>4248</v>
      </c>
      <c r="E427" s="90">
        <v>4752</v>
      </c>
      <c r="F427" s="95">
        <v>62242</v>
      </c>
    </row>
    <row r="428" spans="1:6" ht="19.5">
      <c r="A428" s="96"/>
      <c r="B428" s="85"/>
      <c r="C428" s="94">
        <v>62263</v>
      </c>
      <c r="D428" s="97" t="s">
        <v>4249</v>
      </c>
      <c r="E428" s="90">
        <v>4753</v>
      </c>
      <c r="F428" s="95">
        <v>62243</v>
      </c>
    </row>
    <row r="429" spans="1:6" ht="19.5">
      <c r="A429" s="96"/>
      <c r="B429" s="85"/>
      <c r="C429" s="94">
        <v>62264</v>
      </c>
      <c r="D429" s="97" t="s">
        <v>4250</v>
      </c>
      <c r="E429" s="90">
        <v>4752</v>
      </c>
      <c r="F429" s="95">
        <v>62244</v>
      </c>
    </row>
    <row r="430" spans="1:6" ht="19.5">
      <c r="A430" s="96"/>
      <c r="B430" s="85"/>
      <c r="C430" s="94">
        <v>62265</v>
      </c>
      <c r="D430" s="92" t="s">
        <v>4251</v>
      </c>
      <c r="E430" s="90">
        <v>4752</v>
      </c>
      <c r="F430" s="95">
        <v>62245</v>
      </c>
    </row>
    <row r="431" spans="1:6" ht="19.5">
      <c r="A431" s="96"/>
      <c r="B431" s="99">
        <v>6227</v>
      </c>
      <c r="C431" s="85"/>
      <c r="D431" s="92" t="s">
        <v>4252</v>
      </c>
      <c r="E431" s="85"/>
      <c r="F431" s="87"/>
    </row>
    <row r="432" spans="1:6" ht="19.5">
      <c r="A432" s="96"/>
      <c r="B432" s="85"/>
      <c r="C432" s="94">
        <v>62273</v>
      </c>
      <c r="D432" s="97" t="s">
        <v>4253</v>
      </c>
      <c r="E432" s="90">
        <v>4773</v>
      </c>
      <c r="F432" s="95">
        <v>62251</v>
      </c>
    </row>
    <row r="433" spans="1:6">
      <c r="A433" s="89"/>
      <c r="B433" s="91"/>
      <c r="C433" s="91"/>
      <c r="D433" s="92" t="s">
        <v>4254</v>
      </c>
      <c r="E433" s="91"/>
      <c r="F433" s="93"/>
    </row>
    <row r="434" spans="1:6">
      <c r="A434" s="96"/>
      <c r="B434" s="85"/>
      <c r="C434" s="94">
        <v>62274</v>
      </c>
      <c r="D434" s="92" t="s">
        <v>4221</v>
      </c>
      <c r="E434" s="90">
        <v>4773</v>
      </c>
      <c r="F434" s="95">
        <v>62251</v>
      </c>
    </row>
    <row r="435" spans="1:6" ht="19.5">
      <c r="A435" s="111"/>
      <c r="B435" s="97"/>
      <c r="C435" s="101">
        <v>62275</v>
      </c>
      <c r="D435" s="92" t="s">
        <v>4255</v>
      </c>
      <c r="E435" s="99">
        <v>4773</v>
      </c>
      <c r="F435" s="119">
        <v>62252</v>
      </c>
    </row>
    <row r="436" spans="1:6" ht="19.5">
      <c r="A436" s="96"/>
      <c r="B436" s="85"/>
      <c r="C436" s="101">
        <v>62276</v>
      </c>
      <c r="D436" s="92" t="s">
        <v>4256</v>
      </c>
      <c r="E436" s="99">
        <v>4759</v>
      </c>
      <c r="F436" s="119">
        <v>62801</v>
      </c>
    </row>
    <row r="437" spans="1:6" ht="19.5">
      <c r="A437" s="96"/>
      <c r="B437" s="99">
        <v>6228</v>
      </c>
      <c r="C437" s="85"/>
      <c r="D437" s="92" t="s">
        <v>4257</v>
      </c>
      <c r="E437" s="85"/>
      <c r="F437" s="87"/>
    </row>
    <row r="438" spans="1:6">
      <c r="A438" s="89"/>
      <c r="B438" s="91"/>
      <c r="C438" s="91"/>
      <c r="D438" s="92" t="s">
        <v>4194</v>
      </c>
      <c r="E438" s="91"/>
      <c r="F438" s="93"/>
    </row>
    <row r="439" spans="1:6">
      <c r="A439" s="89"/>
      <c r="B439" s="91"/>
      <c r="C439" s="94">
        <v>62281</v>
      </c>
      <c r="D439" s="92" t="s">
        <v>4258</v>
      </c>
      <c r="E439" s="113" t="s">
        <v>4259</v>
      </c>
      <c r="F439" s="93"/>
    </row>
    <row r="440" spans="1:6">
      <c r="A440" s="89"/>
      <c r="B440" s="91"/>
      <c r="C440" s="91"/>
      <c r="D440" s="92" t="s">
        <v>4260</v>
      </c>
      <c r="E440" s="91"/>
      <c r="F440" s="93"/>
    </row>
    <row r="441" spans="1:6" ht="19.5">
      <c r="A441" s="96"/>
      <c r="B441" s="85"/>
      <c r="C441" s="101">
        <v>62283</v>
      </c>
      <c r="D441" s="92" t="s">
        <v>4261</v>
      </c>
      <c r="E441" s="99">
        <v>4754</v>
      </c>
      <c r="F441" s="119">
        <v>62267</v>
      </c>
    </row>
    <row r="442" spans="1:6" ht="19.5">
      <c r="A442" s="96"/>
      <c r="B442" s="85"/>
      <c r="C442" s="101">
        <v>62284</v>
      </c>
      <c r="D442" s="92" t="s">
        <v>4262</v>
      </c>
      <c r="E442" s="99">
        <v>4741</v>
      </c>
      <c r="F442" s="119">
        <v>62268</v>
      </c>
    </row>
    <row r="443" spans="1:6">
      <c r="A443" s="89"/>
      <c r="B443" s="91"/>
      <c r="C443" s="91"/>
      <c r="D443" s="92" t="s">
        <v>4263</v>
      </c>
      <c r="E443" s="91"/>
      <c r="F443" s="93"/>
    </row>
    <row r="444" spans="1:6">
      <c r="A444" s="96"/>
      <c r="B444" s="85"/>
      <c r="C444" s="94">
        <v>62285</v>
      </c>
      <c r="D444" s="92" t="s">
        <v>4264</v>
      </c>
      <c r="E444" s="90">
        <v>4741</v>
      </c>
      <c r="F444" s="98" t="s">
        <v>4265</v>
      </c>
    </row>
    <row r="445" spans="1:6">
      <c r="A445" s="96"/>
      <c r="B445" s="85"/>
      <c r="C445" s="85"/>
      <c r="D445" s="100" t="s">
        <v>4266</v>
      </c>
      <c r="E445" s="85"/>
      <c r="F445" s="87"/>
    </row>
    <row r="446" spans="1:6">
      <c r="A446" s="96"/>
      <c r="B446" s="90">
        <v>6229</v>
      </c>
      <c r="C446" s="85"/>
      <c r="D446" s="92" t="s">
        <v>4221</v>
      </c>
      <c r="E446" s="85"/>
      <c r="F446" s="87"/>
    </row>
    <row r="447" spans="1:6">
      <c r="A447" s="96"/>
      <c r="B447" s="85"/>
      <c r="C447" s="85"/>
      <c r="D447" s="100" t="s">
        <v>4267</v>
      </c>
      <c r="E447" s="85"/>
      <c r="F447" s="87"/>
    </row>
    <row r="448" spans="1:6">
      <c r="A448" s="96"/>
      <c r="B448" s="85"/>
      <c r="C448" s="94">
        <v>62291</v>
      </c>
      <c r="D448" s="92" t="s">
        <v>4268</v>
      </c>
      <c r="E448" s="90">
        <v>4731</v>
      </c>
      <c r="F448" s="95">
        <v>62801</v>
      </c>
    </row>
    <row r="449" spans="1:6" ht="19.5">
      <c r="A449" s="111"/>
      <c r="B449" s="97"/>
      <c r="C449" s="101">
        <v>62299</v>
      </c>
      <c r="D449" s="92" t="s">
        <v>4269</v>
      </c>
      <c r="E449" s="99">
        <v>4774</v>
      </c>
      <c r="F449" s="119">
        <v>62299</v>
      </c>
    </row>
    <row r="450" spans="1:6">
      <c r="A450" s="112">
        <v>623</v>
      </c>
      <c r="B450" s="85"/>
      <c r="C450" s="85"/>
      <c r="D450" s="86" t="s">
        <v>4270</v>
      </c>
      <c r="E450" s="85"/>
      <c r="F450" s="87"/>
    </row>
    <row r="451" spans="1:6">
      <c r="A451" s="89"/>
      <c r="B451" s="91"/>
      <c r="C451" s="91"/>
      <c r="D451" s="92" t="s">
        <v>4203</v>
      </c>
      <c r="E451" s="91"/>
      <c r="F451" s="93"/>
    </row>
    <row r="452" spans="1:6" ht="19.5">
      <c r="A452" s="96"/>
      <c r="B452" s="90">
        <v>6231</v>
      </c>
      <c r="C452" s="85"/>
      <c r="D452" s="92" t="s">
        <v>4271</v>
      </c>
      <c r="E452" s="85"/>
      <c r="F452" s="87"/>
    </row>
    <row r="453" spans="1:6">
      <c r="A453" s="96"/>
      <c r="B453" s="85"/>
      <c r="C453" s="94">
        <v>62312</v>
      </c>
      <c r="D453" s="92" t="s">
        <v>4272</v>
      </c>
      <c r="E453" s="90">
        <v>4791</v>
      </c>
      <c r="F453" s="95">
        <v>62509</v>
      </c>
    </row>
    <row r="454" spans="1:6" ht="19.5">
      <c r="A454" s="96"/>
      <c r="B454" s="85"/>
      <c r="C454" s="94">
        <v>62314</v>
      </c>
      <c r="D454" s="92" t="s">
        <v>4273</v>
      </c>
      <c r="E454" s="90">
        <v>4791</v>
      </c>
      <c r="F454" s="95">
        <v>62509</v>
      </c>
    </row>
    <row r="455" spans="1:6">
      <c r="A455" s="96"/>
      <c r="B455" s="99">
        <v>6232</v>
      </c>
      <c r="C455" s="85"/>
      <c r="D455" s="92" t="s">
        <v>4274</v>
      </c>
      <c r="E455" s="85"/>
      <c r="F455" s="87"/>
    </row>
    <row r="456" spans="1:6" ht="19.5">
      <c r="A456" s="96"/>
      <c r="B456" s="85"/>
      <c r="C456" s="94">
        <v>62321</v>
      </c>
      <c r="D456" s="97" t="s">
        <v>4275</v>
      </c>
      <c r="E456" s="113" t="s">
        <v>4276</v>
      </c>
      <c r="F456" s="95">
        <v>62509</v>
      </c>
    </row>
    <row r="457" spans="1:6" ht="19.5">
      <c r="A457" s="96"/>
      <c r="B457" s="85"/>
      <c r="C457" s="94">
        <v>62322</v>
      </c>
      <c r="D457" s="97" t="s">
        <v>4277</v>
      </c>
      <c r="E457" s="113" t="s">
        <v>4276</v>
      </c>
      <c r="F457" s="95">
        <v>62509</v>
      </c>
    </row>
    <row r="458" spans="1:6" ht="19.5">
      <c r="A458" s="96"/>
      <c r="B458" s="85"/>
      <c r="C458" s="94">
        <v>62323</v>
      </c>
      <c r="D458" s="97" t="s">
        <v>4278</v>
      </c>
      <c r="E458" s="113" t="s">
        <v>4276</v>
      </c>
      <c r="F458" s="95">
        <v>62509</v>
      </c>
    </row>
    <row r="459" spans="1:6" ht="19.5">
      <c r="A459" s="1055"/>
      <c r="B459" s="1056"/>
      <c r="C459" s="105">
        <v>62324</v>
      </c>
      <c r="D459" s="120" t="s">
        <v>4279</v>
      </c>
      <c r="E459" s="127" t="s">
        <v>4276</v>
      </c>
      <c r="F459" s="108">
        <v>62509</v>
      </c>
    </row>
    <row r="460" spans="1:6" ht="19.5">
      <c r="A460" s="1049"/>
      <c r="B460" s="1050"/>
      <c r="C460" s="94">
        <v>62325</v>
      </c>
      <c r="D460" s="97" t="s">
        <v>4280</v>
      </c>
      <c r="E460" s="113" t="s">
        <v>4276</v>
      </c>
      <c r="F460" s="95">
        <v>62509</v>
      </c>
    </row>
    <row r="461" spans="1:6">
      <c r="A461" s="1047"/>
      <c r="B461" s="1048"/>
      <c r="C461" s="94">
        <v>62326</v>
      </c>
      <c r="D461" s="92" t="s">
        <v>4281</v>
      </c>
      <c r="E461" s="113" t="s">
        <v>4276</v>
      </c>
      <c r="F461" s="95">
        <v>62509</v>
      </c>
    </row>
    <row r="462" spans="1:6" ht="19.5">
      <c r="A462" s="1049"/>
      <c r="B462" s="1050"/>
      <c r="C462" s="94">
        <v>62327</v>
      </c>
      <c r="D462" s="97" t="s">
        <v>4282</v>
      </c>
      <c r="E462" s="113" t="s">
        <v>4276</v>
      </c>
      <c r="F462" s="95">
        <v>62509</v>
      </c>
    </row>
    <row r="463" spans="1:6">
      <c r="A463" s="1047"/>
      <c r="B463" s="1048"/>
      <c r="C463" s="94">
        <v>62328</v>
      </c>
      <c r="D463" s="92" t="s">
        <v>4283</v>
      </c>
      <c r="E463" s="113" t="s">
        <v>4276</v>
      </c>
      <c r="F463" s="95">
        <v>62509</v>
      </c>
    </row>
    <row r="464" spans="1:6">
      <c r="A464" s="1049"/>
      <c r="B464" s="1050"/>
      <c r="C464" s="94">
        <v>62329</v>
      </c>
      <c r="D464" s="92" t="s">
        <v>4284</v>
      </c>
      <c r="E464" s="113" t="s">
        <v>4276</v>
      </c>
      <c r="F464" s="95">
        <v>62509</v>
      </c>
    </row>
    <row r="465" spans="1:6" ht="19.5">
      <c r="A465" s="1053">
        <v>6233</v>
      </c>
      <c r="B465" s="1054"/>
      <c r="C465" s="85"/>
      <c r="D465" s="92" t="s">
        <v>4285</v>
      </c>
      <c r="E465" s="85"/>
      <c r="F465" s="87"/>
    </row>
    <row r="466" spans="1:6" ht="19.5">
      <c r="A466" s="1049"/>
      <c r="B466" s="1050"/>
      <c r="C466" s="94">
        <v>62331</v>
      </c>
      <c r="D466" s="97" t="s">
        <v>4286</v>
      </c>
      <c r="E466" s="113" t="s">
        <v>4276</v>
      </c>
      <c r="F466" s="95">
        <v>62509</v>
      </c>
    </row>
    <row r="467" spans="1:6">
      <c r="A467" s="1047"/>
      <c r="B467" s="1048"/>
      <c r="C467" s="91"/>
      <c r="D467" s="92" t="s">
        <v>4155</v>
      </c>
      <c r="E467" s="91"/>
      <c r="F467" s="93"/>
    </row>
    <row r="468" spans="1:6">
      <c r="A468" s="1047"/>
      <c r="B468" s="1048"/>
      <c r="C468" s="94">
        <v>62332</v>
      </c>
      <c r="D468" s="92" t="s">
        <v>4287</v>
      </c>
      <c r="E468" s="113" t="s">
        <v>4276</v>
      </c>
      <c r="F468" s="95">
        <v>62509</v>
      </c>
    </row>
    <row r="469" spans="1:6">
      <c r="A469" s="1047"/>
      <c r="B469" s="1048"/>
      <c r="C469" s="91"/>
      <c r="D469" s="92" t="s">
        <v>4288</v>
      </c>
      <c r="E469" s="91"/>
      <c r="F469" s="93"/>
    </row>
    <row r="470" spans="1:6" ht="19.5">
      <c r="A470" s="1049"/>
      <c r="B470" s="1050"/>
      <c r="C470" s="94">
        <v>62333</v>
      </c>
      <c r="D470" s="97" t="s">
        <v>4289</v>
      </c>
      <c r="E470" s="113" t="s">
        <v>4276</v>
      </c>
      <c r="F470" s="95">
        <v>62509</v>
      </c>
    </row>
    <row r="471" spans="1:6">
      <c r="A471" s="1049"/>
      <c r="B471" s="1050"/>
      <c r="C471" s="94">
        <v>62334</v>
      </c>
      <c r="D471" s="92" t="s">
        <v>4290</v>
      </c>
      <c r="E471" s="113" t="s">
        <v>4276</v>
      </c>
      <c r="F471" s="95">
        <v>62509</v>
      </c>
    </row>
    <row r="472" spans="1:6" ht="19.5">
      <c r="A472" s="1053">
        <v>6234</v>
      </c>
      <c r="B472" s="1054"/>
      <c r="C472" s="85"/>
      <c r="D472" s="92" t="s">
        <v>4291</v>
      </c>
      <c r="E472" s="128" t="s">
        <v>4276</v>
      </c>
      <c r="F472" s="119">
        <v>62509</v>
      </c>
    </row>
    <row r="473" spans="1:6" ht="19.5">
      <c r="A473" s="1049"/>
      <c r="B473" s="1050"/>
      <c r="C473" s="94">
        <v>62341</v>
      </c>
      <c r="D473" s="97" t="s">
        <v>4292</v>
      </c>
      <c r="E473" s="113" t="s">
        <v>4276</v>
      </c>
      <c r="F473" s="95">
        <v>62509</v>
      </c>
    </row>
    <row r="474" spans="1:6">
      <c r="A474" s="1047"/>
      <c r="B474" s="1048"/>
      <c r="C474" s="91"/>
      <c r="D474" s="92" t="s">
        <v>4227</v>
      </c>
      <c r="E474" s="91"/>
      <c r="F474" s="93"/>
    </row>
    <row r="475" spans="1:6">
      <c r="A475" s="1047"/>
      <c r="B475" s="1048"/>
      <c r="C475" s="94">
        <v>62342</v>
      </c>
      <c r="D475" s="92" t="s">
        <v>4293</v>
      </c>
      <c r="E475" s="113" t="s">
        <v>4276</v>
      </c>
      <c r="F475" s="95">
        <v>62509</v>
      </c>
    </row>
    <row r="476" spans="1:6">
      <c r="A476" s="1047"/>
      <c r="B476" s="1048"/>
      <c r="C476" s="91"/>
      <c r="D476" s="92" t="s">
        <v>4294</v>
      </c>
      <c r="E476" s="91"/>
      <c r="F476" s="93"/>
    </row>
    <row r="477" spans="1:6" ht="19.5">
      <c r="A477" s="1049"/>
      <c r="B477" s="1050"/>
      <c r="C477" s="94">
        <v>62343</v>
      </c>
      <c r="D477" s="97" t="s">
        <v>4295</v>
      </c>
      <c r="E477" s="113" t="s">
        <v>4276</v>
      </c>
      <c r="F477" s="95">
        <v>62509</v>
      </c>
    </row>
    <row r="478" spans="1:6">
      <c r="A478" s="1047"/>
      <c r="B478" s="1048"/>
      <c r="C478" s="91"/>
      <c r="D478" s="92" t="s">
        <v>4230</v>
      </c>
      <c r="E478" s="91"/>
      <c r="F478" s="93"/>
    </row>
    <row r="479" spans="1:6">
      <c r="A479" s="1047"/>
      <c r="B479" s="1048"/>
      <c r="C479" s="94">
        <v>62344</v>
      </c>
      <c r="D479" s="92" t="s">
        <v>4166</v>
      </c>
      <c r="E479" s="113" t="s">
        <v>4276</v>
      </c>
      <c r="F479" s="95">
        <v>62509</v>
      </c>
    </row>
    <row r="480" spans="1:6">
      <c r="A480" s="1047"/>
      <c r="B480" s="1048"/>
      <c r="C480" s="91"/>
      <c r="D480" s="92" t="s">
        <v>4296</v>
      </c>
      <c r="E480" s="91"/>
      <c r="F480" s="93"/>
    </row>
    <row r="481" spans="1:6">
      <c r="A481" s="1047"/>
      <c r="B481" s="1048"/>
      <c r="C481" s="91"/>
      <c r="D481" s="92" t="s">
        <v>4232</v>
      </c>
      <c r="E481" s="91"/>
      <c r="F481" s="93"/>
    </row>
    <row r="482" spans="1:6">
      <c r="A482" s="1047"/>
      <c r="B482" s="1048"/>
      <c r="C482" s="94">
        <v>62345</v>
      </c>
      <c r="D482" s="92" t="s">
        <v>4297</v>
      </c>
      <c r="E482" s="113" t="s">
        <v>4276</v>
      </c>
      <c r="F482" s="95">
        <v>62509</v>
      </c>
    </row>
    <row r="483" spans="1:6">
      <c r="A483" s="1047"/>
      <c r="B483" s="1048"/>
      <c r="C483" s="91"/>
      <c r="D483" s="92" t="s">
        <v>4294</v>
      </c>
      <c r="E483" s="91"/>
      <c r="F483" s="93"/>
    </row>
    <row r="484" spans="1:6" ht="19.5">
      <c r="A484" s="1057"/>
      <c r="B484" s="1058"/>
      <c r="C484" s="94">
        <v>62346</v>
      </c>
      <c r="D484" s="92" t="s">
        <v>4298</v>
      </c>
      <c r="E484" s="113" t="s">
        <v>4276</v>
      </c>
      <c r="F484" s="95">
        <v>62509</v>
      </c>
    </row>
    <row r="485" spans="1:6" ht="19.5">
      <c r="A485" s="1053">
        <v>6235</v>
      </c>
      <c r="B485" s="1054"/>
      <c r="C485" s="85"/>
      <c r="D485" s="92" t="s">
        <v>4299</v>
      </c>
      <c r="E485" s="85"/>
      <c r="F485" s="87"/>
    </row>
    <row r="486" spans="1:6" ht="19.5">
      <c r="A486" s="1049"/>
      <c r="B486" s="1050"/>
      <c r="C486" s="94">
        <v>62351</v>
      </c>
      <c r="D486" s="97" t="s">
        <v>4300</v>
      </c>
      <c r="E486" s="113" t="s">
        <v>4276</v>
      </c>
      <c r="F486" s="95">
        <v>62509</v>
      </c>
    </row>
    <row r="487" spans="1:6" ht="19.5">
      <c r="A487" s="1049"/>
      <c r="B487" s="1050"/>
      <c r="C487" s="94">
        <v>62352</v>
      </c>
      <c r="D487" s="97" t="s">
        <v>4301</v>
      </c>
      <c r="E487" s="113" t="s">
        <v>4276</v>
      </c>
      <c r="F487" s="95">
        <v>62509</v>
      </c>
    </row>
    <row r="488" spans="1:6" ht="19.5">
      <c r="A488" s="1049"/>
      <c r="B488" s="1050"/>
      <c r="C488" s="94">
        <v>62353</v>
      </c>
      <c r="D488" s="97" t="s">
        <v>4302</v>
      </c>
      <c r="E488" s="113" t="s">
        <v>4276</v>
      </c>
      <c r="F488" s="95">
        <v>62509</v>
      </c>
    </row>
    <row r="489" spans="1:6" ht="19.5">
      <c r="A489" s="1049"/>
      <c r="B489" s="1050"/>
      <c r="C489" s="94">
        <v>62354</v>
      </c>
      <c r="D489" s="97" t="s">
        <v>4303</v>
      </c>
      <c r="E489" s="113" t="s">
        <v>4276</v>
      </c>
      <c r="F489" s="95">
        <v>62509</v>
      </c>
    </row>
    <row r="490" spans="1:6" ht="19.5">
      <c r="A490" s="1049"/>
      <c r="B490" s="1050"/>
      <c r="C490" s="94">
        <v>62355</v>
      </c>
      <c r="D490" s="97" t="s">
        <v>4304</v>
      </c>
      <c r="E490" s="113" t="s">
        <v>4276</v>
      </c>
      <c r="F490" s="95">
        <v>62509</v>
      </c>
    </row>
    <row r="491" spans="1:6" ht="19.5">
      <c r="A491" s="1049"/>
      <c r="B491" s="1050"/>
      <c r="C491" s="94">
        <v>62356</v>
      </c>
      <c r="D491" s="97" t="s">
        <v>4305</v>
      </c>
      <c r="E491" s="113" t="s">
        <v>4276</v>
      </c>
      <c r="F491" s="95">
        <v>62509</v>
      </c>
    </row>
    <row r="492" spans="1:6" ht="19.5">
      <c r="A492" s="1049"/>
      <c r="B492" s="1050"/>
      <c r="C492" s="94">
        <v>62359</v>
      </c>
      <c r="D492" s="92" t="s">
        <v>4306</v>
      </c>
      <c r="E492" s="113" t="s">
        <v>4276</v>
      </c>
      <c r="F492" s="95">
        <v>62509</v>
      </c>
    </row>
    <row r="493" spans="1:6" ht="19.5">
      <c r="A493" s="1053">
        <v>6236</v>
      </c>
      <c r="B493" s="1054"/>
      <c r="C493" s="85"/>
      <c r="D493" s="92" t="s">
        <v>4307</v>
      </c>
      <c r="E493" s="85"/>
      <c r="F493" s="87"/>
    </row>
    <row r="494" spans="1:6" ht="19.5">
      <c r="A494" s="1049"/>
      <c r="B494" s="1050"/>
      <c r="C494" s="94">
        <v>62361</v>
      </c>
      <c r="D494" s="97" t="s">
        <v>4308</v>
      </c>
      <c r="E494" s="113" t="s">
        <v>4276</v>
      </c>
      <c r="F494" s="95">
        <v>62509</v>
      </c>
    </row>
    <row r="495" spans="1:6" ht="19.5">
      <c r="A495" s="1049"/>
      <c r="B495" s="1050"/>
      <c r="C495" s="94">
        <v>62362</v>
      </c>
      <c r="D495" s="97" t="s">
        <v>4309</v>
      </c>
      <c r="E495" s="113" t="s">
        <v>4276</v>
      </c>
      <c r="F495" s="95">
        <v>62509</v>
      </c>
    </row>
    <row r="496" spans="1:6" ht="19.5">
      <c r="A496" s="1049"/>
      <c r="B496" s="1050"/>
      <c r="C496" s="94">
        <v>62363</v>
      </c>
      <c r="D496" s="97" t="s">
        <v>4310</v>
      </c>
      <c r="E496" s="113" t="s">
        <v>4276</v>
      </c>
      <c r="F496" s="95">
        <v>62509</v>
      </c>
    </row>
    <row r="497" spans="1:6" ht="19.5">
      <c r="A497" s="1049"/>
      <c r="B497" s="1050"/>
      <c r="C497" s="94">
        <v>62364</v>
      </c>
      <c r="D497" s="97" t="s">
        <v>4311</v>
      </c>
      <c r="E497" s="113" t="s">
        <v>4276</v>
      </c>
      <c r="F497" s="95">
        <v>62509</v>
      </c>
    </row>
    <row r="498" spans="1:6" ht="19.5">
      <c r="A498" s="124"/>
      <c r="B498" s="81"/>
      <c r="C498" s="105">
        <v>62365</v>
      </c>
      <c r="D498" s="106" t="s">
        <v>4312</v>
      </c>
      <c r="E498" s="127" t="s">
        <v>4276</v>
      </c>
      <c r="F498" s="108">
        <v>62509</v>
      </c>
    </row>
    <row r="499" spans="1:6" ht="19.5">
      <c r="A499" s="96"/>
      <c r="B499" s="99">
        <v>6237</v>
      </c>
      <c r="C499" s="85"/>
      <c r="D499" s="92" t="s">
        <v>4313</v>
      </c>
      <c r="E499" s="85"/>
      <c r="F499" s="87"/>
    </row>
    <row r="500" spans="1:6" ht="19.5">
      <c r="A500" s="96"/>
      <c r="B500" s="85"/>
      <c r="C500" s="94">
        <v>62373</v>
      </c>
      <c r="D500" s="92" t="s">
        <v>4314</v>
      </c>
      <c r="E500" s="113" t="s">
        <v>4276</v>
      </c>
      <c r="F500" s="95">
        <v>62509</v>
      </c>
    </row>
    <row r="501" spans="1:6">
      <c r="A501" s="89"/>
      <c r="B501" s="91"/>
      <c r="C501" s="91"/>
      <c r="D501" s="92" t="s">
        <v>4315</v>
      </c>
      <c r="E501" s="91"/>
      <c r="F501" s="93"/>
    </row>
    <row r="502" spans="1:6">
      <c r="A502" s="96"/>
      <c r="B502" s="85"/>
      <c r="C502" s="94">
        <v>62374</v>
      </c>
      <c r="D502" s="92" t="s">
        <v>4294</v>
      </c>
      <c r="E502" s="113" t="s">
        <v>4276</v>
      </c>
      <c r="F502" s="95">
        <v>62509</v>
      </c>
    </row>
    <row r="503" spans="1:6" ht="19.5">
      <c r="A503" s="96"/>
      <c r="B503" s="85"/>
      <c r="C503" s="101">
        <v>62375</v>
      </c>
      <c r="D503" s="92" t="s">
        <v>4316</v>
      </c>
      <c r="E503" s="128" t="s">
        <v>4276</v>
      </c>
      <c r="F503" s="119">
        <v>62509</v>
      </c>
    </row>
    <row r="504" spans="1:6" ht="19.5">
      <c r="A504" s="96"/>
      <c r="B504" s="85"/>
      <c r="C504" s="94">
        <v>62376</v>
      </c>
      <c r="D504" s="92" t="s">
        <v>4317</v>
      </c>
      <c r="E504" s="113" t="s">
        <v>4276</v>
      </c>
      <c r="F504" s="95">
        <v>62509</v>
      </c>
    </row>
    <row r="505" spans="1:6" ht="19.5">
      <c r="A505" s="96"/>
      <c r="B505" s="99">
        <v>6238</v>
      </c>
      <c r="C505" s="85"/>
      <c r="D505" s="92" t="s">
        <v>4318</v>
      </c>
      <c r="E505" s="85"/>
      <c r="F505" s="87"/>
    </row>
    <row r="506" spans="1:6" ht="19.5">
      <c r="A506" s="96"/>
      <c r="B506" s="85"/>
      <c r="C506" s="94">
        <v>62384</v>
      </c>
      <c r="D506" s="97" t="s">
        <v>4319</v>
      </c>
      <c r="E506" s="113" t="s">
        <v>4276</v>
      </c>
      <c r="F506" s="95">
        <v>62509</v>
      </c>
    </row>
    <row r="507" spans="1:6" ht="19.5">
      <c r="A507" s="96"/>
      <c r="B507" s="85"/>
      <c r="C507" s="94">
        <v>62385</v>
      </c>
      <c r="D507" s="92" t="s">
        <v>4320</v>
      </c>
      <c r="E507" s="113" t="s">
        <v>4276</v>
      </c>
      <c r="F507" s="95">
        <v>62509</v>
      </c>
    </row>
    <row r="508" spans="1:6">
      <c r="A508" s="96"/>
      <c r="B508" s="99">
        <v>6239</v>
      </c>
      <c r="C508" s="85"/>
      <c r="D508" s="92" t="s">
        <v>4321</v>
      </c>
      <c r="E508" s="85"/>
      <c r="F508" s="87"/>
    </row>
    <row r="509" spans="1:6" ht="19.5">
      <c r="A509" s="96"/>
      <c r="B509" s="85"/>
      <c r="C509" s="94">
        <v>62399</v>
      </c>
      <c r="D509" s="92" t="s">
        <v>4322</v>
      </c>
      <c r="E509" s="113" t="s">
        <v>4276</v>
      </c>
      <c r="F509" s="95">
        <v>62509</v>
      </c>
    </row>
    <row r="510" spans="1:6" ht="19.5">
      <c r="A510" s="109">
        <v>624</v>
      </c>
      <c r="B510" s="85"/>
      <c r="C510" s="85"/>
      <c r="D510" s="86" t="s">
        <v>4323</v>
      </c>
      <c r="E510" s="85"/>
      <c r="F510" s="87"/>
    </row>
    <row r="511" spans="1:6">
      <c r="A511" s="89"/>
      <c r="B511" s="91"/>
      <c r="C511" s="91"/>
      <c r="D511" s="92" t="s">
        <v>4324</v>
      </c>
      <c r="E511" s="91"/>
      <c r="F511" s="93"/>
    </row>
    <row r="512" spans="1:6" ht="19.5">
      <c r="A512" s="96"/>
      <c r="B512" s="90">
        <v>6241</v>
      </c>
      <c r="C512" s="85"/>
      <c r="D512" s="92" t="s">
        <v>4325</v>
      </c>
      <c r="E512" s="85"/>
      <c r="F512" s="87"/>
    </row>
    <row r="513" spans="1:6" ht="19.5">
      <c r="A513" s="96"/>
      <c r="B513" s="85"/>
      <c r="C513" s="101">
        <v>62412</v>
      </c>
      <c r="D513" s="92" t="s">
        <v>4326</v>
      </c>
      <c r="E513" s="99">
        <v>4799</v>
      </c>
      <c r="F513" s="102" t="s">
        <v>4327</v>
      </c>
    </row>
    <row r="514" spans="1:6" ht="19.5">
      <c r="A514" s="96"/>
      <c r="B514" s="85"/>
      <c r="C514" s="94">
        <v>62414</v>
      </c>
      <c r="D514" s="92" t="s">
        <v>4328</v>
      </c>
      <c r="E514" s="90">
        <v>4799</v>
      </c>
      <c r="F514" s="98" t="s">
        <v>4327</v>
      </c>
    </row>
    <row r="515" spans="1:6" ht="19.5">
      <c r="A515" s="96"/>
      <c r="B515" s="99">
        <v>6242</v>
      </c>
      <c r="C515" s="85"/>
      <c r="D515" s="92" t="s">
        <v>4329</v>
      </c>
      <c r="E515" s="85"/>
      <c r="F515" s="87"/>
    </row>
    <row r="516" spans="1:6" ht="19.5">
      <c r="A516" s="96"/>
      <c r="B516" s="85"/>
      <c r="C516" s="94">
        <v>62421</v>
      </c>
      <c r="D516" s="97" t="s">
        <v>4330</v>
      </c>
      <c r="E516" s="90">
        <v>4799</v>
      </c>
      <c r="F516" s="98" t="s">
        <v>4327</v>
      </c>
    </row>
    <row r="517" spans="1:6" ht="19.5">
      <c r="A517" s="96"/>
      <c r="B517" s="85"/>
      <c r="C517" s="94">
        <v>62422</v>
      </c>
      <c r="D517" s="97" t="s">
        <v>4331</v>
      </c>
      <c r="E517" s="90">
        <v>4799</v>
      </c>
      <c r="F517" s="98" t="s">
        <v>4327</v>
      </c>
    </row>
    <row r="518" spans="1:6" ht="19.5">
      <c r="A518" s="96"/>
      <c r="B518" s="85"/>
      <c r="C518" s="94">
        <v>62423</v>
      </c>
      <c r="D518" s="97" t="s">
        <v>4332</v>
      </c>
      <c r="E518" s="90">
        <v>4799</v>
      </c>
      <c r="F518" s="98" t="s">
        <v>4327</v>
      </c>
    </row>
    <row r="519" spans="1:6" ht="19.5">
      <c r="A519" s="96"/>
      <c r="B519" s="85"/>
      <c r="C519" s="94">
        <v>62424</v>
      </c>
      <c r="D519" s="97" t="s">
        <v>4333</v>
      </c>
      <c r="E519" s="90">
        <v>4799</v>
      </c>
      <c r="F519" s="98" t="s">
        <v>4327</v>
      </c>
    </row>
    <row r="520" spans="1:6" ht="19.5">
      <c r="A520" s="96"/>
      <c r="B520" s="85"/>
      <c r="C520" s="94">
        <v>62425</v>
      </c>
      <c r="D520" s="97" t="s">
        <v>4334</v>
      </c>
      <c r="E520" s="90">
        <v>4799</v>
      </c>
      <c r="F520" s="98" t="s">
        <v>4327</v>
      </c>
    </row>
    <row r="521" spans="1:6" ht="19.5">
      <c r="A521" s="96"/>
      <c r="B521" s="85"/>
      <c r="C521" s="94">
        <v>62426</v>
      </c>
      <c r="D521" s="97" t="s">
        <v>4335</v>
      </c>
      <c r="E521" s="90">
        <v>4799</v>
      </c>
      <c r="F521" s="98" t="s">
        <v>4327</v>
      </c>
    </row>
    <row r="522" spans="1:6" ht="19.5">
      <c r="A522" s="96"/>
      <c r="B522" s="85"/>
      <c r="C522" s="94">
        <v>62427</v>
      </c>
      <c r="D522" s="97" t="s">
        <v>4336</v>
      </c>
      <c r="E522" s="90">
        <v>4799</v>
      </c>
      <c r="F522" s="98" t="s">
        <v>4327</v>
      </c>
    </row>
    <row r="523" spans="1:6" ht="19.5">
      <c r="A523" s="96"/>
      <c r="B523" s="85"/>
      <c r="C523" s="94">
        <v>62428</v>
      </c>
      <c r="D523" s="97" t="s">
        <v>4337</v>
      </c>
      <c r="E523" s="90">
        <v>4799</v>
      </c>
      <c r="F523" s="98" t="s">
        <v>4327</v>
      </c>
    </row>
    <row r="524" spans="1:6" ht="19.5">
      <c r="A524" s="96"/>
      <c r="B524" s="85"/>
      <c r="C524" s="94">
        <v>62429</v>
      </c>
      <c r="D524" s="92" t="s">
        <v>4338</v>
      </c>
      <c r="E524" s="90">
        <v>4799</v>
      </c>
      <c r="F524" s="98" t="s">
        <v>4327</v>
      </c>
    </row>
    <row r="525" spans="1:6" ht="19.5">
      <c r="A525" s="96"/>
      <c r="B525" s="99">
        <v>6243</v>
      </c>
      <c r="C525" s="85"/>
      <c r="D525" s="92" t="s">
        <v>4339</v>
      </c>
      <c r="E525" s="85"/>
      <c r="F525" s="87"/>
    </row>
    <row r="526" spans="1:6" ht="19.5">
      <c r="A526" s="96"/>
      <c r="B526" s="85"/>
      <c r="C526" s="94">
        <v>62431</v>
      </c>
      <c r="D526" s="97" t="s">
        <v>4340</v>
      </c>
      <c r="E526" s="90">
        <v>4799</v>
      </c>
      <c r="F526" s="98" t="s">
        <v>4327</v>
      </c>
    </row>
    <row r="527" spans="1:6">
      <c r="A527" s="89"/>
      <c r="B527" s="91"/>
      <c r="C527" s="91"/>
      <c r="D527" s="92" t="s">
        <v>4341</v>
      </c>
      <c r="E527" s="91"/>
      <c r="F527" s="93"/>
    </row>
    <row r="528" spans="1:6">
      <c r="A528" s="89"/>
      <c r="B528" s="91"/>
      <c r="C528" s="94">
        <v>62432</v>
      </c>
      <c r="D528" s="92" t="s">
        <v>4342</v>
      </c>
      <c r="E528" s="90">
        <v>4799</v>
      </c>
      <c r="F528" s="98" t="s">
        <v>4327</v>
      </c>
    </row>
    <row r="529" spans="1:6">
      <c r="A529" s="89"/>
      <c r="B529" s="91"/>
      <c r="C529" s="91"/>
      <c r="D529" s="92" t="s">
        <v>4343</v>
      </c>
      <c r="E529" s="91"/>
      <c r="F529" s="93"/>
    </row>
    <row r="530" spans="1:6" ht="19.5">
      <c r="A530" s="1045"/>
      <c r="B530" s="1046"/>
      <c r="C530" s="121">
        <v>62433</v>
      </c>
      <c r="D530" s="106" t="s">
        <v>4344</v>
      </c>
      <c r="E530" s="122">
        <v>4799</v>
      </c>
      <c r="F530" s="129" t="s">
        <v>4327</v>
      </c>
    </row>
    <row r="531" spans="1:6" ht="19.5">
      <c r="A531" s="1049"/>
      <c r="B531" s="1050"/>
      <c r="C531" s="101">
        <v>62434</v>
      </c>
      <c r="D531" s="92" t="s">
        <v>4345</v>
      </c>
      <c r="E531" s="99">
        <v>4799</v>
      </c>
      <c r="F531" s="130" t="s">
        <v>4327</v>
      </c>
    </row>
    <row r="532" spans="1:6" ht="19.5">
      <c r="A532" s="1053">
        <v>6244</v>
      </c>
      <c r="B532" s="1054"/>
      <c r="C532" s="85"/>
      <c r="D532" s="92" t="s">
        <v>4346</v>
      </c>
      <c r="E532" s="85"/>
      <c r="F532" s="87"/>
    </row>
    <row r="533" spans="1:6" ht="19.5">
      <c r="A533" s="1049"/>
      <c r="B533" s="1050"/>
      <c r="C533" s="94">
        <v>62441</v>
      </c>
      <c r="D533" s="97" t="s">
        <v>4347</v>
      </c>
      <c r="E533" s="85"/>
      <c r="F533" s="131" t="s">
        <v>4327</v>
      </c>
    </row>
    <row r="534" spans="1:6">
      <c r="A534" s="1047"/>
      <c r="B534" s="1048"/>
      <c r="C534" s="91"/>
      <c r="D534" s="92" t="s">
        <v>4348</v>
      </c>
      <c r="E534" s="91"/>
      <c r="F534" s="93"/>
    </row>
    <row r="535" spans="1:6">
      <c r="A535" s="1047"/>
      <c r="B535" s="1048"/>
      <c r="C535" s="94">
        <v>62442</v>
      </c>
      <c r="D535" s="92" t="s">
        <v>4349</v>
      </c>
      <c r="E535" s="90">
        <v>4799</v>
      </c>
      <c r="F535" s="131" t="s">
        <v>4327</v>
      </c>
    </row>
    <row r="536" spans="1:6">
      <c r="A536" s="1047"/>
      <c r="B536" s="1048"/>
      <c r="C536" s="91"/>
      <c r="D536" s="92" t="s">
        <v>4350</v>
      </c>
      <c r="E536" s="91"/>
      <c r="F536" s="93"/>
    </row>
    <row r="537" spans="1:6" ht="19.5">
      <c r="A537" s="1049"/>
      <c r="B537" s="1050"/>
      <c r="C537" s="94">
        <v>62443</v>
      </c>
      <c r="D537" s="97" t="s">
        <v>4351</v>
      </c>
      <c r="E537" s="90">
        <v>4799</v>
      </c>
      <c r="F537" s="131" t="s">
        <v>4327</v>
      </c>
    </row>
    <row r="538" spans="1:6">
      <c r="A538" s="1047"/>
      <c r="B538" s="1048"/>
      <c r="C538" s="91"/>
      <c r="D538" s="92" t="s">
        <v>4352</v>
      </c>
      <c r="E538" s="91"/>
      <c r="F538" s="93"/>
    </row>
    <row r="539" spans="1:6">
      <c r="A539" s="1047"/>
      <c r="B539" s="1048"/>
      <c r="C539" s="94">
        <v>62445</v>
      </c>
      <c r="D539" s="92" t="s">
        <v>4353</v>
      </c>
      <c r="E539" s="90">
        <v>4799</v>
      </c>
      <c r="F539" s="131" t="s">
        <v>4327</v>
      </c>
    </row>
    <row r="540" spans="1:6">
      <c r="A540" s="1047"/>
      <c r="B540" s="1048"/>
      <c r="C540" s="91"/>
      <c r="D540" s="92" t="s">
        <v>4354</v>
      </c>
      <c r="E540" s="91"/>
      <c r="F540" s="93"/>
    </row>
    <row r="541" spans="1:6">
      <c r="A541" s="1047"/>
      <c r="B541" s="1048"/>
      <c r="C541" s="91"/>
      <c r="D541" s="92" t="s">
        <v>4355</v>
      </c>
      <c r="E541" s="91"/>
      <c r="F541" s="93"/>
    </row>
    <row r="542" spans="1:6">
      <c r="A542" s="1047"/>
      <c r="B542" s="1048"/>
      <c r="C542" s="94">
        <v>62446</v>
      </c>
      <c r="D542" s="92" t="s">
        <v>4356</v>
      </c>
      <c r="E542" s="90">
        <v>4799</v>
      </c>
      <c r="F542" s="131" t="s">
        <v>4327</v>
      </c>
    </row>
    <row r="543" spans="1:6">
      <c r="A543" s="1049"/>
      <c r="B543" s="1050"/>
      <c r="C543" s="85"/>
      <c r="D543" s="92" t="s">
        <v>4354</v>
      </c>
      <c r="E543" s="85"/>
      <c r="F543" s="87"/>
    </row>
    <row r="544" spans="1:6" ht="19.5">
      <c r="A544" s="1053">
        <v>6245</v>
      </c>
      <c r="B544" s="1054"/>
      <c r="C544" s="85"/>
      <c r="D544" s="92" t="s">
        <v>4357</v>
      </c>
      <c r="E544" s="85"/>
      <c r="F544" s="87"/>
    </row>
    <row r="545" spans="1:6" ht="19.5">
      <c r="A545" s="1049"/>
      <c r="B545" s="1050"/>
      <c r="C545" s="94">
        <v>62451</v>
      </c>
      <c r="D545" s="97" t="s">
        <v>4358</v>
      </c>
      <c r="E545" s="90">
        <v>4799</v>
      </c>
      <c r="F545" s="131" t="s">
        <v>4327</v>
      </c>
    </row>
    <row r="546" spans="1:6" ht="19.5">
      <c r="A546" s="1049"/>
      <c r="B546" s="1050"/>
      <c r="C546" s="94">
        <v>62453</v>
      </c>
      <c r="D546" s="97" t="s">
        <v>4359</v>
      </c>
      <c r="E546" s="90">
        <v>4799</v>
      </c>
      <c r="F546" s="131" t="s">
        <v>4327</v>
      </c>
    </row>
    <row r="547" spans="1:6" ht="19.5">
      <c r="A547" s="1049"/>
      <c r="B547" s="1050"/>
      <c r="C547" s="94">
        <v>62454</v>
      </c>
      <c r="D547" s="97" t="s">
        <v>4360</v>
      </c>
      <c r="E547" s="90">
        <v>4799</v>
      </c>
      <c r="F547" s="131" t="s">
        <v>4327</v>
      </c>
    </row>
    <row r="548" spans="1:6" ht="19.5">
      <c r="A548" s="1049"/>
      <c r="B548" s="1050"/>
      <c r="C548" s="94">
        <v>62455</v>
      </c>
      <c r="D548" s="97" t="s">
        <v>4361</v>
      </c>
      <c r="E548" s="90">
        <v>4799</v>
      </c>
      <c r="F548" s="131" t="s">
        <v>4327</v>
      </c>
    </row>
    <row r="549" spans="1:6" ht="19.5">
      <c r="A549" s="1049"/>
      <c r="B549" s="1050"/>
      <c r="C549" s="94">
        <v>62456</v>
      </c>
      <c r="D549" s="97" t="s">
        <v>4362</v>
      </c>
      <c r="E549" s="90">
        <v>4799</v>
      </c>
      <c r="F549" s="131" t="s">
        <v>4327</v>
      </c>
    </row>
    <row r="550" spans="1:6" ht="19.5">
      <c r="A550" s="1049"/>
      <c r="B550" s="1050"/>
      <c r="C550" s="94">
        <v>62459</v>
      </c>
      <c r="D550" s="92" t="s">
        <v>4363</v>
      </c>
      <c r="E550" s="90">
        <v>4799</v>
      </c>
      <c r="F550" s="131" t="s">
        <v>4327</v>
      </c>
    </row>
    <row r="551" spans="1:6" ht="19.5">
      <c r="A551" s="1053">
        <v>6246</v>
      </c>
      <c r="B551" s="1054"/>
      <c r="C551" s="85"/>
      <c r="D551" s="92" t="s">
        <v>4364</v>
      </c>
      <c r="E551" s="85"/>
      <c r="F551" s="87"/>
    </row>
    <row r="552" spans="1:6" ht="19.5">
      <c r="A552" s="1049"/>
      <c r="B552" s="1050"/>
      <c r="C552" s="94">
        <v>62462</v>
      </c>
      <c r="D552" s="97" t="s">
        <v>4365</v>
      </c>
      <c r="E552" s="90">
        <v>4799</v>
      </c>
      <c r="F552" s="131" t="s">
        <v>4327</v>
      </c>
    </row>
    <row r="553" spans="1:6" ht="19.5">
      <c r="A553" s="1049"/>
      <c r="B553" s="1050"/>
      <c r="C553" s="94">
        <v>62463</v>
      </c>
      <c r="D553" s="97" t="s">
        <v>4366</v>
      </c>
      <c r="E553" s="90">
        <v>4799</v>
      </c>
      <c r="F553" s="131" t="s">
        <v>4327</v>
      </c>
    </row>
    <row r="554" spans="1:6" ht="19.5">
      <c r="A554" s="1049"/>
      <c r="B554" s="1050"/>
      <c r="C554" s="94">
        <v>62464</v>
      </c>
      <c r="D554" s="97" t="s">
        <v>4367</v>
      </c>
      <c r="E554" s="90">
        <v>4799</v>
      </c>
      <c r="F554" s="131" t="s">
        <v>4327</v>
      </c>
    </row>
    <row r="555" spans="1:6" ht="19.5">
      <c r="A555" s="1049"/>
      <c r="B555" s="1050"/>
      <c r="C555" s="94">
        <v>62465</v>
      </c>
      <c r="D555" s="92" t="s">
        <v>4368</v>
      </c>
      <c r="E555" s="90">
        <v>4799</v>
      </c>
      <c r="F555" s="131" t="s">
        <v>4327</v>
      </c>
    </row>
    <row r="556" spans="1:6" ht="19.5">
      <c r="A556" s="1053">
        <v>6247</v>
      </c>
      <c r="B556" s="1054"/>
      <c r="C556" s="85"/>
      <c r="D556" s="92" t="s">
        <v>4369</v>
      </c>
      <c r="E556" s="99">
        <v>4799</v>
      </c>
      <c r="F556" s="130" t="s">
        <v>4327</v>
      </c>
    </row>
    <row r="557" spans="1:6">
      <c r="A557" s="1047"/>
      <c r="B557" s="1048"/>
      <c r="C557" s="91"/>
      <c r="D557" s="92" t="s">
        <v>4370</v>
      </c>
      <c r="E557" s="91"/>
      <c r="F557" s="93"/>
    </row>
    <row r="558" spans="1:6">
      <c r="A558" s="1047"/>
      <c r="B558" s="1048"/>
      <c r="C558" s="94">
        <v>62475</v>
      </c>
      <c r="D558" s="92" t="s">
        <v>4371</v>
      </c>
      <c r="E558" s="90">
        <v>4799</v>
      </c>
      <c r="F558" s="131" t="s">
        <v>4327</v>
      </c>
    </row>
    <row r="559" spans="1:6">
      <c r="A559" s="1047"/>
      <c r="B559" s="1048"/>
      <c r="C559" s="91"/>
      <c r="D559" s="92" t="s">
        <v>4350</v>
      </c>
      <c r="E559" s="91"/>
      <c r="F559" s="93"/>
    </row>
    <row r="560" spans="1:6" ht="19.5">
      <c r="A560" s="1049"/>
      <c r="B560" s="1050"/>
      <c r="C560" s="94">
        <v>62476</v>
      </c>
      <c r="D560" s="92" t="s">
        <v>4372</v>
      </c>
      <c r="E560" s="90">
        <v>4799</v>
      </c>
      <c r="F560" s="131" t="s">
        <v>4327</v>
      </c>
    </row>
    <row r="561" spans="1:6" ht="19.5">
      <c r="A561" s="1053">
        <v>6248</v>
      </c>
      <c r="B561" s="1054"/>
      <c r="C561" s="85"/>
      <c r="D561" s="92" t="s">
        <v>4373</v>
      </c>
      <c r="E561" s="85"/>
      <c r="F561" s="87"/>
    </row>
    <row r="562" spans="1:6" ht="19.5">
      <c r="A562" s="1049"/>
      <c r="B562" s="1050"/>
      <c r="C562" s="101">
        <v>62483</v>
      </c>
      <c r="D562" s="92" t="s">
        <v>4374</v>
      </c>
      <c r="E562" s="99">
        <v>4799</v>
      </c>
      <c r="F562" s="130" t="s">
        <v>4327</v>
      </c>
    </row>
    <row r="563" spans="1:6" ht="19.5">
      <c r="A563" s="1057"/>
      <c r="B563" s="1058"/>
      <c r="C563" s="101">
        <v>62484</v>
      </c>
      <c r="D563" s="92" t="s">
        <v>4375</v>
      </c>
      <c r="E563" s="99">
        <v>4799</v>
      </c>
      <c r="F563" s="130" t="s">
        <v>4327</v>
      </c>
    </row>
    <row r="564" spans="1:6" ht="19.5">
      <c r="A564" s="1057"/>
      <c r="B564" s="1058"/>
      <c r="C564" s="94">
        <v>62485</v>
      </c>
      <c r="D564" s="92" t="s">
        <v>4376</v>
      </c>
      <c r="E564" s="90">
        <v>4799</v>
      </c>
      <c r="F564" s="131" t="s">
        <v>4327</v>
      </c>
    </row>
    <row r="565" spans="1:6">
      <c r="A565" s="124"/>
      <c r="B565" s="107">
        <v>6249</v>
      </c>
      <c r="C565" s="81"/>
      <c r="D565" s="1046" t="s">
        <v>4377</v>
      </c>
      <c r="E565" s="1046"/>
      <c r="F565" s="83"/>
    </row>
    <row r="566" spans="1:6">
      <c r="A566" s="96"/>
      <c r="B566" s="85"/>
      <c r="C566" s="94">
        <v>62499</v>
      </c>
      <c r="D566" s="1058" t="s">
        <v>4378</v>
      </c>
      <c r="E566" s="1058"/>
      <c r="F566" s="98" t="s">
        <v>4327</v>
      </c>
    </row>
    <row r="567" spans="1:6">
      <c r="A567" s="109">
        <v>625</v>
      </c>
      <c r="B567" s="85"/>
      <c r="C567" s="85"/>
      <c r="D567" s="1061" t="s">
        <v>4379</v>
      </c>
      <c r="E567" s="1061"/>
      <c r="F567" s="87"/>
    </row>
    <row r="568" spans="1:6">
      <c r="A568" s="89"/>
      <c r="B568" s="91"/>
      <c r="C568" s="91"/>
      <c r="D568" s="1062" t="s">
        <v>4380</v>
      </c>
      <c r="E568" s="1062"/>
      <c r="F568" s="93"/>
    </row>
    <row r="569" spans="1:6">
      <c r="A569" s="96"/>
      <c r="B569" s="90">
        <v>6251</v>
      </c>
      <c r="C569" s="85"/>
      <c r="D569" s="1062" t="s">
        <v>4381</v>
      </c>
      <c r="E569" s="1062"/>
      <c r="F569" s="87"/>
    </row>
    <row r="570" spans="1:6">
      <c r="A570" s="96"/>
      <c r="B570" s="85"/>
      <c r="C570" s="101">
        <v>62512</v>
      </c>
      <c r="D570" s="1058" t="s">
        <v>4382</v>
      </c>
      <c r="E570" s="1058"/>
      <c r="F570" s="119">
        <v>62600</v>
      </c>
    </row>
    <row r="571" spans="1:6">
      <c r="A571" s="96"/>
      <c r="B571" s="85"/>
      <c r="C571" s="94">
        <v>62514</v>
      </c>
      <c r="D571" s="1058" t="s">
        <v>4383</v>
      </c>
      <c r="E571" s="1058"/>
      <c r="F571" s="95">
        <v>62600</v>
      </c>
    </row>
    <row r="572" spans="1:6">
      <c r="A572" s="96"/>
      <c r="B572" s="99">
        <v>6252</v>
      </c>
      <c r="C572" s="85"/>
      <c r="D572" s="1062" t="s">
        <v>4384</v>
      </c>
      <c r="E572" s="1062"/>
      <c r="F572" s="87"/>
    </row>
    <row r="573" spans="1:6">
      <c r="A573" s="96"/>
      <c r="B573" s="85"/>
      <c r="C573" s="94">
        <v>62521</v>
      </c>
      <c r="D573" s="1058" t="s">
        <v>4385</v>
      </c>
      <c r="E573" s="1058"/>
      <c r="F573" s="95">
        <v>62600</v>
      </c>
    </row>
    <row r="574" spans="1:6">
      <c r="A574" s="96"/>
      <c r="B574" s="85"/>
      <c r="C574" s="94">
        <v>62522</v>
      </c>
      <c r="D574" s="1058" t="s">
        <v>4386</v>
      </c>
      <c r="E574" s="1058"/>
      <c r="F574" s="95">
        <v>62600</v>
      </c>
    </row>
    <row r="575" spans="1:6">
      <c r="A575" s="96"/>
      <c r="B575" s="85"/>
      <c r="C575" s="94">
        <v>62523</v>
      </c>
      <c r="D575" s="1058" t="s">
        <v>4387</v>
      </c>
      <c r="E575" s="1058"/>
      <c r="F575" s="95">
        <v>62600</v>
      </c>
    </row>
    <row r="576" spans="1:6">
      <c r="A576" s="96"/>
      <c r="B576" s="85"/>
      <c r="C576" s="94">
        <v>62524</v>
      </c>
      <c r="D576" s="1058" t="s">
        <v>4388</v>
      </c>
      <c r="E576" s="1058"/>
      <c r="F576" s="95">
        <v>62600</v>
      </c>
    </row>
    <row r="577" spans="1:6">
      <c r="A577" s="96"/>
      <c r="B577" s="85"/>
      <c r="C577" s="94">
        <v>62525</v>
      </c>
      <c r="D577" s="1058" t="s">
        <v>4389</v>
      </c>
      <c r="E577" s="1058"/>
      <c r="F577" s="95">
        <v>62600</v>
      </c>
    </row>
    <row r="578" spans="1:6">
      <c r="A578" s="96"/>
      <c r="B578" s="85"/>
      <c r="C578" s="94">
        <v>62526</v>
      </c>
      <c r="D578" s="1058" t="s">
        <v>4390</v>
      </c>
      <c r="E578" s="1058"/>
      <c r="F578" s="95">
        <v>62600</v>
      </c>
    </row>
    <row r="579" spans="1:6">
      <c r="A579" s="96"/>
      <c r="B579" s="85"/>
      <c r="C579" s="94">
        <v>62527</v>
      </c>
      <c r="D579" s="1058" t="s">
        <v>4391</v>
      </c>
      <c r="E579" s="1058"/>
      <c r="F579" s="95">
        <v>62600</v>
      </c>
    </row>
    <row r="580" spans="1:6">
      <c r="A580" s="96"/>
      <c r="B580" s="85"/>
      <c r="C580" s="94">
        <v>62528</v>
      </c>
      <c r="D580" s="1058" t="s">
        <v>4392</v>
      </c>
      <c r="E580" s="1058"/>
      <c r="F580" s="95">
        <v>62600</v>
      </c>
    </row>
    <row r="581" spans="1:6">
      <c r="A581" s="96"/>
      <c r="B581" s="85"/>
      <c r="C581" s="94">
        <v>62529</v>
      </c>
      <c r="D581" s="1058" t="s">
        <v>4393</v>
      </c>
      <c r="E581" s="1058"/>
      <c r="F581" s="95">
        <v>62600</v>
      </c>
    </row>
    <row r="582" spans="1:6">
      <c r="A582" s="96"/>
      <c r="B582" s="99">
        <v>6253</v>
      </c>
      <c r="C582" s="85"/>
      <c r="D582" s="1062" t="s">
        <v>4394</v>
      </c>
      <c r="E582" s="1062"/>
      <c r="F582" s="87"/>
    </row>
    <row r="583" spans="1:6">
      <c r="A583" s="96"/>
      <c r="B583" s="85"/>
      <c r="C583" s="94">
        <v>62531</v>
      </c>
      <c r="D583" s="1058" t="s">
        <v>4395</v>
      </c>
      <c r="E583" s="1058"/>
      <c r="F583" s="95">
        <v>62600</v>
      </c>
    </row>
    <row r="584" spans="1:6">
      <c r="A584" s="89"/>
      <c r="B584" s="91"/>
      <c r="C584" s="91"/>
      <c r="D584" s="1062" t="s">
        <v>4155</v>
      </c>
      <c r="E584" s="1062"/>
      <c r="F584" s="93"/>
    </row>
    <row r="585" spans="1:6">
      <c r="A585" s="89"/>
      <c r="B585" s="91"/>
      <c r="C585" s="94">
        <v>62532</v>
      </c>
      <c r="D585" s="1062" t="s">
        <v>4396</v>
      </c>
      <c r="E585" s="1062"/>
      <c r="F585" s="95">
        <v>62600</v>
      </c>
    </row>
    <row r="586" spans="1:6">
      <c r="A586" s="89"/>
      <c r="B586" s="91"/>
      <c r="C586" s="91"/>
      <c r="D586" s="1062" t="s">
        <v>4397</v>
      </c>
      <c r="E586" s="1062"/>
      <c r="F586" s="93"/>
    </row>
    <row r="587" spans="1:6">
      <c r="A587" s="96"/>
      <c r="B587" s="85"/>
      <c r="C587" s="94">
        <v>62533</v>
      </c>
      <c r="D587" s="1058" t="s">
        <v>4398</v>
      </c>
      <c r="E587" s="1058"/>
      <c r="F587" s="95">
        <v>62600</v>
      </c>
    </row>
    <row r="588" spans="1:6">
      <c r="A588" s="96"/>
      <c r="B588" s="85"/>
      <c r="C588" s="94">
        <v>62534</v>
      </c>
      <c r="D588" s="1058" t="s">
        <v>4399</v>
      </c>
      <c r="E588" s="1058"/>
      <c r="F588" s="95">
        <v>62600</v>
      </c>
    </row>
    <row r="589" spans="1:6">
      <c r="A589" s="96"/>
      <c r="B589" s="99">
        <v>6254</v>
      </c>
      <c r="C589" s="85"/>
      <c r="D589" s="1062" t="s">
        <v>4400</v>
      </c>
      <c r="E589" s="1062"/>
      <c r="F589" s="87"/>
    </row>
    <row r="590" spans="1:6">
      <c r="A590" s="96"/>
      <c r="B590" s="85"/>
      <c r="C590" s="94">
        <v>62541</v>
      </c>
      <c r="D590" s="1058" t="s">
        <v>4401</v>
      </c>
      <c r="E590" s="1058"/>
      <c r="F590" s="95">
        <v>62600</v>
      </c>
    </row>
    <row r="591" spans="1:6">
      <c r="A591" s="89"/>
      <c r="B591" s="91"/>
      <c r="C591" s="91"/>
      <c r="D591" s="1062" t="s">
        <v>4227</v>
      </c>
      <c r="E591" s="1062"/>
      <c r="F591" s="93"/>
    </row>
    <row r="592" spans="1:6">
      <c r="A592" s="89"/>
      <c r="B592" s="91"/>
      <c r="C592" s="94">
        <v>62542</v>
      </c>
      <c r="D592" s="1062" t="s">
        <v>4402</v>
      </c>
      <c r="E592" s="1062"/>
      <c r="F592" s="95">
        <v>62600</v>
      </c>
    </row>
    <row r="593" spans="1:6">
      <c r="A593" s="89"/>
      <c r="B593" s="91"/>
      <c r="C593" s="91"/>
      <c r="D593" s="1062" t="s">
        <v>4403</v>
      </c>
      <c r="E593" s="1062"/>
      <c r="F593" s="93"/>
    </row>
    <row r="594" spans="1:6">
      <c r="A594" s="96"/>
      <c r="B594" s="85"/>
      <c r="C594" s="94">
        <v>62543</v>
      </c>
      <c r="D594" s="1058" t="s">
        <v>4404</v>
      </c>
      <c r="E594" s="1058"/>
      <c r="F594" s="95">
        <v>62600</v>
      </c>
    </row>
    <row r="595" spans="1:6">
      <c r="A595" s="89"/>
      <c r="B595" s="91"/>
      <c r="C595" s="91"/>
      <c r="D595" s="1062" t="s">
        <v>4230</v>
      </c>
      <c r="E595" s="1062"/>
      <c r="F595" s="93"/>
    </row>
    <row r="596" spans="1:6">
      <c r="A596" s="89"/>
      <c r="B596" s="91"/>
      <c r="C596" s="94">
        <v>62544</v>
      </c>
      <c r="D596" s="1062" t="s">
        <v>4405</v>
      </c>
      <c r="E596" s="1062"/>
      <c r="F596" s="95">
        <v>62600</v>
      </c>
    </row>
    <row r="597" spans="1:6">
      <c r="A597" s="89"/>
      <c r="B597" s="91"/>
      <c r="C597" s="91"/>
      <c r="D597" s="1062" t="s">
        <v>4406</v>
      </c>
      <c r="E597" s="1062"/>
      <c r="F597" s="93"/>
    </row>
    <row r="598" spans="1:6">
      <c r="A598" s="89"/>
      <c r="B598" s="91"/>
      <c r="C598" s="91"/>
      <c r="D598" s="1062" t="s">
        <v>4232</v>
      </c>
      <c r="E598" s="1062"/>
      <c r="F598" s="93"/>
    </row>
    <row r="599" spans="1:6">
      <c r="A599" s="89"/>
      <c r="B599" s="91"/>
      <c r="C599" s="94">
        <v>62545</v>
      </c>
      <c r="D599" s="1062" t="s">
        <v>4407</v>
      </c>
      <c r="E599" s="1062"/>
      <c r="F599" s="95">
        <v>62600</v>
      </c>
    </row>
    <row r="600" spans="1:6">
      <c r="A600" s="89"/>
      <c r="B600" s="91"/>
      <c r="C600" s="91"/>
      <c r="D600" s="1062" t="s">
        <v>4403</v>
      </c>
      <c r="E600" s="1062"/>
      <c r="F600" s="93"/>
    </row>
    <row r="601" spans="1:6">
      <c r="A601" s="89"/>
      <c r="B601" s="91"/>
      <c r="C601" s="91"/>
      <c r="D601" s="1062" t="s">
        <v>4234</v>
      </c>
      <c r="E601" s="1062"/>
      <c r="F601" s="93"/>
    </row>
    <row r="602" spans="1:6">
      <c r="A602" s="89"/>
      <c r="B602" s="91"/>
      <c r="C602" s="94">
        <v>62546</v>
      </c>
      <c r="D602" s="1062" t="s">
        <v>4408</v>
      </c>
      <c r="E602" s="1062"/>
      <c r="F602" s="95">
        <v>62600</v>
      </c>
    </row>
    <row r="603" spans="1:6">
      <c r="A603" s="96"/>
      <c r="B603" s="85"/>
      <c r="C603" s="85"/>
      <c r="D603" s="1062" t="s">
        <v>4409</v>
      </c>
      <c r="E603" s="1062"/>
      <c r="F603" s="87"/>
    </row>
    <row r="604" spans="1:6" ht="19.5">
      <c r="A604" s="124"/>
      <c r="B604" s="107">
        <v>6255</v>
      </c>
      <c r="C604" s="81"/>
      <c r="D604" s="120" t="s">
        <v>4410</v>
      </c>
      <c r="E604" s="81"/>
      <c r="F604" s="83"/>
    </row>
    <row r="605" spans="1:6" ht="19.5">
      <c r="A605" s="96"/>
      <c r="B605" s="85"/>
      <c r="C605" s="94">
        <v>62551</v>
      </c>
      <c r="D605" s="97" t="s">
        <v>4411</v>
      </c>
      <c r="E605" s="113" t="s">
        <v>4412</v>
      </c>
      <c r="F605" s="95">
        <v>62600</v>
      </c>
    </row>
    <row r="606" spans="1:6" ht="19.5">
      <c r="A606" s="96"/>
      <c r="B606" s="85"/>
      <c r="C606" s="94">
        <v>62552</v>
      </c>
      <c r="D606" s="97" t="s">
        <v>4413</v>
      </c>
      <c r="E606" s="113" t="s">
        <v>4414</v>
      </c>
      <c r="F606" s="95">
        <v>62600</v>
      </c>
    </row>
    <row r="607" spans="1:6" ht="19.5">
      <c r="A607" s="96"/>
      <c r="B607" s="85"/>
      <c r="C607" s="94">
        <v>62553</v>
      </c>
      <c r="D607" s="97" t="s">
        <v>4415</v>
      </c>
      <c r="E607" s="113" t="s">
        <v>4416</v>
      </c>
      <c r="F607" s="95">
        <v>62600</v>
      </c>
    </row>
    <row r="608" spans="1:6" ht="19.5">
      <c r="A608" s="96"/>
      <c r="B608" s="85"/>
      <c r="C608" s="94">
        <v>62554</v>
      </c>
      <c r="D608" s="97" t="s">
        <v>4417</v>
      </c>
      <c r="E608" s="113" t="s">
        <v>4414</v>
      </c>
      <c r="F608" s="95">
        <v>62600</v>
      </c>
    </row>
    <row r="609" spans="1:6" ht="19.5">
      <c r="A609" s="96"/>
      <c r="B609" s="85"/>
      <c r="C609" s="94">
        <v>62555</v>
      </c>
      <c r="D609" s="97" t="s">
        <v>4418</v>
      </c>
      <c r="E609" s="113" t="s">
        <v>4419</v>
      </c>
      <c r="F609" s="95">
        <v>62600</v>
      </c>
    </row>
    <row r="610" spans="1:6" ht="19.5">
      <c r="A610" s="96"/>
      <c r="B610" s="85"/>
      <c r="C610" s="94">
        <v>62556</v>
      </c>
      <c r="D610" s="97" t="s">
        <v>4420</v>
      </c>
      <c r="E610" s="113" t="s">
        <v>4421</v>
      </c>
      <c r="F610" s="95">
        <v>62600</v>
      </c>
    </row>
    <row r="611" spans="1:6" ht="19.5">
      <c r="A611" s="96"/>
      <c r="B611" s="85"/>
      <c r="C611" s="94">
        <v>62559</v>
      </c>
      <c r="D611" s="97" t="s">
        <v>4422</v>
      </c>
      <c r="E611" s="113" t="s">
        <v>4245</v>
      </c>
      <c r="F611" s="95">
        <v>62600</v>
      </c>
    </row>
    <row r="612" spans="1:6" ht="19.5">
      <c r="A612" s="96"/>
      <c r="B612" s="99">
        <v>6256</v>
      </c>
      <c r="C612" s="85"/>
      <c r="D612" s="92" t="s">
        <v>4423</v>
      </c>
      <c r="E612" s="85"/>
      <c r="F612" s="87"/>
    </row>
    <row r="613" spans="1:6" ht="19.5">
      <c r="A613" s="96"/>
      <c r="B613" s="85"/>
      <c r="C613" s="94">
        <v>62561</v>
      </c>
      <c r="D613" s="97" t="s">
        <v>4424</v>
      </c>
      <c r="E613" s="113" t="s">
        <v>4425</v>
      </c>
      <c r="F613" s="95">
        <v>62600</v>
      </c>
    </row>
    <row r="614" spans="1:6" ht="19.5">
      <c r="A614" s="96"/>
      <c r="B614" s="85"/>
      <c r="C614" s="94">
        <v>62562</v>
      </c>
      <c r="D614" s="97" t="s">
        <v>4426</v>
      </c>
      <c r="E614" s="113" t="s">
        <v>4425</v>
      </c>
      <c r="F614" s="95">
        <v>62600</v>
      </c>
    </row>
    <row r="615" spans="1:6" ht="19.5">
      <c r="A615" s="96"/>
      <c r="B615" s="85"/>
      <c r="C615" s="94">
        <v>62563</v>
      </c>
      <c r="D615" s="97" t="s">
        <v>4427</v>
      </c>
      <c r="E615" s="113" t="s">
        <v>4428</v>
      </c>
      <c r="F615" s="95">
        <v>62600</v>
      </c>
    </row>
    <row r="616" spans="1:6" ht="19.5">
      <c r="A616" s="96"/>
      <c r="B616" s="85"/>
      <c r="C616" s="94">
        <v>62564</v>
      </c>
      <c r="D616" s="97" t="s">
        <v>4429</v>
      </c>
      <c r="E616" s="113" t="s">
        <v>4425</v>
      </c>
      <c r="F616" s="95">
        <v>62600</v>
      </c>
    </row>
    <row r="617" spans="1:6" ht="19.5">
      <c r="A617" s="96"/>
      <c r="B617" s="85"/>
      <c r="C617" s="94">
        <v>62565</v>
      </c>
      <c r="D617" s="92" t="s">
        <v>4430</v>
      </c>
      <c r="E617" s="113" t="s">
        <v>4425</v>
      </c>
      <c r="F617" s="95">
        <v>62600</v>
      </c>
    </row>
    <row r="618" spans="1:6" ht="19.5">
      <c r="A618" s="96"/>
      <c r="B618" s="99">
        <v>6257</v>
      </c>
      <c r="C618" s="85"/>
      <c r="D618" s="92" t="s">
        <v>4431</v>
      </c>
      <c r="E618" s="85"/>
      <c r="F618" s="87"/>
    </row>
    <row r="619" spans="1:6" ht="19.5">
      <c r="A619" s="96"/>
      <c r="B619" s="85"/>
      <c r="C619" s="94">
        <v>62573</v>
      </c>
      <c r="D619" s="92" t="s">
        <v>4432</v>
      </c>
      <c r="E619" s="113" t="s">
        <v>4433</v>
      </c>
      <c r="F619" s="95">
        <v>62600</v>
      </c>
    </row>
    <row r="620" spans="1:6" ht="19.5">
      <c r="A620" s="96"/>
      <c r="B620" s="85"/>
      <c r="C620" s="101">
        <v>62575</v>
      </c>
      <c r="D620" s="92" t="s">
        <v>4434</v>
      </c>
      <c r="E620" s="128" t="s">
        <v>4433</v>
      </c>
      <c r="F620" s="119">
        <v>62600</v>
      </c>
    </row>
    <row r="621" spans="1:6" ht="19.5">
      <c r="A621" s="96"/>
      <c r="B621" s="85"/>
      <c r="C621" s="101">
        <v>62576</v>
      </c>
      <c r="D621" s="92" t="s">
        <v>4435</v>
      </c>
      <c r="E621" s="128" t="s">
        <v>4433</v>
      </c>
      <c r="F621" s="119">
        <v>62600</v>
      </c>
    </row>
    <row r="622" spans="1:6" ht="19.5">
      <c r="A622" s="96"/>
      <c r="B622" s="99">
        <v>6258</v>
      </c>
      <c r="C622" s="85"/>
      <c r="D622" s="92" t="s">
        <v>4436</v>
      </c>
      <c r="E622" s="85"/>
      <c r="F622" s="87"/>
    </row>
    <row r="623" spans="1:6">
      <c r="A623" s="89"/>
      <c r="B623" s="91"/>
      <c r="C623" s="91"/>
      <c r="D623" s="92" t="s">
        <v>4194</v>
      </c>
      <c r="E623" s="91"/>
      <c r="F623" s="93"/>
    </row>
    <row r="624" spans="1:6">
      <c r="A624" s="89"/>
      <c r="B624" s="91"/>
      <c r="C624" s="91"/>
      <c r="D624" s="92" t="s">
        <v>4195</v>
      </c>
      <c r="E624" s="91"/>
      <c r="F624" s="93"/>
    </row>
    <row r="625" spans="1:6">
      <c r="A625" s="89"/>
      <c r="B625" s="91"/>
      <c r="C625" s="94">
        <v>62581</v>
      </c>
      <c r="D625" s="92" t="s">
        <v>4437</v>
      </c>
      <c r="E625" s="113" t="s">
        <v>4116</v>
      </c>
      <c r="F625" s="95">
        <v>62600</v>
      </c>
    </row>
    <row r="626" spans="1:6">
      <c r="A626" s="96"/>
      <c r="B626" s="85"/>
      <c r="C626" s="85"/>
      <c r="D626" s="92" t="s">
        <v>4403</v>
      </c>
      <c r="E626" s="85"/>
      <c r="F626" s="87"/>
    </row>
    <row r="627" spans="1:6" ht="19.5">
      <c r="A627" s="111"/>
      <c r="B627" s="97"/>
      <c r="C627" s="101">
        <v>62583</v>
      </c>
      <c r="D627" s="100" t="s">
        <v>4438</v>
      </c>
      <c r="E627" s="128" t="s">
        <v>4259</v>
      </c>
      <c r="F627" s="119">
        <v>62600</v>
      </c>
    </row>
    <row r="628" spans="1:6" ht="19.5">
      <c r="A628" s="96"/>
      <c r="B628" s="85"/>
      <c r="C628" s="101">
        <v>62584</v>
      </c>
      <c r="D628" s="92" t="s">
        <v>4439</v>
      </c>
      <c r="E628" s="128" t="s">
        <v>4440</v>
      </c>
      <c r="F628" s="119">
        <v>62600</v>
      </c>
    </row>
    <row r="629" spans="1:6" ht="19.5">
      <c r="A629" s="111"/>
      <c r="B629" s="97"/>
      <c r="C629" s="94">
        <v>62585</v>
      </c>
      <c r="D629" s="92" t="s">
        <v>4441</v>
      </c>
      <c r="E629" s="113" t="s">
        <v>4440</v>
      </c>
      <c r="F629" s="95">
        <v>62600</v>
      </c>
    </row>
    <row r="630" spans="1:6" ht="19.5">
      <c r="A630" s="96"/>
      <c r="B630" s="99">
        <v>6259</v>
      </c>
      <c r="C630" s="85"/>
      <c r="D630" s="92" t="s">
        <v>4442</v>
      </c>
      <c r="E630" s="85"/>
      <c r="F630" s="87"/>
    </row>
    <row r="631" spans="1:6" ht="19.5">
      <c r="A631" s="96"/>
      <c r="B631" s="85"/>
      <c r="C631" s="94">
        <v>62599</v>
      </c>
      <c r="D631" s="92" t="s">
        <v>4443</v>
      </c>
      <c r="E631" s="113" t="s">
        <v>4414</v>
      </c>
      <c r="F631" s="95">
        <v>62600</v>
      </c>
    </row>
    <row r="632" spans="1:6" ht="19.5">
      <c r="A632" s="132" t="s">
        <v>4444</v>
      </c>
      <c r="B632" s="97"/>
      <c r="C632" s="97"/>
      <c r="D632" s="86" t="s">
        <v>4445</v>
      </c>
      <c r="E632" s="97"/>
      <c r="F632" s="118"/>
    </row>
    <row r="633" spans="1:6">
      <c r="A633" s="88">
        <v>631</v>
      </c>
      <c r="B633" s="85"/>
      <c r="C633" s="85"/>
      <c r="D633" s="86" t="s">
        <v>4446</v>
      </c>
      <c r="E633" s="85"/>
      <c r="F633" s="87"/>
    </row>
    <row r="634" spans="1:6" ht="19.5">
      <c r="A634" s="96"/>
      <c r="B634" s="90">
        <v>6311</v>
      </c>
      <c r="C634" s="85"/>
      <c r="D634" s="97" t="s">
        <v>4447</v>
      </c>
      <c r="E634" s="85"/>
      <c r="F634" s="87"/>
    </row>
    <row r="635" spans="1:6">
      <c r="A635" s="89"/>
      <c r="B635" s="91"/>
      <c r="C635" s="94">
        <v>63111</v>
      </c>
      <c r="D635" s="92" t="s">
        <v>4448</v>
      </c>
      <c r="E635" s="90">
        <v>5511</v>
      </c>
      <c r="F635" s="95">
        <v>63110</v>
      </c>
    </row>
    <row r="636" spans="1:6">
      <c r="A636" s="96"/>
      <c r="B636" s="85"/>
      <c r="C636" s="94">
        <v>63112</v>
      </c>
      <c r="D636" s="92" t="s">
        <v>4449</v>
      </c>
      <c r="E636" s="90">
        <v>5512</v>
      </c>
      <c r="F636" s="95">
        <v>63110</v>
      </c>
    </row>
    <row r="637" spans="1:6" ht="19.5">
      <c r="A637" s="96"/>
      <c r="B637" s="99">
        <v>6312</v>
      </c>
      <c r="C637" s="85"/>
      <c r="D637" s="92" t="s">
        <v>4450</v>
      </c>
      <c r="E637" s="85"/>
      <c r="F637" s="87"/>
    </row>
    <row r="638" spans="1:6">
      <c r="A638" s="89"/>
      <c r="B638" s="91"/>
      <c r="C638" s="94">
        <v>63121</v>
      </c>
      <c r="D638" s="92" t="s">
        <v>4451</v>
      </c>
      <c r="E638" s="90">
        <v>5513</v>
      </c>
      <c r="F638" s="95">
        <v>63191</v>
      </c>
    </row>
    <row r="639" spans="1:6" ht="19.5">
      <c r="A639" s="111"/>
      <c r="B639" s="97"/>
      <c r="C639" s="94">
        <v>63122</v>
      </c>
      <c r="D639" s="92" t="s">
        <v>4452</v>
      </c>
      <c r="E639" s="90">
        <v>5519</v>
      </c>
      <c r="F639" s="95">
        <v>63191</v>
      </c>
    </row>
    <row r="640" spans="1:6" ht="19.5">
      <c r="A640" s="111"/>
      <c r="B640" s="99">
        <v>6313</v>
      </c>
      <c r="C640" s="101">
        <v>63130</v>
      </c>
      <c r="D640" s="92" t="s">
        <v>4453</v>
      </c>
      <c r="E640" s="128" t="s">
        <v>4454</v>
      </c>
      <c r="F640" s="119">
        <v>63110</v>
      </c>
    </row>
    <row r="641" spans="1:6">
      <c r="A641" s="96"/>
      <c r="B641" s="90">
        <v>6314</v>
      </c>
      <c r="C641" s="94">
        <v>63140</v>
      </c>
      <c r="D641" s="92" t="s">
        <v>4455</v>
      </c>
      <c r="E641" s="90">
        <v>5519</v>
      </c>
      <c r="F641" s="95">
        <v>63199</v>
      </c>
    </row>
    <row r="642" spans="1:6">
      <c r="A642" s="96"/>
      <c r="B642" s="90">
        <v>6315</v>
      </c>
      <c r="C642" s="94">
        <v>63150</v>
      </c>
      <c r="D642" s="92" t="s">
        <v>4456</v>
      </c>
      <c r="E642" s="90">
        <v>5520</v>
      </c>
      <c r="F642" s="95">
        <v>63195</v>
      </c>
    </row>
    <row r="643" spans="1:6">
      <c r="A643" s="96"/>
      <c r="B643" s="90">
        <v>6316</v>
      </c>
      <c r="C643" s="94">
        <v>63160</v>
      </c>
      <c r="D643" s="92" t="s">
        <v>4457</v>
      </c>
      <c r="E643" s="90">
        <v>5520</v>
      </c>
      <c r="F643" s="95">
        <v>63195</v>
      </c>
    </row>
    <row r="644" spans="1:6">
      <c r="A644" s="96"/>
      <c r="B644" s="90">
        <v>6317</v>
      </c>
      <c r="C644" s="94">
        <v>63170</v>
      </c>
      <c r="D644" s="92" t="s">
        <v>4458</v>
      </c>
      <c r="E644" s="90">
        <v>5530</v>
      </c>
      <c r="F644" s="95">
        <v>63110</v>
      </c>
    </row>
    <row r="645" spans="1:6">
      <c r="A645" s="88">
        <v>632</v>
      </c>
      <c r="B645" s="85"/>
      <c r="C645" s="85"/>
      <c r="D645" s="86" t="s">
        <v>4459</v>
      </c>
      <c r="E645" s="85"/>
      <c r="F645" s="87"/>
    </row>
    <row r="646" spans="1:6" ht="19.5">
      <c r="A646" s="96"/>
      <c r="B646" s="90">
        <v>6321</v>
      </c>
      <c r="C646" s="94">
        <v>63210</v>
      </c>
      <c r="D646" s="92" t="s">
        <v>4460</v>
      </c>
      <c r="E646" s="90">
        <v>5590</v>
      </c>
      <c r="F646" s="95">
        <v>63199</v>
      </c>
    </row>
    <row r="647" spans="1:6">
      <c r="A647" s="111"/>
      <c r="B647" s="99">
        <v>6322</v>
      </c>
      <c r="C647" s="101">
        <v>63220</v>
      </c>
      <c r="D647" s="92" t="s">
        <v>4461</v>
      </c>
      <c r="E647" s="99">
        <v>5590</v>
      </c>
      <c r="F647" s="119">
        <v>63199</v>
      </c>
    </row>
    <row r="648" spans="1:6">
      <c r="A648" s="96"/>
      <c r="B648" s="99">
        <v>6329</v>
      </c>
      <c r="C648" s="101">
        <v>63290</v>
      </c>
      <c r="D648" s="100" t="s">
        <v>4462</v>
      </c>
      <c r="E648" s="99">
        <v>5590</v>
      </c>
      <c r="F648" s="119">
        <v>63199</v>
      </c>
    </row>
    <row r="649" spans="1:6">
      <c r="A649" s="125">
        <v>633</v>
      </c>
      <c r="B649" s="85"/>
      <c r="C649" s="85"/>
      <c r="D649" s="110" t="s">
        <v>4463</v>
      </c>
      <c r="E649" s="85"/>
      <c r="F649" s="87"/>
    </row>
    <row r="650" spans="1:6">
      <c r="A650" s="89"/>
      <c r="B650" s="90">
        <v>6331</v>
      </c>
      <c r="C650" s="91"/>
      <c r="D650" s="92" t="s">
        <v>4464</v>
      </c>
      <c r="E650" s="91"/>
      <c r="F650" s="93"/>
    </row>
    <row r="651" spans="1:6">
      <c r="A651" s="89"/>
      <c r="B651" s="91"/>
      <c r="C651" s="94">
        <v>63311</v>
      </c>
      <c r="D651" s="92" t="s">
        <v>4465</v>
      </c>
      <c r="E651" s="90">
        <v>5611</v>
      </c>
      <c r="F651" s="95">
        <v>63210</v>
      </c>
    </row>
    <row r="652" spans="1:6">
      <c r="A652" s="96"/>
      <c r="B652" s="85"/>
      <c r="C652" s="94">
        <v>63312</v>
      </c>
      <c r="D652" s="92" t="s">
        <v>4466</v>
      </c>
      <c r="E652" s="90">
        <v>5613</v>
      </c>
      <c r="F652" s="95">
        <v>63210</v>
      </c>
    </row>
    <row r="653" spans="1:6" ht="19.5">
      <c r="A653" s="96"/>
      <c r="B653" s="99">
        <v>6332</v>
      </c>
      <c r="C653" s="85"/>
      <c r="D653" s="92" t="s">
        <v>4467</v>
      </c>
      <c r="E653" s="85"/>
      <c r="F653" s="87"/>
    </row>
    <row r="654" spans="1:6" ht="19.5">
      <c r="A654" s="96"/>
      <c r="B654" s="85"/>
      <c r="C654" s="94">
        <v>63320</v>
      </c>
      <c r="D654" s="92" t="s">
        <v>4467</v>
      </c>
      <c r="E654" s="90">
        <v>5612</v>
      </c>
      <c r="F654" s="95">
        <v>63220</v>
      </c>
    </row>
    <row r="655" spans="1:6">
      <c r="A655" s="96"/>
      <c r="B655" s="90">
        <v>6339</v>
      </c>
      <c r="C655" s="85"/>
      <c r="D655" s="92" t="s">
        <v>4468</v>
      </c>
      <c r="E655" s="85"/>
      <c r="F655" s="87"/>
    </row>
    <row r="656" spans="1:6">
      <c r="A656" s="89"/>
      <c r="B656" s="91"/>
      <c r="C656" s="94">
        <v>63391</v>
      </c>
      <c r="D656" s="92" t="s">
        <v>4469</v>
      </c>
      <c r="E656" s="90">
        <v>5621</v>
      </c>
      <c r="F656" s="95">
        <v>63230</v>
      </c>
    </row>
    <row r="657" spans="1:6">
      <c r="A657" s="89"/>
      <c r="B657" s="91"/>
      <c r="C657" s="94">
        <v>63392</v>
      </c>
      <c r="D657" s="92" t="s">
        <v>4470</v>
      </c>
      <c r="E657" s="90">
        <v>5629</v>
      </c>
      <c r="F657" s="95">
        <v>63230</v>
      </c>
    </row>
    <row r="658" spans="1:6">
      <c r="A658" s="89"/>
      <c r="B658" s="91"/>
      <c r="C658" s="94">
        <v>63393</v>
      </c>
      <c r="D658" s="92" t="s">
        <v>4471</v>
      </c>
      <c r="E658" s="90">
        <v>5629</v>
      </c>
      <c r="F658" s="95">
        <v>63290</v>
      </c>
    </row>
    <row r="659" spans="1:6">
      <c r="A659" s="96"/>
      <c r="B659" s="85"/>
      <c r="C659" s="94">
        <v>63399</v>
      </c>
      <c r="D659" s="92" t="s">
        <v>4472</v>
      </c>
      <c r="E659" s="90">
        <v>5629</v>
      </c>
      <c r="F659" s="95">
        <v>63290</v>
      </c>
    </row>
    <row r="660" spans="1:6" ht="19.5">
      <c r="A660" s="125">
        <v>634</v>
      </c>
      <c r="B660" s="85"/>
      <c r="C660" s="85"/>
      <c r="D660" s="86" t="s">
        <v>4473</v>
      </c>
      <c r="E660" s="85"/>
      <c r="F660" s="87"/>
    </row>
    <row r="661" spans="1:6" ht="19.5">
      <c r="A661" s="96"/>
      <c r="B661" s="90">
        <v>6340</v>
      </c>
      <c r="C661" s="85"/>
      <c r="D661" s="97" t="s">
        <v>4474</v>
      </c>
      <c r="E661" s="85"/>
      <c r="F661" s="87"/>
    </row>
    <row r="662" spans="1:6" ht="19.5">
      <c r="A662" s="96"/>
      <c r="B662" s="85"/>
      <c r="C662" s="94">
        <v>63400</v>
      </c>
      <c r="D662" s="92" t="s">
        <v>4475</v>
      </c>
      <c r="E662" s="90">
        <v>5630</v>
      </c>
      <c r="F662" s="95">
        <v>63300</v>
      </c>
    </row>
    <row r="663" spans="1:6">
      <c r="A663" s="132" t="s">
        <v>4476</v>
      </c>
      <c r="B663" s="85"/>
      <c r="C663" s="85"/>
      <c r="D663" s="110" t="s">
        <v>4477</v>
      </c>
      <c r="E663" s="85"/>
      <c r="F663" s="87"/>
    </row>
    <row r="664" spans="1:6">
      <c r="A664" s="125">
        <v>641</v>
      </c>
      <c r="B664" s="85"/>
      <c r="C664" s="85"/>
      <c r="D664" s="110" t="s">
        <v>4478</v>
      </c>
      <c r="E664" s="85"/>
      <c r="F664" s="87"/>
    </row>
    <row r="665" spans="1:6">
      <c r="A665" s="89"/>
      <c r="B665" s="90">
        <v>6411</v>
      </c>
      <c r="C665" s="91"/>
      <c r="D665" s="92" t="s">
        <v>4479</v>
      </c>
      <c r="E665" s="91"/>
      <c r="F665" s="93"/>
    </row>
    <row r="666" spans="1:6">
      <c r="A666" s="89"/>
      <c r="B666" s="91"/>
      <c r="C666" s="94">
        <v>64111</v>
      </c>
      <c r="D666" s="92" t="s">
        <v>4480</v>
      </c>
      <c r="E666" s="90">
        <v>4911</v>
      </c>
      <c r="F666" s="95">
        <v>64211</v>
      </c>
    </row>
    <row r="667" spans="1:6">
      <c r="A667" s="89"/>
      <c r="B667" s="91"/>
      <c r="C667" s="94">
        <v>64112</v>
      </c>
      <c r="D667" s="92" t="s">
        <v>4481</v>
      </c>
      <c r="E667" s="90">
        <v>4921</v>
      </c>
      <c r="F667" s="95">
        <v>64311</v>
      </c>
    </row>
    <row r="668" spans="1:6">
      <c r="A668" s="89"/>
      <c r="B668" s="91"/>
      <c r="C668" s="94">
        <v>64113</v>
      </c>
      <c r="D668" s="92" t="s">
        <v>4482</v>
      </c>
      <c r="E668" s="90">
        <v>4921</v>
      </c>
      <c r="F668" s="95">
        <v>64100</v>
      </c>
    </row>
    <row r="669" spans="1:6">
      <c r="A669" s="89"/>
      <c r="B669" s="91"/>
      <c r="C669" s="94">
        <v>64114</v>
      </c>
      <c r="D669" s="92" t="s">
        <v>4483</v>
      </c>
      <c r="E669" s="90">
        <v>4921</v>
      </c>
      <c r="F669" s="95">
        <v>64314</v>
      </c>
    </row>
    <row r="670" spans="1:6">
      <c r="A670" s="89"/>
      <c r="B670" s="91"/>
      <c r="C670" s="94">
        <v>64115</v>
      </c>
      <c r="D670" s="92" t="s">
        <v>4484</v>
      </c>
      <c r="E670" s="90">
        <v>4921</v>
      </c>
      <c r="F670" s="95">
        <v>64321</v>
      </c>
    </row>
    <row r="671" spans="1:6">
      <c r="A671" s="89"/>
      <c r="B671" s="91"/>
      <c r="C671" s="94">
        <v>64116</v>
      </c>
      <c r="D671" s="92" t="s">
        <v>4485</v>
      </c>
      <c r="E671" s="90">
        <v>4921</v>
      </c>
      <c r="F671" s="95">
        <v>64322</v>
      </c>
    </row>
    <row r="672" spans="1:6" ht="19.5">
      <c r="A672" s="96"/>
      <c r="B672" s="85"/>
      <c r="C672" s="94">
        <v>64117</v>
      </c>
      <c r="D672" s="97" t="s">
        <v>4486</v>
      </c>
      <c r="E672" s="90">
        <v>4921</v>
      </c>
      <c r="F672" s="95">
        <v>64324</v>
      </c>
    </row>
    <row r="673" spans="1:6">
      <c r="A673" s="89"/>
      <c r="B673" s="91"/>
      <c r="C673" s="94">
        <v>64118</v>
      </c>
      <c r="D673" s="92" t="s">
        <v>4487</v>
      </c>
      <c r="E673" s="90">
        <v>4921</v>
      </c>
      <c r="F673" s="95">
        <v>64329</v>
      </c>
    </row>
    <row r="674" spans="1:6">
      <c r="A674" s="96"/>
      <c r="B674" s="85"/>
      <c r="C674" s="94">
        <v>64119</v>
      </c>
      <c r="D674" s="92" t="s">
        <v>4488</v>
      </c>
      <c r="E674" s="90">
        <v>4921</v>
      </c>
      <c r="F674" s="95">
        <v>64329</v>
      </c>
    </row>
    <row r="675" spans="1:6">
      <c r="A675" s="96"/>
      <c r="B675" s="90">
        <v>6412</v>
      </c>
      <c r="C675" s="85"/>
      <c r="D675" s="92" t="s">
        <v>4489</v>
      </c>
      <c r="E675" s="85"/>
      <c r="F675" s="87"/>
    </row>
    <row r="676" spans="1:6">
      <c r="A676" s="96"/>
      <c r="B676" s="85"/>
      <c r="C676" s="94">
        <v>64121</v>
      </c>
      <c r="D676" s="92" t="s">
        <v>4490</v>
      </c>
      <c r="E676" s="90">
        <v>5021</v>
      </c>
      <c r="F676" s="95">
        <v>65211</v>
      </c>
    </row>
    <row r="677" spans="1:6">
      <c r="A677" s="96"/>
      <c r="B677" s="85"/>
      <c r="C677" s="94">
        <v>64129</v>
      </c>
      <c r="D677" s="92" t="s">
        <v>4491</v>
      </c>
      <c r="E677" s="90">
        <v>5021</v>
      </c>
      <c r="F677" s="95">
        <v>65219</v>
      </c>
    </row>
    <row r="678" spans="1:6">
      <c r="A678" s="96"/>
      <c r="B678" s="90">
        <v>6413</v>
      </c>
      <c r="C678" s="85"/>
      <c r="D678" s="92" t="s">
        <v>4492</v>
      </c>
      <c r="E678" s="85"/>
      <c r="F678" s="87"/>
    </row>
    <row r="679" spans="1:6">
      <c r="A679" s="89"/>
      <c r="B679" s="91"/>
      <c r="C679" s="94">
        <v>64131</v>
      </c>
      <c r="D679" s="92" t="s">
        <v>4493</v>
      </c>
      <c r="E679" s="90">
        <v>4911</v>
      </c>
      <c r="F679" s="95">
        <v>64211</v>
      </c>
    </row>
    <row r="680" spans="1:6">
      <c r="A680" s="89"/>
      <c r="B680" s="91"/>
      <c r="C680" s="94">
        <v>64132</v>
      </c>
      <c r="D680" s="92" t="s">
        <v>4494</v>
      </c>
      <c r="E680" s="90">
        <v>4911</v>
      </c>
      <c r="F680" s="95">
        <v>64319</v>
      </c>
    </row>
    <row r="681" spans="1:6">
      <c r="A681" s="89"/>
      <c r="B681" s="91"/>
      <c r="C681" s="94">
        <v>64133</v>
      </c>
      <c r="D681" s="92" t="s">
        <v>4495</v>
      </c>
      <c r="E681" s="113" t="s">
        <v>4496</v>
      </c>
      <c r="F681" s="95">
        <v>65211</v>
      </c>
    </row>
    <row r="682" spans="1:6">
      <c r="A682" s="89"/>
      <c r="B682" s="91"/>
      <c r="C682" s="94">
        <v>64134</v>
      </c>
      <c r="D682" s="92" t="s">
        <v>4497</v>
      </c>
      <c r="E682" s="113" t="s">
        <v>4498</v>
      </c>
      <c r="F682" s="95">
        <v>66120</v>
      </c>
    </row>
    <row r="683" spans="1:6">
      <c r="A683" s="96"/>
      <c r="B683" s="85"/>
      <c r="C683" s="94">
        <v>64139</v>
      </c>
      <c r="D683" s="92" t="s">
        <v>4499</v>
      </c>
      <c r="E683" s="85"/>
      <c r="F683" s="87"/>
    </row>
    <row r="684" spans="1:6" ht="19.5">
      <c r="A684" s="125">
        <v>642</v>
      </c>
      <c r="B684" s="85"/>
      <c r="C684" s="85"/>
      <c r="D684" s="86" t="s">
        <v>4500</v>
      </c>
      <c r="E684" s="85"/>
      <c r="F684" s="87"/>
    </row>
    <row r="685" spans="1:6">
      <c r="A685" s="96"/>
      <c r="B685" s="90">
        <v>6421</v>
      </c>
      <c r="C685" s="94">
        <v>64210</v>
      </c>
      <c r="D685" s="92" t="s">
        <v>4501</v>
      </c>
      <c r="E685" s="90">
        <v>4911</v>
      </c>
      <c r="F685" s="95">
        <v>64212</v>
      </c>
    </row>
    <row r="686" spans="1:6">
      <c r="A686" s="96"/>
      <c r="B686" s="90">
        <v>6422</v>
      </c>
      <c r="C686" s="85"/>
      <c r="D686" s="92" t="s">
        <v>4502</v>
      </c>
      <c r="E686" s="85"/>
      <c r="F686" s="87"/>
    </row>
    <row r="687" spans="1:6">
      <c r="A687" s="89"/>
      <c r="B687" s="91"/>
      <c r="C687" s="94">
        <v>64221</v>
      </c>
      <c r="D687" s="92" t="s">
        <v>4503</v>
      </c>
      <c r="E687" s="90">
        <v>4921</v>
      </c>
      <c r="F687" s="95">
        <v>64314</v>
      </c>
    </row>
    <row r="688" spans="1:6">
      <c r="A688" s="89"/>
      <c r="B688" s="91"/>
      <c r="C688" s="94">
        <v>64222</v>
      </c>
      <c r="D688" s="92" t="s">
        <v>4504</v>
      </c>
      <c r="E688" s="90">
        <v>4921</v>
      </c>
      <c r="F688" s="95">
        <v>64329</v>
      </c>
    </row>
    <row r="689" spans="1:6">
      <c r="A689" s="89"/>
      <c r="B689" s="91"/>
      <c r="C689" s="94">
        <v>64223</v>
      </c>
      <c r="D689" s="92" t="s">
        <v>4505</v>
      </c>
      <c r="E689" s="90">
        <v>4921</v>
      </c>
      <c r="F689" s="95">
        <v>64212</v>
      </c>
    </row>
    <row r="690" spans="1:6">
      <c r="A690" s="96"/>
      <c r="B690" s="85"/>
      <c r="C690" s="94">
        <v>64224</v>
      </c>
      <c r="D690" s="92" t="s">
        <v>4506</v>
      </c>
      <c r="E690" s="90">
        <v>4921</v>
      </c>
      <c r="F690" s="95">
        <v>64319</v>
      </c>
    </row>
    <row r="691" spans="1:6">
      <c r="A691" s="96"/>
      <c r="B691" s="90">
        <v>6423</v>
      </c>
      <c r="C691" s="85"/>
      <c r="D691" s="92" t="s">
        <v>4507</v>
      </c>
      <c r="E691" s="85"/>
      <c r="F691" s="87"/>
    </row>
    <row r="692" spans="1:6" ht="19.5">
      <c r="A692" s="96"/>
      <c r="B692" s="85"/>
      <c r="C692" s="94">
        <v>64231</v>
      </c>
      <c r="D692" s="97" t="s">
        <v>4508</v>
      </c>
      <c r="E692" s="90">
        <v>5011</v>
      </c>
      <c r="F692" s="95">
        <v>65140</v>
      </c>
    </row>
    <row r="693" spans="1:6" ht="19.5">
      <c r="A693" s="96"/>
      <c r="B693" s="85"/>
      <c r="C693" s="94">
        <v>64232</v>
      </c>
      <c r="D693" s="92" t="s">
        <v>4509</v>
      </c>
      <c r="E693" s="90">
        <v>5011</v>
      </c>
      <c r="F693" s="95">
        <v>65140</v>
      </c>
    </row>
    <row r="694" spans="1:6">
      <c r="A694" s="96"/>
      <c r="B694" s="90">
        <v>6424</v>
      </c>
      <c r="C694" s="85"/>
      <c r="D694" s="92" t="s">
        <v>4510</v>
      </c>
      <c r="E694" s="85"/>
      <c r="F694" s="87"/>
    </row>
    <row r="695" spans="1:6">
      <c r="A695" s="89"/>
      <c r="B695" s="91"/>
      <c r="C695" s="94">
        <v>64241</v>
      </c>
      <c r="D695" s="92" t="s">
        <v>4511</v>
      </c>
      <c r="E695" s="90">
        <v>5111</v>
      </c>
      <c r="F695" s="95">
        <v>66110</v>
      </c>
    </row>
    <row r="696" spans="1:6">
      <c r="A696" s="89"/>
      <c r="B696" s="91"/>
      <c r="C696" s="94">
        <v>64242</v>
      </c>
      <c r="D696" s="92" t="s">
        <v>4512</v>
      </c>
      <c r="E696" s="90">
        <v>5111</v>
      </c>
      <c r="F696" s="95">
        <v>66120</v>
      </c>
    </row>
    <row r="697" spans="1:6">
      <c r="A697" s="89"/>
      <c r="B697" s="91"/>
      <c r="C697" s="94">
        <v>64243</v>
      </c>
      <c r="D697" s="92" t="s">
        <v>4513</v>
      </c>
      <c r="E697" s="90">
        <v>5112</v>
      </c>
      <c r="F697" s="95">
        <v>66110</v>
      </c>
    </row>
    <row r="698" spans="1:6" ht="19.5">
      <c r="A698" s="96"/>
      <c r="B698" s="85"/>
      <c r="C698" s="94">
        <v>64244</v>
      </c>
      <c r="D698" s="97" t="s">
        <v>4514</v>
      </c>
      <c r="E698" s="90">
        <v>5112</v>
      </c>
      <c r="F698" s="95">
        <v>66120</v>
      </c>
    </row>
    <row r="699" spans="1:6">
      <c r="A699" s="96"/>
      <c r="B699" s="85"/>
      <c r="C699" s="94">
        <v>64245</v>
      </c>
      <c r="D699" s="92" t="s">
        <v>4515</v>
      </c>
      <c r="E699" s="113" t="s">
        <v>4498</v>
      </c>
      <c r="F699" s="95">
        <v>66120</v>
      </c>
    </row>
    <row r="700" spans="1:6">
      <c r="A700" s="96"/>
      <c r="B700" s="90">
        <v>6425</v>
      </c>
      <c r="C700" s="85"/>
      <c r="D700" s="92" t="s">
        <v>4516</v>
      </c>
      <c r="E700" s="85"/>
      <c r="F700" s="87"/>
    </row>
    <row r="701" spans="1:6">
      <c r="A701" s="96"/>
      <c r="B701" s="85"/>
      <c r="C701" s="94">
        <v>64250</v>
      </c>
      <c r="D701" s="92" t="s">
        <v>4516</v>
      </c>
      <c r="E701" s="90">
        <v>5112</v>
      </c>
      <c r="F701" s="95">
        <v>66300</v>
      </c>
    </row>
    <row r="702" spans="1:6">
      <c r="A702" s="132" t="s">
        <v>4517</v>
      </c>
      <c r="B702" s="85"/>
      <c r="C702" s="85"/>
      <c r="D702" s="110" t="s">
        <v>4518</v>
      </c>
      <c r="E702" s="85"/>
      <c r="F702" s="87"/>
    </row>
    <row r="703" spans="1:6">
      <c r="A703" s="125">
        <v>651</v>
      </c>
      <c r="B703" s="85"/>
      <c r="C703" s="85"/>
      <c r="D703" s="110" t="s">
        <v>4519</v>
      </c>
      <c r="E703" s="85"/>
      <c r="F703" s="87"/>
    </row>
    <row r="704" spans="1:6">
      <c r="A704" s="89"/>
      <c r="B704" s="90">
        <v>6511</v>
      </c>
      <c r="C704" s="91"/>
      <c r="D704" s="92" t="s">
        <v>4520</v>
      </c>
      <c r="E704" s="91"/>
      <c r="F704" s="93"/>
    </row>
    <row r="705" spans="1:6" ht="19.5">
      <c r="A705" s="96"/>
      <c r="B705" s="85"/>
      <c r="C705" s="94">
        <v>65111</v>
      </c>
      <c r="D705" s="92" t="s">
        <v>4521</v>
      </c>
      <c r="E705" s="90">
        <v>4923</v>
      </c>
      <c r="F705" s="95">
        <v>64331</v>
      </c>
    </row>
    <row r="706" spans="1:6">
      <c r="A706" s="96"/>
      <c r="B706" s="85"/>
      <c r="C706" s="94">
        <v>65112</v>
      </c>
      <c r="D706" s="92" t="s">
        <v>4522</v>
      </c>
      <c r="E706" s="90">
        <v>4923</v>
      </c>
      <c r="F706" s="95">
        <v>64332</v>
      </c>
    </row>
    <row r="707" spans="1:6">
      <c r="A707" s="89"/>
      <c r="B707" s="91"/>
      <c r="C707" s="94">
        <v>65113</v>
      </c>
      <c r="D707" s="92" t="s">
        <v>4523</v>
      </c>
      <c r="E707" s="90">
        <v>4923</v>
      </c>
      <c r="F707" s="95">
        <v>64333</v>
      </c>
    </row>
    <row r="708" spans="1:6" ht="19.5">
      <c r="A708" s="96"/>
      <c r="B708" s="85"/>
      <c r="C708" s="94">
        <v>65114</v>
      </c>
      <c r="D708" s="97" t="s">
        <v>4524</v>
      </c>
      <c r="E708" s="90">
        <v>4923</v>
      </c>
      <c r="F708" s="95">
        <v>64334</v>
      </c>
    </row>
    <row r="709" spans="1:6">
      <c r="A709" s="96"/>
      <c r="B709" s="85"/>
      <c r="C709" s="94">
        <v>65115</v>
      </c>
      <c r="D709" s="92" t="s">
        <v>4525</v>
      </c>
      <c r="E709" s="90">
        <v>4923</v>
      </c>
      <c r="F709" s="95">
        <v>64335</v>
      </c>
    </row>
    <row r="710" spans="1:6">
      <c r="A710" s="96"/>
      <c r="B710" s="85"/>
      <c r="C710" s="94">
        <v>65116</v>
      </c>
      <c r="D710" s="92" t="s">
        <v>4526</v>
      </c>
      <c r="E710" s="90">
        <v>4923</v>
      </c>
      <c r="F710" s="95">
        <v>64336</v>
      </c>
    </row>
    <row r="711" spans="1:6">
      <c r="A711" s="89"/>
      <c r="B711" s="91"/>
      <c r="C711" s="94">
        <v>65117</v>
      </c>
      <c r="D711" s="92" t="s">
        <v>4527</v>
      </c>
      <c r="E711" s="90">
        <v>4923</v>
      </c>
      <c r="F711" s="95">
        <v>64339</v>
      </c>
    </row>
    <row r="712" spans="1:6">
      <c r="A712" s="89"/>
      <c r="B712" s="91"/>
      <c r="C712" s="94">
        <v>65118</v>
      </c>
      <c r="D712" s="92" t="s">
        <v>4528</v>
      </c>
      <c r="E712" s="90">
        <v>4923</v>
      </c>
      <c r="F712" s="95">
        <v>64339</v>
      </c>
    </row>
    <row r="713" spans="1:6">
      <c r="A713" s="96"/>
      <c r="B713" s="85"/>
      <c r="C713" s="94">
        <v>65119</v>
      </c>
      <c r="D713" s="92" t="s">
        <v>4529</v>
      </c>
      <c r="E713" s="90">
        <v>4923</v>
      </c>
      <c r="F713" s="95">
        <v>64339</v>
      </c>
    </row>
    <row r="714" spans="1:6">
      <c r="A714" s="96"/>
      <c r="B714" s="90">
        <v>6512</v>
      </c>
      <c r="C714" s="85"/>
      <c r="D714" s="92" t="s">
        <v>4530</v>
      </c>
      <c r="E714" s="85"/>
      <c r="F714" s="87"/>
    </row>
    <row r="715" spans="1:6" ht="19.5">
      <c r="A715" s="96"/>
      <c r="B715" s="85"/>
      <c r="C715" s="94">
        <v>65121</v>
      </c>
      <c r="D715" s="97" t="s">
        <v>4531</v>
      </c>
      <c r="E715" s="90">
        <v>4912</v>
      </c>
      <c r="F715" s="95">
        <v>64221</v>
      </c>
    </row>
    <row r="716" spans="1:6">
      <c r="A716" s="89"/>
      <c r="B716" s="91"/>
      <c r="C716" s="94">
        <v>65122</v>
      </c>
      <c r="D716" s="92" t="s">
        <v>4532</v>
      </c>
      <c r="E716" s="90">
        <v>4912</v>
      </c>
      <c r="F716" s="95">
        <v>64222</v>
      </c>
    </row>
    <row r="717" spans="1:6">
      <c r="A717" s="89"/>
      <c r="B717" s="91"/>
      <c r="C717" s="94">
        <v>65123</v>
      </c>
      <c r="D717" s="92" t="s">
        <v>4533</v>
      </c>
      <c r="E717" s="90">
        <v>4912</v>
      </c>
      <c r="F717" s="95">
        <v>65123</v>
      </c>
    </row>
    <row r="718" spans="1:6">
      <c r="A718" s="96"/>
      <c r="B718" s="85"/>
      <c r="C718" s="94">
        <v>65124</v>
      </c>
      <c r="D718" s="92" t="s">
        <v>4534</v>
      </c>
      <c r="E718" s="90">
        <v>4912</v>
      </c>
      <c r="F718" s="95">
        <v>64224</v>
      </c>
    </row>
    <row r="719" spans="1:6">
      <c r="A719" s="89"/>
      <c r="B719" s="91"/>
      <c r="C719" s="94">
        <v>65125</v>
      </c>
      <c r="D719" s="92" t="s">
        <v>4535</v>
      </c>
      <c r="E719" s="90">
        <v>4912</v>
      </c>
      <c r="F719" s="95">
        <v>64229</v>
      </c>
    </row>
    <row r="720" spans="1:6">
      <c r="A720" s="89"/>
      <c r="B720" s="91"/>
      <c r="C720" s="94">
        <v>65126</v>
      </c>
      <c r="D720" s="92" t="s">
        <v>4536</v>
      </c>
      <c r="E720" s="90">
        <v>4912</v>
      </c>
      <c r="F720" s="95">
        <v>64229</v>
      </c>
    </row>
    <row r="721" spans="1:6">
      <c r="A721" s="96"/>
      <c r="B721" s="85"/>
      <c r="C721" s="94">
        <v>65129</v>
      </c>
      <c r="D721" s="92" t="s">
        <v>4537</v>
      </c>
      <c r="E721" s="90">
        <v>4912</v>
      </c>
      <c r="F721" s="95">
        <v>64229</v>
      </c>
    </row>
    <row r="722" spans="1:6">
      <c r="A722" s="96"/>
      <c r="B722" s="90">
        <v>6513</v>
      </c>
      <c r="C722" s="85"/>
      <c r="D722" s="92" t="s">
        <v>4538</v>
      </c>
      <c r="E722" s="85"/>
      <c r="F722" s="87"/>
    </row>
    <row r="723" spans="1:6">
      <c r="A723" s="89"/>
      <c r="B723" s="91"/>
      <c r="C723" s="94">
        <v>65131</v>
      </c>
      <c r="D723" s="92" t="s">
        <v>4539</v>
      </c>
      <c r="E723" s="90">
        <v>4930</v>
      </c>
      <c r="F723" s="95">
        <v>64410</v>
      </c>
    </row>
    <row r="724" spans="1:6">
      <c r="A724" s="89"/>
      <c r="B724" s="91"/>
      <c r="C724" s="94">
        <v>65132</v>
      </c>
      <c r="D724" s="92" t="s">
        <v>4540</v>
      </c>
      <c r="E724" s="90">
        <v>4930</v>
      </c>
      <c r="F724" s="95">
        <v>64410</v>
      </c>
    </row>
    <row r="725" spans="1:6">
      <c r="A725" s="89"/>
      <c r="B725" s="91"/>
      <c r="C725" s="94">
        <v>65133</v>
      </c>
      <c r="D725" s="92" t="s">
        <v>4541</v>
      </c>
      <c r="E725" s="90">
        <v>4930</v>
      </c>
      <c r="F725" s="95">
        <v>64410</v>
      </c>
    </row>
    <row r="726" spans="1:6">
      <c r="A726" s="96"/>
      <c r="B726" s="85"/>
      <c r="C726" s="94">
        <v>65139</v>
      </c>
      <c r="D726" s="92" t="s">
        <v>4542</v>
      </c>
      <c r="E726" s="90">
        <v>4930</v>
      </c>
      <c r="F726" s="95">
        <v>64490</v>
      </c>
    </row>
    <row r="727" spans="1:6">
      <c r="A727" s="88">
        <v>652</v>
      </c>
      <c r="B727" s="85"/>
      <c r="C727" s="85"/>
      <c r="D727" s="86" t="s">
        <v>4543</v>
      </c>
      <c r="E727" s="85"/>
      <c r="F727" s="87"/>
    </row>
    <row r="728" spans="1:6">
      <c r="A728" s="89"/>
      <c r="B728" s="90">
        <v>6521</v>
      </c>
      <c r="C728" s="91"/>
      <c r="D728" s="92" t="s">
        <v>4544</v>
      </c>
      <c r="E728" s="91"/>
      <c r="F728" s="93"/>
    </row>
    <row r="729" spans="1:6" ht="19.5">
      <c r="A729" s="96"/>
      <c r="B729" s="85"/>
      <c r="C729" s="94">
        <v>65211</v>
      </c>
      <c r="D729" s="97" t="s">
        <v>4545</v>
      </c>
      <c r="E729" s="90">
        <v>5012</v>
      </c>
      <c r="F729" s="95">
        <v>65121</v>
      </c>
    </row>
    <row r="730" spans="1:6">
      <c r="A730" s="89"/>
      <c r="B730" s="91"/>
      <c r="C730" s="94">
        <v>65212</v>
      </c>
      <c r="D730" s="92" t="s">
        <v>4546</v>
      </c>
      <c r="E730" s="90">
        <v>5012</v>
      </c>
      <c r="F730" s="95">
        <v>65122</v>
      </c>
    </row>
    <row r="731" spans="1:6">
      <c r="A731" s="89"/>
      <c r="B731" s="91"/>
      <c r="C731" s="94">
        <v>65213</v>
      </c>
      <c r="D731" s="92" t="s">
        <v>4547</v>
      </c>
      <c r="E731" s="90">
        <v>5012</v>
      </c>
      <c r="F731" s="95">
        <v>65123</v>
      </c>
    </row>
    <row r="732" spans="1:6">
      <c r="A732" s="96"/>
      <c r="B732" s="85"/>
      <c r="C732" s="94">
        <v>65219</v>
      </c>
      <c r="D732" s="92" t="s">
        <v>4548</v>
      </c>
      <c r="E732" s="90">
        <v>5012</v>
      </c>
      <c r="F732" s="98" t="s">
        <v>4549</v>
      </c>
    </row>
    <row r="733" spans="1:6">
      <c r="A733" s="96"/>
      <c r="B733" s="90">
        <v>6522</v>
      </c>
      <c r="C733" s="85"/>
      <c r="D733" s="92" t="s">
        <v>4550</v>
      </c>
      <c r="E733" s="85"/>
      <c r="F733" s="87"/>
    </row>
    <row r="734" spans="1:6">
      <c r="A734" s="96"/>
      <c r="B734" s="85"/>
      <c r="C734" s="94">
        <v>65221</v>
      </c>
      <c r="D734" s="92" t="s">
        <v>4551</v>
      </c>
      <c r="E734" s="90">
        <v>5022</v>
      </c>
      <c r="F734" s="95">
        <v>65221</v>
      </c>
    </row>
    <row r="735" spans="1:6">
      <c r="A735" s="89"/>
      <c r="B735" s="91"/>
      <c r="C735" s="94">
        <v>65222</v>
      </c>
      <c r="D735" s="92" t="s">
        <v>4552</v>
      </c>
      <c r="E735" s="90">
        <v>5022</v>
      </c>
      <c r="F735" s="95">
        <v>65222</v>
      </c>
    </row>
    <row r="736" spans="1:6">
      <c r="A736" s="89"/>
      <c r="B736" s="91"/>
      <c r="C736" s="94">
        <v>65223</v>
      </c>
      <c r="D736" s="92" t="s">
        <v>4553</v>
      </c>
      <c r="E736" s="90">
        <v>5022</v>
      </c>
      <c r="F736" s="93"/>
    </row>
    <row r="737" spans="1:6">
      <c r="A737" s="96"/>
      <c r="B737" s="85"/>
      <c r="C737" s="94">
        <v>65229</v>
      </c>
      <c r="D737" s="92" t="s">
        <v>4554</v>
      </c>
      <c r="E737" s="90">
        <v>5022</v>
      </c>
      <c r="F737" s="98" t="s">
        <v>4555</v>
      </c>
    </row>
    <row r="738" spans="1:6">
      <c r="A738" s="88">
        <v>653</v>
      </c>
      <c r="B738" s="85"/>
      <c r="C738" s="85"/>
      <c r="D738" s="86" t="s">
        <v>4556</v>
      </c>
      <c r="E738" s="85"/>
      <c r="F738" s="87"/>
    </row>
    <row r="739" spans="1:6">
      <c r="A739" s="89"/>
      <c r="B739" s="90">
        <v>6531</v>
      </c>
      <c r="C739" s="91"/>
      <c r="D739" s="92" t="s">
        <v>4557</v>
      </c>
      <c r="E739" s="91"/>
      <c r="F739" s="93"/>
    </row>
    <row r="740" spans="1:6">
      <c r="A740" s="96"/>
      <c r="B740" s="85"/>
      <c r="C740" s="94">
        <v>65311</v>
      </c>
      <c r="D740" s="92" t="s">
        <v>4558</v>
      </c>
      <c r="E740" s="90">
        <v>5120</v>
      </c>
      <c r="F740" s="87"/>
    </row>
    <row r="741" spans="1:6">
      <c r="A741" s="89"/>
      <c r="B741" s="91"/>
      <c r="C741" s="94">
        <v>65312</v>
      </c>
      <c r="D741" s="92" t="s">
        <v>4559</v>
      </c>
      <c r="E741" s="90">
        <v>5120</v>
      </c>
      <c r="F741" s="93"/>
    </row>
    <row r="742" spans="1:6">
      <c r="A742" s="96"/>
      <c r="B742" s="85"/>
      <c r="C742" s="94">
        <v>65319</v>
      </c>
      <c r="D742" s="92" t="s">
        <v>4560</v>
      </c>
      <c r="E742" s="90">
        <v>5120</v>
      </c>
      <c r="F742" s="95">
        <v>66290</v>
      </c>
    </row>
    <row r="743" spans="1:6">
      <c r="A743" s="96"/>
      <c r="B743" s="90">
        <v>6532</v>
      </c>
      <c r="C743" s="94">
        <v>65320</v>
      </c>
      <c r="D743" s="92" t="s">
        <v>4561</v>
      </c>
      <c r="E743" s="90">
        <v>5120</v>
      </c>
      <c r="F743" s="95">
        <v>66300</v>
      </c>
    </row>
    <row r="744" spans="1:6" ht="19.5">
      <c r="A744" s="84" t="s">
        <v>4562</v>
      </c>
      <c r="B744" s="97"/>
      <c r="C744" s="97"/>
      <c r="D744" s="110" t="s">
        <v>4563</v>
      </c>
      <c r="E744" s="97"/>
      <c r="F744" s="118"/>
    </row>
    <row r="745" spans="1:6">
      <c r="A745" s="88">
        <v>660</v>
      </c>
      <c r="B745" s="85"/>
      <c r="C745" s="85"/>
      <c r="D745" s="86" t="s">
        <v>4564</v>
      </c>
      <c r="E745" s="85"/>
      <c r="F745" s="87"/>
    </row>
    <row r="746" spans="1:6">
      <c r="A746" s="96"/>
      <c r="B746" s="90">
        <v>6601</v>
      </c>
      <c r="C746" s="85"/>
      <c r="D746" s="92" t="s">
        <v>4565</v>
      </c>
      <c r="E746" s="85"/>
      <c r="F746" s="87"/>
    </row>
    <row r="747" spans="1:6">
      <c r="A747" s="89"/>
      <c r="B747" s="91"/>
      <c r="C747" s="94">
        <v>66011</v>
      </c>
      <c r="D747" s="92" t="s">
        <v>4566</v>
      </c>
      <c r="E747" s="90">
        <v>4922</v>
      </c>
      <c r="F747" s="95">
        <v>64323</v>
      </c>
    </row>
    <row r="748" spans="1:6">
      <c r="A748" s="89"/>
      <c r="B748" s="91"/>
      <c r="C748" s="94">
        <v>66012</v>
      </c>
      <c r="D748" s="92" t="s">
        <v>4567</v>
      </c>
      <c r="E748" s="90">
        <v>4922</v>
      </c>
      <c r="F748" s="95">
        <v>64350</v>
      </c>
    </row>
    <row r="749" spans="1:6">
      <c r="A749" s="96"/>
      <c r="B749" s="85"/>
      <c r="C749" s="94">
        <v>66019</v>
      </c>
      <c r="D749" s="92" t="s">
        <v>4568</v>
      </c>
      <c r="E749" s="90">
        <v>4922</v>
      </c>
      <c r="F749" s="87"/>
    </row>
    <row r="750" spans="1:6">
      <c r="A750" s="96"/>
      <c r="B750" s="90">
        <v>6602</v>
      </c>
      <c r="C750" s="85"/>
      <c r="D750" s="92" t="s">
        <v>4569</v>
      </c>
      <c r="E750" s="85"/>
      <c r="F750" s="87"/>
    </row>
    <row r="751" spans="1:6" ht="19.5">
      <c r="A751" s="96"/>
      <c r="B751" s="85"/>
      <c r="C751" s="94">
        <v>66021</v>
      </c>
      <c r="D751" s="97" t="s">
        <v>4570</v>
      </c>
      <c r="E751" s="90">
        <v>5011</v>
      </c>
      <c r="F751" s="95">
        <v>65130</v>
      </c>
    </row>
    <row r="752" spans="1:6" ht="19.5">
      <c r="A752" s="96"/>
      <c r="B752" s="85"/>
      <c r="C752" s="94">
        <v>66022</v>
      </c>
      <c r="D752" s="97" t="s">
        <v>4571</v>
      </c>
      <c r="E752" s="90">
        <v>5012</v>
      </c>
      <c r="F752" s="95">
        <v>65130</v>
      </c>
    </row>
    <row r="753" spans="1:6" ht="19.5">
      <c r="A753" s="96"/>
      <c r="B753" s="85"/>
      <c r="C753" s="94">
        <v>66023</v>
      </c>
      <c r="D753" s="97" t="s">
        <v>4572</v>
      </c>
      <c r="E753" s="90">
        <v>5021</v>
      </c>
      <c r="F753" s="95">
        <v>65230</v>
      </c>
    </row>
    <row r="754" spans="1:6" ht="19.5">
      <c r="A754" s="96"/>
      <c r="B754" s="85"/>
      <c r="C754" s="94">
        <v>66024</v>
      </c>
      <c r="D754" s="92" t="s">
        <v>4573</v>
      </c>
      <c r="E754" s="90">
        <v>5022</v>
      </c>
      <c r="F754" s="95">
        <v>65230</v>
      </c>
    </row>
    <row r="755" spans="1:6">
      <c r="A755" s="96"/>
      <c r="B755" s="90">
        <v>6603</v>
      </c>
      <c r="C755" s="85"/>
      <c r="D755" s="92" t="s">
        <v>4574</v>
      </c>
      <c r="E755" s="85"/>
      <c r="F755" s="87"/>
    </row>
    <row r="756" spans="1:6">
      <c r="A756" s="89"/>
      <c r="B756" s="91"/>
      <c r="C756" s="94">
        <v>66031</v>
      </c>
      <c r="D756" s="92" t="s">
        <v>4575</v>
      </c>
      <c r="E756" s="90">
        <v>5110</v>
      </c>
      <c r="F756" s="95">
        <v>66400</v>
      </c>
    </row>
    <row r="757" spans="1:6">
      <c r="A757" s="96"/>
      <c r="B757" s="85"/>
      <c r="C757" s="94">
        <v>66032</v>
      </c>
      <c r="D757" s="92" t="s">
        <v>4576</v>
      </c>
      <c r="E757" s="90">
        <v>5120</v>
      </c>
      <c r="F757" s="95">
        <v>66400</v>
      </c>
    </row>
    <row r="758" spans="1:6">
      <c r="A758" s="84" t="s">
        <v>4577</v>
      </c>
      <c r="B758" s="85"/>
      <c r="C758" s="85"/>
      <c r="D758" s="86" t="s">
        <v>4578</v>
      </c>
      <c r="E758" s="85"/>
      <c r="F758" s="87"/>
    </row>
    <row r="759" spans="1:6">
      <c r="A759" s="88">
        <v>671</v>
      </c>
      <c r="B759" s="85"/>
      <c r="C759" s="85"/>
      <c r="D759" s="86" t="s">
        <v>4579</v>
      </c>
      <c r="E759" s="85"/>
      <c r="F759" s="87"/>
    </row>
    <row r="760" spans="1:6">
      <c r="A760" s="96"/>
      <c r="B760" s="90">
        <v>6711</v>
      </c>
      <c r="C760" s="94">
        <v>67110</v>
      </c>
      <c r="D760" s="92" t="s">
        <v>4580</v>
      </c>
      <c r="E760" s="90">
        <v>5224</v>
      </c>
      <c r="F760" s="95">
        <v>67110</v>
      </c>
    </row>
    <row r="761" spans="1:6">
      <c r="A761" s="96"/>
      <c r="B761" s="90">
        <v>6719</v>
      </c>
      <c r="C761" s="94">
        <v>67190</v>
      </c>
      <c r="D761" s="92" t="s">
        <v>4581</v>
      </c>
      <c r="E761" s="90">
        <v>5124</v>
      </c>
      <c r="F761" s="95">
        <v>67190</v>
      </c>
    </row>
    <row r="762" spans="1:6">
      <c r="A762" s="88">
        <v>672</v>
      </c>
      <c r="B762" s="85"/>
      <c r="C762" s="85"/>
      <c r="D762" s="86" t="s">
        <v>4582</v>
      </c>
      <c r="E762" s="85"/>
      <c r="F762" s="87"/>
    </row>
    <row r="763" spans="1:6">
      <c r="A763" s="96"/>
      <c r="B763" s="90">
        <v>6721</v>
      </c>
      <c r="C763" s="94">
        <v>67210</v>
      </c>
      <c r="D763" s="92" t="s">
        <v>4583</v>
      </c>
      <c r="E763" s="90">
        <v>5210</v>
      </c>
      <c r="F763" s="95">
        <v>67210</v>
      </c>
    </row>
    <row r="764" spans="1:6">
      <c r="A764" s="96"/>
      <c r="B764" s="90">
        <v>6722</v>
      </c>
      <c r="C764" s="94">
        <v>67220</v>
      </c>
      <c r="D764" s="92" t="s">
        <v>4584</v>
      </c>
      <c r="E764" s="90">
        <v>5210</v>
      </c>
      <c r="F764" s="87"/>
    </row>
    <row r="765" spans="1:6">
      <c r="A765" s="96"/>
      <c r="B765" s="90">
        <v>6729</v>
      </c>
      <c r="C765" s="94">
        <v>67290</v>
      </c>
      <c r="D765" s="92" t="s">
        <v>4585</v>
      </c>
      <c r="E765" s="90">
        <v>5210</v>
      </c>
      <c r="F765" s="95">
        <v>67290</v>
      </c>
    </row>
    <row r="766" spans="1:6">
      <c r="A766" s="88">
        <v>673</v>
      </c>
      <c r="B766" s="85"/>
      <c r="C766" s="85"/>
      <c r="D766" s="86" t="s">
        <v>4586</v>
      </c>
      <c r="E766" s="85"/>
      <c r="F766" s="87"/>
    </row>
    <row r="767" spans="1:6">
      <c r="A767" s="96"/>
      <c r="B767" s="90">
        <v>6731</v>
      </c>
      <c r="C767" s="94">
        <v>67310</v>
      </c>
      <c r="D767" s="92" t="s">
        <v>4587</v>
      </c>
      <c r="E767" s="90">
        <v>5221</v>
      </c>
      <c r="F767" s="95">
        <v>64230</v>
      </c>
    </row>
    <row r="768" spans="1:6">
      <c r="A768" s="96"/>
      <c r="B768" s="90">
        <v>6739</v>
      </c>
      <c r="C768" s="94">
        <v>67390</v>
      </c>
      <c r="D768" s="92" t="s">
        <v>4588</v>
      </c>
      <c r="E768" s="90">
        <v>5221</v>
      </c>
      <c r="F768" s="95">
        <v>67400</v>
      </c>
    </row>
    <row r="769" spans="1:6">
      <c r="A769" s="88">
        <v>674</v>
      </c>
      <c r="B769" s="85"/>
      <c r="C769" s="85"/>
      <c r="D769" s="86" t="s">
        <v>4589</v>
      </c>
      <c r="E769" s="90">
        <v>5221</v>
      </c>
      <c r="F769" s="87"/>
    </row>
    <row r="770" spans="1:6">
      <c r="A770" s="96"/>
      <c r="B770" s="90">
        <v>6741</v>
      </c>
      <c r="C770" s="94">
        <v>67410</v>
      </c>
      <c r="D770" s="92" t="s">
        <v>4590</v>
      </c>
      <c r="E770" s="90">
        <v>5221</v>
      </c>
      <c r="F770" s="95">
        <v>67510</v>
      </c>
    </row>
    <row r="771" spans="1:6">
      <c r="A771" s="96"/>
      <c r="B771" s="90">
        <v>6742</v>
      </c>
      <c r="C771" s="94">
        <v>67420</v>
      </c>
      <c r="D771" s="92" t="s">
        <v>4591</v>
      </c>
      <c r="E771" s="90">
        <v>5221</v>
      </c>
      <c r="F771" s="95">
        <v>67520</v>
      </c>
    </row>
    <row r="772" spans="1:6">
      <c r="A772" s="96"/>
      <c r="B772" s="90">
        <v>6743</v>
      </c>
      <c r="C772" s="94">
        <v>67430</v>
      </c>
      <c r="D772" s="92" t="s">
        <v>4592</v>
      </c>
      <c r="E772" s="90">
        <v>5221</v>
      </c>
      <c r="F772" s="95">
        <v>67530</v>
      </c>
    </row>
    <row r="773" spans="1:6">
      <c r="A773" s="96"/>
      <c r="B773" s="90">
        <v>6744</v>
      </c>
      <c r="C773" s="94">
        <v>67440</v>
      </c>
      <c r="D773" s="92" t="s">
        <v>4593</v>
      </c>
      <c r="E773" s="90">
        <v>5221</v>
      </c>
      <c r="F773" s="95">
        <v>67590</v>
      </c>
    </row>
    <row r="774" spans="1:6">
      <c r="A774" s="96"/>
      <c r="B774" s="90">
        <v>6749</v>
      </c>
      <c r="C774" s="94">
        <v>67490</v>
      </c>
      <c r="D774" s="92" t="s">
        <v>4594</v>
      </c>
      <c r="E774" s="90">
        <v>5221</v>
      </c>
      <c r="F774" s="95">
        <v>67590</v>
      </c>
    </row>
    <row r="775" spans="1:6">
      <c r="A775" s="88">
        <v>675</v>
      </c>
      <c r="B775" s="85"/>
      <c r="C775" s="85"/>
      <c r="D775" s="86" t="s">
        <v>4595</v>
      </c>
      <c r="E775" s="85"/>
      <c r="F775" s="87"/>
    </row>
    <row r="776" spans="1:6" ht="19.5">
      <c r="A776" s="96"/>
      <c r="B776" s="90">
        <v>6751</v>
      </c>
      <c r="C776" s="85"/>
      <c r="D776" s="97" t="s">
        <v>4596</v>
      </c>
      <c r="E776" s="90">
        <v>5222</v>
      </c>
      <c r="F776" s="87"/>
    </row>
    <row r="777" spans="1:6" ht="19.5">
      <c r="A777" s="96"/>
      <c r="B777" s="85"/>
      <c r="C777" s="94">
        <v>67511</v>
      </c>
      <c r="D777" s="97" t="s">
        <v>4597</v>
      </c>
      <c r="E777" s="90">
        <v>5222</v>
      </c>
      <c r="F777" s="95">
        <v>67300</v>
      </c>
    </row>
    <row r="778" spans="1:6" ht="19.5">
      <c r="A778" s="96"/>
      <c r="B778" s="85"/>
      <c r="C778" s="94">
        <v>67512</v>
      </c>
      <c r="D778" s="92" t="s">
        <v>4598</v>
      </c>
      <c r="E778" s="90">
        <v>5222</v>
      </c>
      <c r="F778" s="95">
        <v>67300</v>
      </c>
    </row>
    <row r="779" spans="1:6">
      <c r="A779" s="96"/>
      <c r="B779" s="90">
        <v>6752</v>
      </c>
      <c r="C779" s="85"/>
      <c r="D779" s="92" t="s">
        <v>4599</v>
      </c>
      <c r="E779" s="85"/>
      <c r="F779" s="87"/>
    </row>
    <row r="780" spans="1:6">
      <c r="A780" s="89"/>
      <c r="B780" s="91"/>
      <c r="C780" s="94">
        <v>67521</v>
      </c>
      <c r="D780" s="92" t="s">
        <v>4600</v>
      </c>
      <c r="E780" s="90">
        <v>5222</v>
      </c>
      <c r="F780" s="95">
        <v>67620</v>
      </c>
    </row>
    <row r="781" spans="1:6">
      <c r="A781" s="96"/>
      <c r="B781" s="85"/>
      <c r="C781" s="94">
        <v>67522</v>
      </c>
      <c r="D781" s="92" t="s">
        <v>4601</v>
      </c>
      <c r="E781" s="90">
        <v>5222</v>
      </c>
      <c r="F781" s="95">
        <v>67620</v>
      </c>
    </row>
    <row r="782" spans="1:6">
      <c r="A782" s="96"/>
      <c r="B782" s="90">
        <v>6753</v>
      </c>
      <c r="C782" s="85"/>
      <c r="D782" s="92" t="s">
        <v>4602</v>
      </c>
      <c r="E782" s="85"/>
      <c r="F782" s="87"/>
    </row>
    <row r="783" spans="1:6">
      <c r="A783" s="89"/>
      <c r="B783" s="91"/>
      <c r="C783" s="94">
        <v>67531</v>
      </c>
      <c r="D783" s="92" t="s">
        <v>4603</v>
      </c>
      <c r="E783" s="90">
        <v>5222</v>
      </c>
      <c r="F783" s="93"/>
    </row>
    <row r="784" spans="1:6">
      <c r="A784" s="89"/>
      <c r="B784" s="91"/>
      <c r="C784" s="94">
        <v>67532</v>
      </c>
      <c r="D784" s="92" t="s">
        <v>4604</v>
      </c>
      <c r="E784" s="90">
        <v>5222</v>
      </c>
      <c r="F784" s="95">
        <v>67140</v>
      </c>
    </row>
    <row r="785" spans="1:6">
      <c r="A785" s="89"/>
      <c r="B785" s="91"/>
      <c r="C785" s="91"/>
      <c r="D785" s="91"/>
      <c r="E785" s="91"/>
      <c r="F785" s="95">
        <v>67630</v>
      </c>
    </row>
    <row r="786" spans="1:6">
      <c r="A786" s="96"/>
      <c r="B786" s="90">
        <v>6759</v>
      </c>
      <c r="C786" s="94">
        <v>67590</v>
      </c>
      <c r="D786" s="92" t="s">
        <v>4605</v>
      </c>
      <c r="E786" s="90">
        <v>5222</v>
      </c>
      <c r="F786" s="95">
        <v>67690</v>
      </c>
    </row>
    <row r="787" spans="1:6">
      <c r="A787" s="88">
        <v>676</v>
      </c>
      <c r="B787" s="85"/>
      <c r="C787" s="85"/>
      <c r="D787" s="86" t="s">
        <v>4606</v>
      </c>
      <c r="E787" s="85"/>
      <c r="F787" s="87"/>
    </row>
    <row r="788" spans="1:6">
      <c r="A788" s="111"/>
      <c r="B788" s="99">
        <v>6761</v>
      </c>
      <c r="C788" s="101">
        <v>67610</v>
      </c>
      <c r="D788" s="92" t="s">
        <v>4607</v>
      </c>
      <c r="E788" s="99">
        <v>5223</v>
      </c>
      <c r="F788" s="119">
        <v>67710</v>
      </c>
    </row>
    <row r="789" spans="1:6">
      <c r="A789" s="96"/>
      <c r="B789" s="90">
        <v>6762</v>
      </c>
      <c r="C789" s="94">
        <v>67620</v>
      </c>
      <c r="D789" s="92" t="s">
        <v>4608</v>
      </c>
      <c r="E789" s="90">
        <v>5223</v>
      </c>
      <c r="F789" s="95">
        <v>67720</v>
      </c>
    </row>
    <row r="790" spans="1:6">
      <c r="A790" s="96"/>
      <c r="B790" s="90">
        <v>6763</v>
      </c>
      <c r="C790" s="94">
        <v>67630</v>
      </c>
      <c r="D790" s="92" t="s">
        <v>4609</v>
      </c>
      <c r="E790" s="90">
        <v>5223</v>
      </c>
      <c r="F790" s="95">
        <v>67790</v>
      </c>
    </row>
    <row r="791" spans="1:6">
      <c r="A791" s="125">
        <v>679</v>
      </c>
      <c r="B791" s="85"/>
      <c r="C791" s="85"/>
      <c r="D791" s="110" t="s">
        <v>4610</v>
      </c>
      <c r="E791" s="85"/>
      <c r="F791" s="87"/>
    </row>
    <row r="792" spans="1:6">
      <c r="A792" s="89"/>
      <c r="B792" s="90">
        <v>6791</v>
      </c>
      <c r="C792" s="91"/>
      <c r="D792" s="92" t="s">
        <v>4611</v>
      </c>
      <c r="E792" s="90">
        <v>5229</v>
      </c>
      <c r="F792" s="95">
        <v>67910</v>
      </c>
    </row>
    <row r="793" spans="1:6">
      <c r="A793" s="89"/>
      <c r="B793" s="91"/>
      <c r="C793" s="94">
        <v>67911</v>
      </c>
      <c r="D793" s="92" t="s">
        <v>4612</v>
      </c>
      <c r="E793" s="90">
        <v>5229</v>
      </c>
      <c r="F793" s="93"/>
    </row>
    <row r="794" spans="1:6" ht="19.5">
      <c r="A794" s="96"/>
      <c r="B794" s="85"/>
      <c r="C794" s="94">
        <v>67912</v>
      </c>
      <c r="D794" s="92" t="s">
        <v>4613</v>
      </c>
      <c r="E794" s="90">
        <v>5229</v>
      </c>
      <c r="F794" s="133" t="s">
        <v>4614</v>
      </c>
    </row>
    <row r="795" spans="1:6">
      <c r="A795" s="96"/>
      <c r="B795" s="90">
        <v>6799</v>
      </c>
      <c r="C795" s="94">
        <v>67990</v>
      </c>
      <c r="D795" s="92" t="s">
        <v>4615</v>
      </c>
      <c r="E795" s="85"/>
      <c r="F795" s="87"/>
    </row>
    <row r="796" spans="1:6">
      <c r="A796" s="84" t="s">
        <v>4616</v>
      </c>
      <c r="B796" s="85"/>
      <c r="C796" s="85"/>
      <c r="D796" s="86" t="s">
        <v>4617</v>
      </c>
      <c r="E796" s="85"/>
      <c r="F796" s="87"/>
    </row>
    <row r="797" spans="1:6">
      <c r="A797" s="88">
        <v>681</v>
      </c>
      <c r="B797" s="85"/>
      <c r="C797" s="85"/>
      <c r="D797" s="86" t="s">
        <v>4618</v>
      </c>
      <c r="E797" s="85"/>
      <c r="F797" s="87"/>
    </row>
    <row r="798" spans="1:6">
      <c r="A798" s="89"/>
      <c r="B798" s="90">
        <v>6811</v>
      </c>
      <c r="C798" s="91"/>
      <c r="D798" s="92" t="s">
        <v>4619</v>
      </c>
      <c r="E798" s="91"/>
      <c r="F798" s="93"/>
    </row>
    <row r="799" spans="1:6">
      <c r="A799" s="89"/>
      <c r="B799" s="91"/>
      <c r="C799" s="94">
        <v>68111</v>
      </c>
      <c r="D799" s="92" t="s">
        <v>4620</v>
      </c>
      <c r="E799" s="90">
        <v>5310</v>
      </c>
      <c r="F799" s="95">
        <v>68111</v>
      </c>
    </row>
    <row r="800" spans="1:6">
      <c r="A800" s="89"/>
      <c r="B800" s="91"/>
      <c r="C800" s="94">
        <v>68112</v>
      </c>
      <c r="D800" s="92" t="s">
        <v>4621</v>
      </c>
      <c r="E800" s="90">
        <v>5310</v>
      </c>
      <c r="F800" s="98" t="s">
        <v>4622</v>
      </c>
    </row>
    <row r="801" spans="1:6">
      <c r="A801" s="89"/>
      <c r="B801" s="91"/>
      <c r="C801" s="94">
        <v>68113</v>
      </c>
      <c r="D801" s="92" t="s">
        <v>4623</v>
      </c>
      <c r="E801" s="90">
        <v>5310</v>
      </c>
      <c r="F801" s="95">
        <v>64340</v>
      </c>
    </row>
    <row r="802" spans="1:6">
      <c r="A802" s="96"/>
      <c r="B802" s="85"/>
      <c r="C802" s="94">
        <v>68119</v>
      </c>
      <c r="D802" s="92" t="s">
        <v>4624</v>
      </c>
      <c r="E802" s="90">
        <v>5310</v>
      </c>
      <c r="F802" s="87"/>
    </row>
    <row r="803" spans="1:6">
      <c r="A803" s="96"/>
      <c r="B803" s="90">
        <v>6812</v>
      </c>
      <c r="C803" s="94">
        <v>68120</v>
      </c>
      <c r="D803" s="92" t="s">
        <v>4625</v>
      </c>
      <c r="E803" s="90">
        <v>5320</v>
      </c>
      <c r="F803" s="87"/>
    </row>
    <row r="804" spans="1:6">
      <c r="A804" s="96"/>
      <c r="B804" s="99">
        <v>6813</v>
      </c>
      <c r="C804" s="101">
        <v>68130</v>
      </c>
      <c r="D804" s="100" t="s">
        <v>4626</v>
      </c>
      <c r="E804" s="99">
        <v>5320</v>
      </c>
      <c r="F804" s="87"/>
    </row>
    <row r="805" spans="1:6" ht="19.5">
      <c r="A805" s="132" t="s">
        <v>4627</v>
      </c>
      <c r="B805" s="97"/>
      <c r="C805" s="97"/>
      <c r="D805" s="86" t="s">
        <v>4628</v>
      </c>
      <c r="E805" s="97"/>
      <c r="F805" s="118"/>
    </row>
    <row r="806" spans="1:6" ht="19.5">
      <c r="A806" s="125">
        <v>691</v>
      </c>
      <c r="B806" s="85"/>
      <c r="C806" s="85"/>
      <c r="D806" s="86" t="s">
        <v>4629</v>
      </c>
      <c r="E806" s="85"/>
      <c r="F806" s="87"/>
    </row>
    <row r="807" spans="1:6" ht="19.5">
      <c r="A807" s="96"/>
      <c r="B807" s="90">
        <v>6911</v>
      </c>
      <c r="C807" s="85"/>
      <c r="D807" s="97" t="s">
        <v>4630</v>
      </c>
      <c r="E807" s="85"/>
      <c r="F807" s="87"/>
    </row>
    <row r="808" spans="1:6">
      <c r="A808" s="89"/>
      <c r="B808" s="91"/>
      <c r="C808" s="94">
        <v>69111</v>
      </c>
      <c r="D808" s="92" t="s">
        <v>4631</v>
      </c>
      <c r="E808" s="90">
        <v>3512</v>
      </c>
      <c r="F808" s="95">
        <v>69111</v>
      </c>
    </row>
    <row r="809" spans="1:6">
      <c r="A809" s="96"/>
      <c r="B809" s="85"/>
      <c r="C809" s="94">
        <v>69112</v>
      </c>
      <c r="D809" s="92" t="s">
        <v>4632</v>
      </c>
      <c r="E809" s="90">
        <v>3513</v>
      </c>
      <c r="F809" s="95">
        <v>69112</v>
      </c>
    </row>
    <row r="810" spans="1:6">
      <c r="A810" s="96"/>
      <c r="B810" s="90">
        <v>6912</v>
      </c>
      <c r="C810" s="85"/>
      <c r="D810" s="92" t="s">
        <v>4633</v>
      </c>
      <c r="E810" s="85"/>
      <c r="F810" s="87"/>
    </row>
    <row r="811" spans="1:6">
      <c r="A811" s="96"/>
      <c r="B811" s="85"/>
      <c r="C811" s="94">
        <v>69120</v>
      </c>
      <c r="D811" s="92" t="s">
        <v>4633</v>
      </c>
      <c r="E811" s="90">
        <v>3520</v>
      </c>
      <c r="F811" s="95">
        <v>69120</v>
      </c>
    </row>
    <row r="812" spans="1:6">
      <c r="A812" s="88">
        <v>692</v>
      </c>
      <c r="B812" s="85"/>
      <c r="C812" s="85"/>
      <c r="D812" s="86" t="s">
        <v>4634</v>
      </c>
      <c r="E812" s="85"/>
      <c r="F812" s="87"/>
    </row>
    <row r="813" spans="1:6" ht="19.5">
      <c r="A813" s="96"/>
      <c r="B813" s="90">
        <v>6921</v>
      </c>
      <c r="C813" s="94">
        <v>69210</v>
      </c>
      <c r="D813" s="92" t="s">
        <v>4635</v>
      </c>
      <c r="E813" s="90">
        <v>3600</v>
      </c>
      <c r="F813" s="95">
        <v>69210</v>
      </c>
    </row>
    <row r="814" spans="1:6" ht="19.5">
      <c r="A814" s="111"/>
      <c r="B814" s="99">
        <v>6922</v>
      </c>
      <c r="C814" s="101">
        <v>69220</v>
      </c>
      <c r="D814" s="92" t="s">
        <v>4636</v>
      </c>
      <c r="E814" s="99">
        <v>3530</v>
      </c>
      <c r="F814" s="119">
        <v>69220</v>
      </c>
    </row>
    <row r="815" spans="1:6" ht="19.5">
      <c r="A815" s="111"/>
      <c r="B815" s="99">
        <v>6923</v>
      </c>
      <c r="C815" s="101">
        <v>69230</v>
      </c>
      <c r="D815" s="92" t="s">
        <v>4637</v>
      </c>
      <c r="E815" s="99">
        <v>3600</v>
      </c>
      <c r="F815" s="102" t="s">
        <v>4638</v>
      </c>
    </row>
    <row r="816" spans="1:6" ht="19.5">
      <c r="A816" s="132" t="s">
        <v>4639</v>
      </c>
      <c r="B816" s="97"/>
      <c r="C816" s="97"/>
      <c r="D816" s="86" t="s">
        <v>4640</v>
      </c>
      <c r="E816" s="97"/>
      <c r="F816" s="118"/>
    </row>
    <row r="817" spans="1:6">
      <c r="A817" s="84" t="s">
        <v>4641</v>
      </c>
      <c r="B817" s="85"/>
      <c r="C817" s="85"/>
      <c r="D817" s="86" t="s">
        <v>4642</v>
      </c>
      <c r="E817" s="85"/>
      <c r="F817" s="87"/>
    </row>
    <row r="818" spans="1:6" ht="19.5">
      <c r="A818" s="125">
        <v>711</v>
      </c>
      <c r="B818" s="85"/>
      <c r="C818" s="85"/>
      <c r="D818" s="86" t="s">
        <v>4643</v>
      </c>
      <c r="E818" s="85"/>
      <c r="F818" s="87"/>
    </row>
    <row r="819" spans="1:6">
      <c r="A819" s="89"/>
      <c r="B819" s="90">
        <v>7111</v>
      </c>
      <c r="C819" s="91"/>
      <c r="D819" s="92" t="s">
        <v>4644</v>
      </c>
      <c r="E819" s="91"/>
      <c r="F819" s="93"/>
    </row>
    <row r="820" spans="1:6">
      <c r="A820" s="96"/>
      <c r="B820" s="85"/>
      <c r="C820" s="94">
        <v>71110</v>
      </c>
      <c r="D820" s="92" t="s">
        <v>4644</v>
      </c>
      <c r="E820" s="90">
        <v>6411</v>
      </c>
      <c r="F820" s="95">
        <v>71100</v>
      </c>
    </row>
    <row r="821" spans="1:6">
      <c r="A821" s="96"/>
      <c r="B821" s="90">
        <v>7112</v>
      </c>
      <c r="C821" s="85"/>
      <c r="D821" s="92" t="s">
        <v>4645</v>
      </c>
      <c r="E821" s="85"/>
      <c r="F821" s="87"/>
    </row>
    <row r="822" spans="1:6">
      <c r="A822" s="89"/>
      <c r="B822" s="91"/>
      <c r="C822" s="94">
        <v>71121</v>
      </c>
      <c r="D822" s="92" t="s">
        <v>4646</v>
      </c>
      <c r="E822" s="90">
        <v>6412</v>
      </c>
      <c r="F822" s="95">
        <v>71100</v>
      </c>
    </row>
    <row r="823" spans="1:6">
      <c r="A823" s="89"/>
      <c r="B823" s="91"/>
      <c r="C823" s="94">
        <v>71122</v>
      </c>
      <c r="D823" s="92" t="s">
        <v>4647</v>
      </c>
      <c r="E823" s="113" t="s">
        <v>4648</v>
      </c>
      <c r="F823" s="95">
        <v>71100</v>
      </c>
    </row>
    <row r="824" spans="1:6" ht="19.5">
      <c r="A824" s="96"/>
      <c r="B824" s="85"/>
      <c r="C824" s="94">
        <v>71123</v>
      </c>
      <c r="D824" s="92" t="s">
        <v>4649</v>
      </c>
      <c r="E824" s="134" t="s">
        <v>4650</v>
      </c>
      <c r="F824" s="95">
        <v>71100</v>
      </c>
    </row>
    <row r="825" spans="1:6">
      <c r="A825" s="89"/>
      <c r="B825" s="91"/>
      <c r="C825" s="94">
        <v>71124</v>
      </c>
      <c r="D825" s="92" t="s">
        <v>4651</v>
      </c>
      <c r="E825" s="90">
        <v>6412</v>
      </c>
      <c r="F825" s="95">
        <v>71100</v>
      </c>
    </row>
    <row r="826" spans="1:6">
      <c r="A826" s="96"/>
      <c r="B826" s="85"/>
      <c r="C826" s="94">
        <v>71129</v>
      </c>
      <c r="D826" s="92" t="s">
        <v>4652</v>
      </c>
      <c r="E826" s="85"/>
      <c r="F826" s="95">
        <v>71100</v>
      </c>
    </row>
    <row r="827" spans="1:6">
      <c r="A827" s="96"/>
      <c r="B827" s="90">
        <v>7113</v>
      </c>
      <c r="C827" s="85"/>
      <c r="D827" s="92" t="s">
        <v>4653</v>
      </c>
      <c r="E827" s="85"/>
      <c r="F827" s="87"/>
    </row>
    <row r="828" spans="1:6">
      <c r="A828" s="89"/>
      <c r="B828" s="91"/>
      <c r="C828" s="94">
        <v>71131</v>
      </c>
      <c r="D828" s="92" t="s">
        <v>4654</v>
      </c>
      <c r="E828" s="90">
        <v>6412</v>
      </c>
      <c r="F828" s="95">
        <v>71100</v>
      </c>
    </row>
    <row r="829" spans="1:6">
      <c r="A829" s="89"/>
      <c r="B829" s="91"/>
      <c r="C829" s="94">
        <v>71132</v>
      </c>
      <c r="D829" s="92" t="s">
        <v>4655</v>
      </c>
      <c r="E829" s="90">
        <v>6412</v>
      </c>
      <c r="F829" s="95">
        <v>71100</v>
      </c>
    </row>
    <row r="830" spans="1:6">
      <c r="A830" s="89"/>
      <c r="B830" s="91"/>
      <c r="C830" s="94">
        <v>71133</v>
      </c>
      <c r="D830" s="92" t="s">
        <v>4656</v>
      </c>
      <c r="E830" s="113" t="s">
        <v>4648</v>
      </c>
      <c r="F830" s="95">
        <v>71100</v>
      </c>
    </row>
    <row r="831" spans="1:6" ht="19.5">
      <c r="A831" s="96"/>
      <c r="B831" s="85"/>
      <c r="C831" s="94">
        <v>71134</v>
      </c>
      <c r="D831" s="92" t="s">
        <v>4657</v>
      </c>
      <c r="E831" s="134" t="s">
        <v>4650</v>
      </c>
      <c r="F831" s="95">
        <v>71100</v>
      </c>
    </row>
    <row r="832" spans="1:6">
      <c r="A832" s="89"/>
      <c r="B832" s="91"/>
      <c r="C832" s="94">
        <v>71135</v>
      </c>
      <c r="D832" s="92" t="s">
        <v>4658</v>
      </c>
      <c r="E832" s="90">
        <v>6412</v>
      </c>
      <c r="F832" s="95">
        <v>71100</v>
      </c>
    </row>
    <row r="833" spans="1:6">
      <c r="A833" s="89"/>
      <c r="B833" s="91"/>
      <c r="C833" s="94">
        <v>71136</v>
      </c>
      <c r="D833" s="92" t="s">
        <v>4659</v>
      </c>
      <c r="E833" s="113" t="s">
        <v>4648</v>
      </c>
      <c r="F833" s="95">
        <v>71100</v>
      </c>
    </row>
    <row r="834" spans="1:6">
      <c r="A834" s="89"/>
      <c r="B834" s="91"/>
      <c r="C834" s="94">
        <v>71137</v>
      </c>
      <c r="D834" s="92" t="s">
        <v>4660</v>
      </c>
      <c r="E834" s="113" t="s">
        <v>4648</v>
      </c>
      <c r="F834" s="95">
        <v>71100</v>
      </c>
    </row>
    <row r="835" spans="1:6">
      <c r="A835" s="89"/>
      <c r="B835" s="91"/>
      <c r="C835" s="94">
        <v>71138</v>
      </c>
      <c r="D835" s="92" t="s">
        <v>4661</v>
      </c>
      <c r="E835" s="90">
        <v>6423</v>
      </c>
      <c r="F835" s="95">
        <v>71100</v>
      </c>
    </row>
    <row r="836" spans="1:6">
      <c r="A836" s="96"/>
      <c r="B836" s="85"/>
      <c r="C836" s="94">
        <v>71139</v>
      </c>
      <c r="D836" s="92" t="s">
        <v>4662</v>
      </c>
      <c r="E836" s="90">
        <v>6494</v>
      </c>
      <c r="F836" s="95">
        <v>71100</v>
      </c>
    </row>
    <row r="837" spans="1:6">
      <c r="A837" s="96"/>
      <c r="B837" s="90">
        <v>7114</v>
      </c>
      <c r="C837" s="85"/>
      <c r="D837" s="92" t="s">
        <v>4663</v>
      </c>
      <c r="E837" s="85"/>
      <c r="F837" s="87"/>
    </row>
    <row r="838" spans="1:6">
      <c r="A838" s="89"/>
      <c r="B838" s="91"/>
      <c r="C838" s="94">
        <v>71141</v>
      </c>
      <c r="D838" s="92" t="s">
        <v>4664</v>
      </c>
      <c r="E838" s="90">
        <v>6491</v>
      </c>
      <c r="F838" s="95">
        <v>71100</v>
      </c>
    </row>
    <row r="839" spans="1:6">
      <c r="A839" s="89"/>
      <c r="B839" s="91"/>
      <c r="C839" s="94">
        <v>71142</v>
      </c>
      <c r="D839" s="92" t="s">
        <v>4665</v>
      </c>
      <c r="E839" s="90">
        <v>6491</v>
      </c>
      <c r="F839" s="95">
        <v>71100</v>
      </c>
    </row>
    <row r="840" spans="1:6">
      <c r="A840" s="96"/>
      <c r="B840" s="85"/>
      <c r="C840" s="94">
        <v>71149</v>
      </c>
      <c r="D840" s="92" t="s">
        <v>4666</v>
      </c>
      <c r="E840" s="90">
        <v>6491</v>
      </c>
      <c r="F840" s="95">
        <v>71100</v>
      </c>
    </row>
    <row r="841" spans="1:6" ht="19.5">
      <c r="A841" s="96"/>
      <c r="B841" s="99">
        <v>7119</v>
      </c>
      <c r="C841" s="85"/>
      <c r="D841" s="92" t="s">
        <v>4667</v>
      </c>
      <c r="E841" s="85"/>
      <c r="F841" s="87"/>
    </row>
    <row r="842" spans="1:6">
      <c r="A842" s="89"/>
      <c r="B842" s="91"/>
      <c r="C842" s="94">
        <v>71191</v>
      </c>
      <c r="D842" s="92" t="s">
        <v>4668</v>
      </c>
      <c r="E842" s="90">
        <v>6493</v>
      </c>
      <c r="F842" s="98" t="s">
        <v>4669</v>
      </c>
    </row>
    <row r="843" spans="1:6">
      <c r="A843" s="89"/>
      <c r="B843" s="91"/>
      <c r="C843" s="94">
        <v>71192</v>
      </c>
      <c r="D843" s="92" t="s">
        <v>4670</v>
      </c>
      <c r="E843" s="90">
        <v>6499</v>
      </c>
      <c r="F843" s="98" t="s">
        <v>4669</v>
      </c>
    </row>
    <row r="844" spans="1:6" ht="19.5">
      <c r="A844" s="111"/>
      <c r="B844" s="97"/>
      <c r="C844" s="94">
        <v>71199</v>
      </c>
      <c r="D844" s="92" t="s">
        <v>4671</v>
      </c>
      <c r="E844" s="90">
        <v>6499</v>
      </c>
      <c r="F844" s="98" t="s">
        <v>4669</v>
      </c>
    </row>
    <row r="845" spans="1:6">
      <c r="A845" s="114">
        <v>712</v>
      </c>
      <c r="B845" s="104"/>
      <c r="C845" s="104"/>
      <c r="D845" s="115" t="s">
        <v>4672</v>
      </c>
      <c r="E845" s="104"/>
      <c r="F845" s="126"/>
    </row>
    <row r="846" spans="1:6">
      <c r="A846" s="89"/>
      <c r="B846" s="90">
        <v>7120</v>
      </c>
      <c r="C846" s="91"/>
      <c r="D846" s="92" t="s">
        <v>4673</v>
      </c>
      <c r="E846" s="91"/>
      <c r="F846" s="93"/>
    </row>
    <row r="847" spans="1:6">
      <c r="A847" s="89"/>
      <c r="B847" s="91"/>
      <c r="C847" s="94">
        <v>71201</v>
      </c>
      <c r="D847" s="92" t="s">
        <v>4674</v>
      </c>
      <c r="E847" s="90">
        <v>6499</v>
      </c>
      <c r="F847" s="98" t="s">
        <v>4669</v>
      </c>
    </row>
    <row r="848" spans="1:6">
      <c r="A848" s="89"/>
      <c r="B848" s="91"/>
      <c r="C848" s="94">
        <v>71202</v>
      </c>
      <c r="D848" s="92" t="s">
        <v>4675</v>
      </c>
      <c r="E848" s="90">
        <v>6499</v>
      </c>
      <c r="F848" s="98" t="s">
        <v>4669</v>
      </c>
    </row>
    <row r="849" spans="1:6">
      <c r="A849" s="96"/>
      <c r="B849" s="85"/>
      <c r="C849" s="94">
        <v>71209</v>
      </c>
      <c r="D849" s="92" t="s">
        <v>4676</v>
      </c>
      <c r="E849" s="90">
        <v>6499</v>
      </c>
      <c r="F849" s="98" t="s">
        <v>4669</v>
      </c>
    </row>
    <row r="850" spans="1:6" ht="19.5">
      <c r="A850" s="109">
        <v>713</v>
      </c>
      <c r="B850" s="85"/>
      <c r="C850" s="85"/>
      <c r="D850" s="86" t="s">
        <v>4677</v>
      </c>
      <c r="E850" s="85"/>
      <c r="F850" s="87"/>
    </row>
    <row r="851" spans="1:6">
      <c r="A851" s="96"/>
      <c r="B851" s="90">
        <v>7131</v>
      </c>
      <c r="C851" s="85"/>
      <c r="D851" s="92" t="s">
        <v>4678</v>
      </c>
      <c r="E851" s="85"/>
      <c r="F851" s="87"/>
    </row>
    <row r="852" spans="1:6">
      <c r="A852" s="89"/>
      <c r="B852" s="91"/>
      <c r="C852" s="94">
        <v>71311</v>
      </c>
      <c r="D852" s="92" t="s">
        <v>4679</v>
      </c>
      <c r="E852" s="90">
        <v>6512</v>
      </c>
      <c r="F852" s="95">
        <v>71311</v>
      </c>
    </row>
    <row r="853" spans="1:6">
      <c r="A853" s="96"/>
      <c r="B853" s="85"/>
      <c r="C853" s="94">
        <v>71312</v>
      </c>
      <c r="D853" s="92" t="s">
        <v>4680</v>
      </c>
      <c r="E853" s="90">
        <v>6512</v>
      </c>
      <c r="F853" s="95">
        <v>71311</v>
      </c>
    </row>
    <row r="854" spans="1:6">
      <c r="A854" s="96"/>
      <c r="B854" s="90">
        <v>7132</v>
      </c>
      <c r="C854" s="85"/>
      <c r="D854" s="92" t="s">
        <v>4681</v>
      </c>
      <c r="E854" s="85"/>
      <c r="F854" s="87"/>
    </row>
    <row r="855" spans="1:6" ht="19.5">
      <c r="A855" s="96"/>
      <c r="B855" s="85"/>
      <c r="C855" s="94">
        <v>71321</v>
      </c>
      <c r="D855" s="97" t="s">
        <v>4682</v>
      </c>
      <c r="E855" s="90">
        <v>6531</v>
      </c>
      <c r="F855" s="95">
        <v>71312</v>
      </c>
    </row>
    <row r="856" spans="1:6" ht="19.5">
      <c r="A856" s="96"/>
      <c r="B856" s="85"/>
      <c r="C856" s="94">
        <v>71322</v>
      </c>
      <c r="D856" s="92" t="s">
        <v>4683</v>
      </c>
      <c r="E856" s="90">
        <v>6532</v>
      </c>
      <c r="F856" s="95">
        <v>71312</v>
      </c>
    </row>
    <row r="857" spans="1:6">
      <c r="A857" s="96"/>
      <c r="B857" s="90">
        <v>7133</v>
      </c>
      <c r="C857" s="85"/>
      <c r="D857" s="92" t="s">
        <v>4684</v>
      </c>
      <c r="E857" s="85"/>
      <c r="F857" s="87"/>
    </row>
    <row r="858" spans="1:6">
      <c r="A858" s="89"/>
      <c r="B858" s="91"/>
      <c r="C858" s="94">
        <v>71331</v>
      </c>
      <c r="D858" s="92" t="s">
        <v>4685</v>
      </c>
      <c r="E858" s="90">
        <v>6521</v>
      </c>
      <c r="F858" s="95">
        <v>71320</v>
      </c>
    </row>
    <row r="859" spans="1:6">
      <c r="A859" s="96"/>
      <c r="B859" s="85"/>
      <c r="C859" s="94">
        <v>71332</v>
      </c>
      <c r="D859" s="92" t="s">
        <v>4686</v>
      </c>
      <c r="E859" s="90">
        <v>6522</v>
      </c>
      <c r="F859" s="95">
        <v>71339</v>
      </c>
    </row>
    <row r="860" spans="1:6">
      <c r="A860" s="96"/>
      <c r="B860" s="90">
        <v>7134</v>
      </c>
      <c r="C860" s="85"/>
      <c r="D860" s="92" t="s">
        <v>4687</v>
      </c>
      <c r="E860" s="85"/>
      <c r="F860" s="87"/>
    </row>
    <row r="861" spans="1:6">
      <c r="A861" s="89"/>
      <c r="B861" s="91"/>
      <c r="C861" s="94">
        <v>71341</v>
      </c>
      <c r="D861" s="92" t="s">
        <v>4688</v>
      </c>
      <c r="E861" s="90">
        <v>6512</v>
      </c>
      <c r="F861" s="95">
        <v>71320</v>
      </c>
    </row>
    <row r="862" spans="1:6">
      <c r="A862" s="96"/>
      <c r="B862" s="85"/>
      <c r="C862" s="94">
        <v>71342</v>
      </c>
      <c r="D862" s="92" t="s">
        <v>4689</v>
      </c>
      <c r="E862" s="90">
        <v>6511</v>
      </c>
      <c r="F862" s="95">
        <v>71320</v>
      </c>
    </row>
    <row r="863" spans="1:6" ht="19.5">
      <c r="A863" s="96"/>
      <c r="B863" s="99">
        <v>7135</v>
      </c>
      <c r="C863" s="85"/>
      <c r="D863" s="92" t="s">
        <v>4690</v>
      </c>
      <c r="E863" s="85"/>
      <c r="F863" s="87"/>
    </row>
    <row r="864" spans="1:6">
      <c r="A864" s="89"/>
      <c r="B864" s="91"/>
      <c r="C864" s="94">
        <v>71351</v>
      </c>
      <c r="D864" s="92" t="s">
        <v>4691</v>
      </c>
      <c r="E864" s="90">
        <v>6511</v>
      </c>
      <c r="F864" s="95">
        <v>71331</v>
      </c>
    </row>
    <row r="865" spans="1:6" ht="19.5">
      <c r="A865" s="96"/>
      <c r="B865" s="85"/>
      <c r="C865" s="94">
        <v>71352</v>
      </c>
      <c r="D865" s="97" t="s">
        <v>4692</v>
      </c>
      <c r="E865" s="90">
        <v>6511</v>
      </c>
      <c r="F865" s="95">
        <v>71332</v>
      </c>
    </row>
    <row r="866" spans="1:6">
      <c r="A866" s="89"/>
      <c r="B866" s="91"/>
      <c r="C866" s="94">
        <v>71353</v>
      </c>
      <c r="D866" s="92" t="s">
        <v>4693</v>
      </c>
      <c r="E866" s="90">
        <v>6511</v>
      </c>
      <c r="F866" s="95">
        <v>71333</v>
      </c>
    </row>
    <row r="867" spans="1:6">
      <c r="A867" s="89"/>
      <c r="B867" s="91"/>
      <c r="C867" s="94">
        <v>71354</v>
      </c>
      <c r="D867" s="92" t="s">
        <v>4694</v>
      </c>
      <c r="E867" s="90">
        <v>6511</v>
      </c>
      <c r="F867" s="95">
        <v>71334</v>
      </c>
    </row>
    <row r="868" spans="1:6">
      <c r="A868" s="89"/>
      <c r="B868" s="91"/>
      <c r="C868" s="94">
        <v>71355</v>
      </c>
      <c r="D868" s="92" t="s">
        <v>4695</v>
      </c>
      <c r="E868" s="90">
        <v>6511</v>
      </c>
      <c r="F868" s="95">
        <v>71335</v>
      </c>
    </row>
    <row r="869" spans="1:6">
      <c r="A869" s="89"/>
      <c r="B869" s="91"/>
      <c r="C869" s="94">
        <v>71356</v>
      </c>
      <c r="D869" s="92" t="s">
        <v>4696</v>
      </c>
      <c r="E869" s="90">
        <v>6511</v>
      </c>
      <c r="F869" s="95">
        <v>71336</v>
      </c>
    </row>
    <row r="870" spans="1:6">
      <c r="A870" s="89"/>
      <c r="B870" s="91"/>
      <c r="C870" s="94">
        <v>71357</v>
      </c>
      <c r="D870" s="92" t="s">
        <v>4697</v>
      </c>
      <c r="E870" s="90">
        <v>6511</v>
      </c>
      <c r="F870" s="95">
        <v>71339</v>
      </c>
    </row>
    <row r="871" spans="1:6">
      <c r="A871" s="89"/>
      <c r="B871" s="91"/>
      <c r="C871" s="94">
        <v>71358</v>
      </c>
      <c r="D871" s="92" t="s">
        <v>4698</v>
      </c>
      <c r="E871" s="90">
        <v>6511</v>
      </c>
      <c r="F871" s="95">
        <v>71339</v>
      </c>
    </row>
    <row r="872" spans="1:6">
      <c r="A872" s="96"/>
      <c r="B872" s="85"/>
      <c r="C872" s="94">
        <v>71359</v>
      </c>
      <c r="D872" s="92" t="s">
        <v>4699</v>
      </c>
      <c r="E872" s="90">
        <v>6511</v>
      </c>
      <c r="F872" s="95">
        <v>71339</v>
      </c>
    </row>
    <row r="873" spans="1:6">
      <c r="A873" s="96"/>
      <c r="B873" s="90">
        <v>7136</v>
      </c>
      <c r="C873" s="85"/>
      <c r="D873" s="92" t="s">
        <v>4700</v>
      </c>
      <c r="E873" s="85"/>
      <c r="F873" s="87"/>
    </row>
    <row r="874" spans="1:6">
      <c r="A874" s="96"/>
      <c r="B874" s="85"/>
      <c r="C874" s="94">
        <v>71360</v>
      </c>
      <c r="D874" s="92" t="s">
        <v>4700</v>
      </c>
      <c r="E874" s="90">
        <v>6514</v>
      </c>
      <c r="F874" s="87"/>
    </row>
    <row r="875" spans="1:6">
      <c r="A875" s="112">
        <v>714</v>
      </c>
      <c r="B875" s="85"/>
      <c r="C875" s="85"/>
      <c r="D875" s="86" t="s">
        <v>4701</v>
      </c>
      <c r="E875" s="85"/>
      <c r="F875" s="87"/>
    </row>
    <row r="876" spans="1:6">
      <c r="A876" s="89"/>
      <c r="B876" s="90">
        <v>7141</v>
      </c>
      <c r="C876" s="91"/>
      <c r="D876" s="92" t="s">
        <v>4702</v>
      </c>
      <c r="E876" s="91"/>
      <c r="F876" s="93"/>
    </row>
    <row r="877" spans="1:6">
      <c r="A877" s="96"/>
      <c r="B877" s="85"/>
      <c r="C877" s="94">
        <v>71410</v>
      </c>
      <c r="D877" s="92" t="s">
        <v>4702</v>
      </c>
      <c r="E877" s="90">
        <v>6513</v>
      </c>
      <c r="F877" s="95">
        <v>71410</v>
      </c>
    </row>
    <row r="878" spans="1:6">
      <c r="A878" s="96"/>
      <c r="B878" s="90">
        <v>7149</v>
      </c>
      <c r="C878" s="85"/>
      <c r="D878" s="92" t="s">
        <v>4703</v>
      </c>
      <c r="E878" s="85"/>
      <c r="F878" s="87"/>
    </row>
    <row r="879" spans="1:6">
      <c r="A879" s="96"/>
      <c r="B879" s="85"/>
      <c r="C879" s="94">
        <v>71490</v>
      </c>
      <c r="D879" s="92" t="s">
        <v>4703</v>
      </c>
      <c r="E879" s="90">
        <v>6513</v>
      </c>
      <c r="F879" s="98" t="s">
        <v>4704</v>
      </c>
    </row>
    <row r="880" spans="1:6" ht="19.5">
      <c r="A880" s="109">
        <v>715</v>
      </c>
      <c r="B880" s="85"/>
      <c r="C880" s="85"/>
      <c r="D880" s="86" t="s">
        <v>4705</v>
      </c>
      <c r="E880" s="85"/>
      <c r="F880" s="87"/>
    </row>
    <row r="881" spans="1:6">
      <c r="A881" s="89"/>
      <c r="B881" s="90">
        <v>7151</v>
      </c>
      <c r="C881" s="91"/>
      <c r="D881" s="92" t="s">
        <v>4706</v>
      </c>
      <c r="E881" s="91"/>
      <c r="F881" s="93"/>
    </row>
    <row r="882" spans="1:6">
      <c r="A882" s="89"/>
      <c r="B882" s="91"/>
      <c r="C882" s="94">
        <v>71511</v>
      </c>
      <c r="D882" s="92" t="s">
        <v>4707</v>
      </c>
      <c r="E882" s="90">
        <v>6619</v>
      </c>
      <c r="F882" s="95">
        <v>71511</v>
      </c>
    </row>
    <row r="883" spans="1:6" ht="19.5">
      <c r="A883" s="96"/>
      <c r="B883" s="85"/>
      <c r="C883" s="94">
        <v>71512</v>
      </c>
      <c r="D883" s="97" t="s">
        <v>4708</v>
      </c>
      <c r="E883" s="90">
        <v>6619</v>
      </c>
      <c r="F883" s="95">
        <v>71512</v>
      </c>
    </row>
    <row r="884" spans="1:6">
      <c r="A884" s="96"/>
      <c r="B884" s="85"/>
      <c r="C884" s="94">
        <v>71519</v>
      </c>
      <c r="D884" s="92" t="s">
        <v>4709</v>
      </c>
      <c r="E884" s="90">
        <v>6619</v>
      </c>
      <c r="F884" s="95">
        <v>71519</v>
      </c>
    </row>
    <row r="885" spans="1:6">
      <c r="A885" s="96"/>
      <c r="B885" s="90">
        <v>7152</v>
      </c>
      <c r="C885" s="85"/>
      <c r="D885" s="92" t="s">
        <v>4710</v>
      </c>
      <c r="E885" s="85"/>
      <c r="F885" s="87"/>
    </row>
    <row r="886" spans="1:6">
      <c r="A886" s="89"/>
      <c r="B886" s="91"/>
      <c r="C886" s="94">
        <v>71521</v>
      </c>
      <c r="D886" s="92" t="s">
        <v>4711</v>
      </c>
      <c r="E886" s="90">
        <v>6612</v>
      </c>
      <c r="F886" s="95">
        <v>71521</v>
      </c>
    </row>
    <row r="887" spans="1:6">
      <c r="A887" s="89"/>
      <c r="B887" s="91"/>
      <c r="C887" s="94">
        <v>71522</v>
      </c>
      <c r="D887" s="92" t="s">
        <v>4712</v>
      </c>
      <c r="E887" s="90">
        <v>6612</v>
      </c>
      <c r="F887" s="95">
        <v>71522</v>
      </c>
    </row>
    <row r="888" spans="1:6">
      <c r="A888" s="96"/>
      <c r="B888" s="85"/>
      <c r="C888" s="94">
        <v>71523</v>
      </c>
      <c r="D888" s="92" t="s">
        <v>4713</v>
      </c>
      <c r="E888" s="90">
        <v>6613</v>
      </c>
      <c r="F888" s="95">
        <v>71523</v>
      </c>
    </row>
    <row r="889" spans="1:6" ht="19.5">
      <c r="A889" s="96"/>
      <c r="B889" s="99">
        <v>7153</v>
      </c>
      <c r="C889" s="85"/>
      <c r="D889" s="92" t="s">
        <v>4714</v>
      </c>
      <c r="E889" s="85"/>
      <c r="F889" s="87"/>
    </row>
    <row r="890" spans="1:6" ht="19.5">
      <c r="A890" s="96"/>
      <c r="B890" s="85"/>
      <c r="C890" s="94">
        <v>71530</v>
      </c>
      <c r="D890" s="97" t="s">
        <v>4715</v>
      </c>
      <c r="E890" s="90">
        <v>6630</v>
      </c>
      <c r="F890" s="95">
        <v>71531</v>
      </c>
    </row>
    <row r="891" spans="1:6">
      <c r="A891" s="96"/>
      <c r="B891" s="99">
        <v>7154</v>
      </c>
      <c r="C891" s="85"/>
      <c r="D891" s="100" t="s">
        <v>4716</v>
      </c>
      <c r="E891" s="85"/>
      <c r="F891" s="87"/>
    </row>
    <row r="892" spans="1:6">
      <c r="A892" s="89"/>
      <c r="B892" s="91"/>
      <c r="C892" s="94">
        <v>71541</v>
      </c>
      <c r="D892" s="92" t="s">
        <v>4717</v>
      </c>
      <c r="E892" s="90">
        <v>6630</v>
      </c>
      <c r="F892" s="95">
        <v>71532</v>
      </c>
    </row>
    <row r="893" spans="1:6">
      <c r="A893" s="96"/>
      <c r="B893" s="85"/>
      <c r="C893" s="94">
        <v>71542</v>
      </c>
      <c r="D893" s="92" t="s">
        <v>4718</v>
      </c>
      <c r="E893" s="90">
        <v>6630</v>
      </c>
      <c r="F893" s="95">
        <v>71533</v>
      </c>
    </row>
    <row r="894" spans="1:6">
      <c r="A894" s="96"/>
      <c r="B894" s="99">
        <v>7155</v>
      </c>
      <c r="C894" s="85"/>
      <c r="D894" s="92" t="s">
        <v>4719</v>
      </c>
      <c r="E894" s="85"/>
      <c r="F894" s="87"/>
    </row>
    <row r="895" spans="1:6">
      <c r="A895" s="89"/>
      <c r="B895" s="91"/>
      <c r="C895" s="94">
        <v>71551</v>
      </c>
      <c r="D895" s="92" t="s">
        <v>4720</v>
      </c>
      <c r="E895" s="90">
        <v>6611</v>
      </c>
      <c r="F895" s="95">
        <v>71541</v>
      </c>
    </row>
    <row r="896" spans="1:6">
      <c r="A896" s="89"/>
      <c r="B896" s="91"/>
      <c r="C896" s="94">
        <v>71552</v>
      </c>
      <c r="D896" s="92" t="s">
        <v>4721</v>
      </c>
      <c r="E896" s="90">
        <v>6611</v>
      </c>
      <c r="F896" s="95">
        <v>71542</v>
      </c>
    </row>
    <row r="897" spans="1:6">
      <c r="A897" s="96"/>
      <c r="B897" s="85"/>
      <c r="C897" s="94">
        <v>71559</v>
      </c>
      <c r="D897" s="92" t="s">
        <v>4722</v>
      </c>
      <c r="E897" s="90">
        <v>6619</v>
      </c>
      <c r="F897" s="95">
        <v>71549</v>
      </c>
    </row>
    <row r="898" spans="1:6">
      <c r="A898" s="96"/>
      <c r="B898" s="90">
        <v>7159</v>
      </c>
      <c r="C898" s="85"/>
      <c r="D898" s="92" t="s">
        <v>4723</v>
      </c>
      <c r="E898" s="85"/>
      <c r="F898" s="87"/>
    </row>
    <row r="899" spans="1:6">
      <c r="A899" s="89"/>
      <c r="B899" s="91"/>
      <c r="C899" s="94">
        <v>71591</v>
      </c>
      <c r="D899" s="92" t="s">
        <v>4724</v>
      </c>
      <c r="E899" s="90">
        <v>6619</v>
      </c>
      <c r="F899" s="95">
        <v>71551</v>
      </c>
    </row>
    <row r="900" spans="1:6" ht="19.5">
      <c r="A900" s="96"/>
      <c r="B900" s="85"/>
      <c r="C900" s="94">
        <v>71592</v>
      </c>
      <c r="D900" s="97" t="s">
        <v>4725</v>
      </c>
      <c r="E900" s="90">
        <v>6614</v>
      </c>
      <c r="F900" s="95">
        <v>71552</v>
      </c>
    </row>
    <row r="901" spans="1:6">
      <c r="A901" s="89"/>
      <c r="B901" s="91"/>
      <c r="C901" s="94">
        <v>71593</v>
      </c>
      <c r="D901" s="92" t="s">
        <v>4726</v>
      </c>
      <c r="E901" s="90">
        <v>6615</v>
      </c>
      <c r="F901" s="93"/>
    </row>
    <row r="902" spans="1:6">
      <c r="A902" s="96"/>
      <c r="B902" s="85"/>
      <c r="C902" s="94">
        <v>71594</v>
      </c>
      <c r="D902" s="92" t="s">
        <v>4727</v>
      </c>
      <c r="E902" s="90">
        <v>6619</v>
      </c>
      <c r="F902" s="95">
        <v>71553</v>
      </c>
    </row>
    <row r="903" spans="1:6">
      <c r="A903" s="96"/>
      <c r="B903" s="85"/>
      <c r="C903" s="94">
        <v>71599</v>
      </c>
      <c r="D903" s="92" t="s">
        <v>4728</v>
      </c>
      <c r="E903" s="90">
        <v>6619</v>
      </c>
      <c r="F903" s="95">
        <v>71559</v>
      </c>
    </row>
    <row r="904" spans="1:6">
      <c r="A904" s="88">
        <v>716</v>
      </c>
      <c r="B904" s="85"/>
      <c r="C904" s="85"/>
      <c r="D904" s="86" t="s">
        <v>4729</v>
      </c>
      <c r="E904" s="85"/>
      <c r="F904" s="87"/>
    </row>
    <row r="905" spans="1:6">
      <c r="A905" s="89"/>
      <c r="B905" s="90">
        <v>7161</v>
      </c>
      <c r="C905" s="91"/>
      <c r="D905" s="92" t="s">
        <v>4730</v>
      </c>
      <c r="E905" s="91"/>
      <c r="F905" s="93"/>
    </row>
    <row r="906" spans="1:6">
      <c r="A906" s="96"/>
      <c r="B906" s="85"/>
      <c r="C906" s="94">
        <v>71610</v>
      </c>
      <c r="D906" s="92" t="s">
        <v>4730</v>
      </c>
      <c r="E906" s="90">
        <v>6621</v>
      </c>
      <c r="F906" s="95">
        <v>71610</v>
      </c>
    </row>
    <row r="907" spans="1:6">
      <c r="A907" s="96"/>
      <c r="B907" s="90">
        <v>7162</v>
      </c>
      <c r="C907" s="85"/>
      <c r="D907" s="92" t="s">
        <v>4731</v>
      </c>
      <c r="E907" s="85"/>
      <c r="F907" s="87"/>
    </row>
    <row r="908" spans="1:6">
      <c r="A908" s="96"/>
      <c r="B908" s="85"/>
      <c r="C908" s="94">
        <v>71620</v>
      </c>
      <c r="D908" s="92" t="s">
        <v>4731</v>
      </c>
      <c r="E908" s="90">
        <v>6629</v>
      </c>
      <c r="F908" s="95">
        <v>71620</v>
      </c>
    </row>
    <row r="909" spans="1:6">
      <c r="A909" s="96"/>
      <c r="B909" s="90">
        <v>7163</v>
      </c>
      <c r="C909" s="85"/>
      <c r="D909" s="92" t="s">
        <v>4732</v>
      </c>
      <c r="E909" s="85"/>
      <c r="F909" s="87"/>
    </row>
    <row r="910" spans="1:6">
      <c r="A910" s="96"/>
      <c r="B910" s="85"/>
      <c r="C910" s="94">
        <v>71630</v>
      </c>
      <c r="D910" s="92" t="s">
        <v>4732</v>
      </c>
      <c r="E910" s="90">
        <v>6629</v>
      </c>
      <c r="F910" s="95">
        <v>71630</v>
      </c>
    </row>
    <row r="911" spans="1:6">
      <c r="A911" s="96"/>
      <c r="B911" s="90">
        <v>7164</v>
      </c>
      <c r="C911" s="85"/>
      <c r="D911" s="92" t="s">
        <v>4733</v>
      </c>
      <c r="E911" s="85"/>
      <c r="F911" s="87"/>
    </row>
    <row r="912" spans="1:6">
      <c r="A912" s="96"/>
      <c r="B912" s="85"/>
      <c r="C912" s="94">
        <v>71640</v>
      </c>
      <c r="D912" s="92" t="s">
        <v>4733</v>
      </c>
      <c r="E912" s="90">
        <v>6630</v>
      </c>
      <c r="F912" s="98" t="s">
        <v>4734</v>
      </c>
    </row>
    <row r="913" spans="1:6">
      <c r="A913" s="96"/>
      <c r="B913" s="90">
        <v>7169</v>
      </c>
      <c r="C913" s="85"/>
      <c r="D913" s="92" t="s">
        <v>4735</v>
      </c>
      <c r="E913" s="85"/>
      <c r="F913" s="87"/>
    </row>
    <row r="914" spans="1:6">
      <c r="A914" s="96"/>
      <c r="B914" s="85"/>
      <c r="C914" s="94">
        <v>71690</v>
      </c>
      <c r="D914" s="92" t="s">
        <v>4735</v>
      </c>
      <c r="E914" s="90">
        <v>6629</v>
      </c>
      <c r="F914" s="98" t="s">
        <v>4734</v>
      </c>
    </row>
    <row r="915" spans="1:6">
      <c r="A915" s="88">
        <v>717</v>
      </c>
      <c r="B915" s="85"/>
      <c r="C915" s="85"/>
      <c r="D915" s="86" t="s">
        <v>4736</v>
      </c>
      <c r="E915" s="85"/>
      <c r="F915" s="87"/>
    </row>
    <row r="916" spans="1:6">
      <c r="A916" s="89"/>
      <c r="B916" s="90">
        <v>7170</v>
      </c>
      <c r="C916" s="91"/>
      <c r="D916" s="92" t="s">
        <v>4737</v>
      </c>
      <c r="E916" s="91"/>
      <c r="F916" s="93"/>
    </row>
    <row r="917" spans="1:6">
      <c r="A917" s="89"/>
      <c r="B917" s="91"/>
      <c r="C917" s="94">
        <v>71701</v>
      </c>
      <c r="D917" s="92" t="s">
        <v>4738</v>
      </c>
      <c r="E917" s="90">
        <v>6499</v>
      </c>
      <c r="F917" s="93"/>
    </row>
    <row r="918" spans="1:6" ht="19.5">
      <c r="A918" s="96"/>
      <c r="B918" s="85"/>
      <c r="C918" s="94">
        <v>71702</v>
      </c>
      <c r="D918" s="92" t="s">
        <v>4739</v>
      </c>
      <c r="E918" s="90">
        <v>6431</v>
      </c>
      <c r="F918" s="87"/>
    </row>
    <row r="919" spans="1:6">
      <c r="A919" s="84" t="s">
        <v>4740</v>
      </c>
      <c r="B919" s="85"/>
      <c r="C919" s="85"/>
      <c r="D919" s="86" t="s">
        <v>4741</v>
      </c>
      <c r="E919" s="85"/>
      <c r="F919" s="87"/>
    </row>
    <row r="920" spans="1:6" ht="19.5">
      <c r="A920" s="125">
        <v>721</v>
      </c>
      <c r="B920" s="85"/>
      <c r="C920" s="85"/>
      <c r="D920" s="86" t="s">
        <v>4742</v>
      </c>
      <c r="E920" s="85"/>
      <c r="F920" s="87"/>
    </row>
    <row r="921" spans="1:6" ht="19.5">
      <c r="A921" s="96"/>
      <c r="B921" s="90">
        <v>7211</v>
      </c>
      <c r="C921" s="85"/>
      <c r="D921" s="97" t="s">
        <v>4743</v>
      </c>
      <c r="E921" s="85"/>
      <c r="F921" s="87"/>
    </row>
    <row r="922" spans="1:6">
      <c r="A922" s="89"/>
      <c r="B922" s="91"/>
      <c r="C922" s="91"/>
      <c r="D922" s="92" t="s">
        <v>4744</v>
      </c>
      <c r="E922" s="91"/>
      <c r="F922" s="93"/>
    </row>
    <row r="923" spans="1:6">
      <c r="A923" s="96"/>
      <c r="B923" s="85"/>
      <c r="C923" s="94">
        <v>72111</v>
      </c>
      <c r="D923" s="92" t="s">
        <v>4745</v>
      </c>
      <c r="E923" s="90">
        <v>6810</v>
      </c>
      <c r="F923" s="98" t="s">
        <v>4746</v>
      </c>
    </row>
    <row r="924" spans="1:6" ht="19.5">
      <c r="A924" s="111"/>
      <c r="B924" s="97"/>
      <c r="C924" s="101">
        <v>72112</v>
      </c>
      <c r="D924" s="92" t="s">
        <v>4747</v>
      </c>
      <c r="E924" s="99">
        <v>6810</v>
      </c>
      <c r="F924" s="102" t="s">
        <v>4748</v>
      </c>
    </row>
    <row r="925" spans="1:6">
      <c r="A925" s="96"/>
      <c r="B925" s="90">
        <v>7212</v>
      </c>
      <c r="C925" s="85"/>
      <c r="D925" s="92" t="s">
        <v>4749</v>
      </c>
      <c r="E925" s="90">
        <v>6810</v>
      </c>
      <c r="F925" s="87"/>
    </row>
    <row r="926" spans="1:6">
      <c r="A926" s="89"/>
      <c r="B926" s="91"/>
      <c r="C926" s="94">
        <v>72121</v>
      </c>
      <c r="D926" s="92" t="s">
        <v>4750</v>
      </c>
      <c r="E926" s="90">
        <v>6810</v>
      </c>
      <c r="F926" s="98" t="s">
        <v>4751</v>
      </c>
    </row>
    <row r="927" spans="1:6">
      <c r="A927" s="89"/>
      <c r="B927" s="91"/>
      <c r="C927" s="94">
        <v>72122</v>
      </c>
      <c r="D927" s="92" t="s">
        <v>4752</v>
      </c>
      <c r="E927" s="90">
        <v>6810</v>
      </c>
      <c r="F927" s="98" t="s">
        <v>4753</v>
      </c>
    </row>
    <row r="928" spans="1:6" ht="19.5">
      <c r="A928" s="96"/>
      <c r="B928" s="85"/>
      <c r="C928" s="94">
        <v>72123</v>
      </c>
      <c r="D928" s="92" t="s">
        <v>4754</v>
      </c>
      <c r="E928" s="90">
        <v>6810</v>
      </c>
      <c r="F928" s="98" t="s">
        <v>4755</v>
      </c>
    </row>
    <row r="929" spans="1:6" ht="19.5">
      <c r="A929" s="111"/>
      <c r="B929" s="99">
        <v>7213</v>
      </c>
      <c r="C929" s="101">
        <v>72130</v>
      </c>
      <c r="D929" s="92" t="s">
        <v>4756</v>
      </c>
      <c r="E929" s="99">
        <v>6810</v>
      </c>
      <c r="F929" s="102" t="s">
        <v>4757</v>
      </c>
    </row>
    <row r="930" spans="1:6">
      <c r="A930" s="88">
        <v>722</v>
      </c>
      <c r="B930" s="85"/>
      <c r="C930" s="85"/>
      <c r="D930" s="86" t="s">
        <v>4758</v>
      </c>
      <c r="E930" s="85"/>
      <c r="F930" s="87"/>
    </row>
    <row r="931" spans="1:6" ht="19.5">
      <c r="A931" s="96"/>
      <c r="B931" s="90">
        <v>7221</v>
      </c>
      <c r="C931" s="85"/>
      <c r="D931" s="97" t="s">
        <v>4759</v>
      </c>
      <c r="E931" s="85"/>
      <c r="F931" s="87"/>
    </row>
    <row r="932" spans="1:6" ht="19.5">
      <c r="A932" s="96"/>
      <c r="B932" s="85"/>
      <c r="C932" s="94">
        <v>72211</v>
      </c>
      <c r="D932" s="97" t="s">
        <v>4760</v>
      </c>
      <c r="E932" s="90">
        <v>6820</v>
      </c>
      <c r="F932" s="98" t="s">
        <v>4761</v>
      </c>
    </row>
    <row r="933" spans="1:6" ht="19.5">
      <c r="A933" s="96"/>
      <c r="B933" s="85"/>
      <c r="C933" s="94">
        <v>72212</v>
      </c>
      <c r="D933" s="97" t="s">
        <v>4762</v>
      </c>
      <c r="E933" s="90">
        <v>6820</v>
      </c>
      <c r="F933" s="98" t="s">
        <v>4763</v>
      </c>
    </row>
    <row r="934" spans="1:6" ht="19.5">
      <c r="A934" s="96"/>
      <c r="B934" s="85"/>
      <c r="C934" s="94">
        <v>72213</v>
      </c>
      <c r="D934" s="92" t="s">
        <v>4764</v>
      </c>
      <c r="E934" s="90">
        <v>6820</v>
      </c>
      <c r="F934" s="98" t="s">
        <v>4765</v>
      </c>
    </row>
    <row r="935" spans="1:6">
      <c r="A935" s="96"/>
      <c r="B935" s="99">
        <v>7222</v>
      </c>
      <c r="C935" s="85"/>
      <c r="D935" s="92" t="s">
        <v>4766</v>
      </c>
      <c r="E935" s="85"/>
      <c r="F935" s="87"/>
    </row>
    <row r="936" spans="1:6" ht="19.5">
      <c r="A936" s="96"/>
      <c r="B936" s="85"/>
      <c r="C936" s="94">
        <v>72221</v>
      </c>
      <c r="D936" s="97" t="s">
        <v>4767</v>
      </c>
      <c r="E936" s="90">
        <v>6820</v>
      </c>
      <c r="F936" s="98" t="s">
        <v>4765</v>
      </c>
    </row>
    <row r="937" spans="1:6" ht="19.5">
      <c r="A937" s="96"/>
      <c r="B937" s="85"/>
      <c r="C937" s="94">
        <v>72222</v>
      </c>
      <c r="D937" s="92" t="s">
        <v>4768</v>
      </c>
      <c r="E937" s="90">
        <v>6820</v>
      </c>
      <c r="F937" s="98" t="s">
        <v>4765</v>
      </c>
    </row>
    <row r="938" spans="1:6">
      <c r="A938" s="96"/>
      <c r="B938" s="90">
        <v>7223</v>
      </c>
      <c r="C938" s="85"/>
      <c r="D938" s="92" t="s">
        <v>4769</v>
      </c>
      <c r="E938" s="90">
        <v>6820</v>
      </c>
      <c r="F938" s="87"/>
    </row>
    <row r="939" spans="1:6" ht="19.5">
      <c r="A939" s="96"/>
      <c r="B939" s="85"/>
      <c r="C939" s="94">
        <v>72231</v>
      </c>
      <c r="D939" s="97" t="s">
        <v>4770</v>
      </c>
      <c r="E939" s="90">
        <v>6820</v>
      </c>
      <c r="F939" s="95">
        <v>72221</v>
      </c>
    </row>
    <row r="940" spans="1:6" ht="19.5">
      <c r="A940" s="96"/>
      <c r="B940" s="85"/>
      <c r="C940" s="94">
        <v>72232</v>
      </c>
      <c r="D940" s="97" t="s">
        <v>4771</v>
      </c>
      <c r="E940" s="90">
        <v>6820</v>
      </c>
      <c r="F940" s="95">
        <v>72222</v>
      </c>
    </row>
    <row r="941" spans="1:6" ht="19.5">
      <c r="A941" s="96"/>
      <c r="B941" s="85"/>
      <c r="C941" s="94">
        <v>72233</v>
      </c>
      <c r="D941" s="92" t="s">
        <v>4772</v>
      </c>
      <c r="E941" s="90">
        <v>6820</v>
      </c>
      <c r="F941" s="98" t="s">
        <v>4773</v>
      </c>
    </row>
    <row r="942" spans="1:6">
      <c r="A942" s="96"/>
      <c r="B942" s="90">
        <v>7224</v>
      </c>
      <c r="C942" s="85"/>
      <c r="D942" s="92" t="s">
        <v>4774</v>
      </c>
      <c r="E942" s="90">
        <v>6820</v>
      </c>
      <c r="F942" s="87"/>
    </row>
    <row r="943" spans="1:6">
      <c r="A943" s="96"/>
      <c r="B943" s="85"/>
      <c r="C943" s="94">
        <v>72240</v>
      </c>
      <c r="D943" s="92" t="s">
        <v>4774</v>
      </c>
      <c r="E943" s="90">
        <v>6820</v>
      </c>
      <c r="F943" s="98" t="s">
        <v>4775</v>
      </c>
    </row>
    <row r="944" spans="1:6">
      <c r="A944" s="96"/>
      <c r="B944" s="90">
        <v>7225</v>
      </c>
      <c r="C944" s="85"/>
      <c r="D944" s="92" t="s">
        <v>4776</v>
      </c>
      <c r="E944" s="90">
        <v>6820</v>
      </c>
      <c r="F944" s="87"/>
    </row>
    <row r="945" spans="1:6">
      <c r="A945" s="96"/>
      <c r="B945" s="85"/>
      <c r="C945" s="94">
        <v>72250</v>
      </c>
      <c r="D945" s="92" t="s">
        <v>4776</v>
      </c>
      <c r="E945" s="90">
        <v>6820</v>
      </c>
      <c r="F945" s="95">
        <v>72240</v>
      </c>
    </row>
    <row r="946" spans="1:6">
      <c r="A946" s="132" t="s">
        <v>4777</v>
      </c>
      <c r="B946" s="85"/>
      <c r="C946" s="85"/>
      <c r="D946" s="110" t="s">
        <v>4778</v>
      </c>
      <c r="E946" s="85"/>
      <c r="F946" s="87"/>
    </row>
    <row r="947" spans="1:6" ht="19.5">
      <c r="A947" s="125">
        <v>731</v>
      </c>
      <c r="B947" s="97"/>
      <c r="C947" s="97"/>
      <c r="D947" s="86" t="s">
        <v>4779</v>
      </c>
      <c r="E947" s="97"/>
      <c r="F947" s="118"/>
    </row>
    <row r="948" spans="1:6" ht="19.5">
      <c r="A948" s="96"/>
      <c r="B948" s="90">
        <v>7311</v>
      </c>
      <c r="C948" s="85"/>
      <c r="D948" s="97" t="s">
        <v>4780</v>
      </c>
      <c r="E948" s="85"/>
      <c r="F948" s="87"/>
    </row>
    <row r="949" spans="1:6" ht="19.5">
      <c r="A949" s="96"/>
      <c r="B949" s="85"/>
      <c r="C949" s="94">
        <v>73111</v>
      </c>
      <c r="D949" s="97" t="s">
        <v>4781</v>
      </c>
      <c r="E949" s="90">
        <v>7710</v>
      </c>
      <c r="F949" s="95">
        <v>73111</v>
      </c>
    </row>
    <row r="950" spans="1:6" ht="19.5">
      <c r="A950" s="96"/>
      <c r="B950" s="85"/>
      <c r="C950" s="94">
        <v>73112</v>
      </c>
      <c r="D950" s="97" t="s">
        <v>4782</v>
      </c>
      <c r="E950" s="90">
        <v>7710</v>
      </c>
      <c r="F950" s="95">
        <v>73112</v>
      </c>
    </row>
    <row r="951" spans="1:6" ht="19.5">
      <c r="A951" s="96"/>
      <c r="B951" s="85"/>
      <c r="C951" s="94">
        <v>73113</v>
      </c>
      <c r="D951" s="97" t="s">
        <v>4783</v>
      </c>
      <c r="E951" s="90">
        <v>7730</v>
      </c>
      <c r="F951" s="95">
        <v>73113</v>
      </c>
    </row>
    <row r="952" spans="1:6" ht="19.5">
      <c r="A952" s="96"/>
      <c r="B952" s="85"/>
      <c r="C952" s="94">
        <v>73114</v>
      </c>
      <c r="D952" s="92" t="s">
        <v>4784</v>
      </c>
      <c r="E952" s="90">
        <v>7730</v>
      </c>
      <c r="F952" s="95">
        <v>73114</v>
      </c>
    </row>
    <row r="953" spans="1:6">
      <c r="A953" s="96"/>
      <c r="B953" s="85"/>
      <c r="C953" s="94">
        <v>73115</v>
      </c>
      <c r="D953" s="92" t="s">
        <v>4785</v>
      </c>
      <c r="E953" s="90">
        <v>7730</v>
      </c>
      <c r="F953" s="95">
        <v>73115</v>
      </c>
    </row>
    <row r="954" spans="1:6">
      <c r="A954" s="89"/>
      <c r="B954" s="91"/>
      <c r="C954" s="94">
        <v>73116</v>
      </c>
      <c r="D954" s="92" t="s">
        <v>4786</v>
      </c>
      <c r="E954" s="90">
        <v>7730</v>
      </c>
      <c r="F954" s="95">
        <v>73116</v>
      </c>
    </row>
    <row r="955" spans="1:6">
      <c r="A955" s="96"/>
      <c r="B955" s="85"/>
      <c r="C955" s="94">
        <v>73117</v>
      </c>
      <c r="D955" s="92" t="s">
        <v>4787</v>
      </c>
      <c r="E955" s="90">
        <v>7730</v>
      </c>
      <c r="F955" s="95">
        <v>73117</v>
      </c>
    </row>
    <row r="956" spans="1:6" ht="19.5">
      <c r="A956" s="96"/>
      <c r="B956" s="99">
        <v>7312</v>
      </c>
      <c r="C956" s="85"/>
      <c r="D956" s="92" t="s">
        <v>4788</v>
      </c>
      <c r="E956" s="85"/>
      <c r="F956" s="87"/>
    </row>
    <row r="957" spans="1:6" ht="19.5">
      <c r="A957" s="96"/>
      <c r="B957" s="85"/>
      <c r="C957" s="94">
        <v>73121</v>
      </c>
      <c r="D957" s="97" t="s">
        <v>4789</v>
      </c>
      <c r="E957" s="90">
        <v>7730</v>
      </c>
      <c r="F957" s="95">
        <v>73121</v>
      </c>
    </row>
    <row r="958" spans="1:6" ht="19.5">
      <c r="A958" s="96"/>
      <c r="B958" s="85"/>
      <c r="C958" s="94">
        <v>73122</v>
      </c>
      <c r="D958" s="97" t="s">
        <v>4790</v>
      </c>
      <c r="E958" s="90">
        <v>7730</v>
      </c>
      <c r="F958" s="95">
        <v>73122</v>
      </c>
    </row>
    <row r="959" spans="1:6" ht="19.5">
      <c r="A959" s="96"/>
      <c r="B959" s="85"/>
      <c r="C959" s="94">
        <v>73123</v>
      </c>
      <c r="D959" s="97" t="s">
        <v>4791</v>
      </c>
      <c r="E959" s="90">
        <v>7730</v>
      </c>
      <c r="F959" s="95">
        <v>73123</v>
      </c>
    </row>
    <row r="960" spans="1:6" ht="19.5">
      <c r="A960" s="96"/>
      <c r="B960" s="85"/>
      <c r="C960" s="94">
        <v>73124</v>
      </c>
      <c r="D960" s="97" t="s">
        <v>4792</v>
      </c>
      <c r="E960" s="90">
        <v>7730</v>
      </c>
      <c r="F960" s="95">
        <v>73124</v>
      </c>
    </row>
    <row r="961" spans="1:6" ht="19.5">
      <c r="A961" s="96"/>
      <c r="B961" s="85"/>
      <c r="C961" s="94">
        <v>73125</v>
      </c>
      <c r="D961" s="97" t="s">
        <v>4793</v>
      </c>
      <c r="E961" s="90">
        <v>7730</v>
      </c>
      <c r="F961" s="95">
        <v>73125</v>
      </c>
    </row>
    <row r="962" spans="1:6" ht="19.5">
      <c r="A962" s="96"/>
      <c r="B962" s="85"/>
      <c r="C962" s="94">
        <v>73129</v>
      </c>
      <c r="D962" s="92" t="s">
        <v>4794</v>
      </c>
      <c r="E962" s="90">
        <v>7730</v>
      </c>
      <c r="F962" s="95">
        <v>73129</v>
      </c>
    </row>
    <row r="963" spans="1:6" ht="19.5">
      <c r="A963" s="125">
        <v>732</v>
      </c>
      <c r="B963" s="85"/>
      <c r="C963" s="85"/>
      <c r="D963" s="110" t="s">
        <v>4795</v>
      </c>
      <c r="E963" s="85"/>
      <c r="F963" s="87"/>
    </row>
    <row r="964" spans="1:6" ht="19.5">
      <c r="A964" s="96"/>
      <c r="B964" s="99">
        <v>7321</v>
      </c>
      <c r="C964" s="85"/>
      <c r="D964" s="92" t="s">
        <v>4796</v>
      </c>
      <c r="E964" s="85"/>
      <c r="F964" s="87"/>
    </row>
    <row r="965" spans="1:6" ht="19.5">
      <c r="A965" s="111"/>
      <c r="B965" s="97"/>
      <c r="C965" s="94">
        <v>73210</v>
      </c>
      <c r="D965" s="92" t="s">
        <v>4796</v>
      </c>
      <c r="E965" s="90">
        <v>7729</v>
      </c>
      <c r="F965" s="95">
        <v>73210</v>
      </c>
    </row>
    <row r="966" spans="1:6" ht="19.5">
      <c r="A966" s="96"/>
      <c r="B966" s="90">
        <v>7322</v>
      </c>
      <c r="C966" s="85"/>
      <c r="D966" s="97" t="s">
        <v>4797</v>
      </c>
      <c r="E966" s="85"/>
      <c r="F966" s="87"/>
    </row>
    <row r="967" spans="1:6" ht="19.5">
      <c r="A967" s="96"/>
      <c r="B967" s="85"/>
      <c r="C967" s="94">
        <v>73220</v>
      </c>
      <c r="D967" s="92" t="s">
        <v>4798</v>
      </c>
      <c r="E967" s="90">
        <v>7722</v>
      </c>
      <c r="F967" s="95">
        <v>73220</v>
      </c>
    </row>
    <row r="968" spans="1:6" ht="19.5">
      <c r="A968" s="96"/>
      <c r="B968" s="99">
        <v>7323</v>
      </c>
      <c r="C968" s="85"/>
      <c r="D968" s="92" t="s">
        <v>4799</v>
      </c>
      <c r="E968" s="85"/>
      <c r="F968" s="87"/>
    </row>
    <row r="969" spans="1:6" ht="19.5">
      <c r="A969" s="96"/>
      <c r="B969" s="85"/>
      <c r="C969" s="94">
        <v>73230</v>
      </c>
      <c r="D969" s="92" t="s">
        <v>4800</v>
      </c>
      <c r="E969" s="90">
        <v>7729</v>
      </c>
      <c r="F969" s="95">
        <v>73230</v>
      </c>
    </row>
    <row r="970" spans="1:6" ht="19.5">
      <c r="A970" s="96"/>
      <c r="B970" s="99">
        <v>7324</v>
      </c>
      <c r="C970" s="85"/>
      <c r="D970" s="92" t="s">
        <v>4801</v>
      </c>
      <c r="E970" s="85"/>
      <c r="F970" s="87"/>
    </row>
    <row r="971" spans="1:6" ht="19.5">
      <c r="A971" s="96"/>
      <c r="B971" s="85"/>
      <c r="C971" s="94">
        <v>73240</v>
      </c>
      <c r="D971" s="92" t="s">
        <v>4802</v>
      </c>
      <c r="E971" s="90">
        <v>7721</v>
      </c>
      <c r="F971" s="95">
        <v>73240</v>
      </c>
    </row>
    <row r="972" spans="1:6">
      <c r="A972" s="96"/>
      <c r="B972" s="90">
        <v>7325</v>
      </c>
      <c r="C972" s="85"/>
      <c r="D972" s="92" t="s">
        <v>4803</v>
      </c>
      <c r="E972" s="85"/>
      <c r="F972" s="87"/>
    </row>
    <row r="973" spans="1:6">
      <c r="A973" s="96"/>
      <c r="B973" s="85"/>
      <c r="C973" s="94">
        <v>73250</v>
      </c>
      <c r="D973" s="92" t="s">
        <v>4804</v>
      </c>
      <c r="E973" s="90">
        <v>7729</v>
      </c>
      <c r="F973" s="95">
        <v>73250</v>
      </c>
    </row>
    <row r="974" spans="1:6">
      <c r="A974" s="96"/>
      <c r="B974" s="99">
        <v>7326</v>
      </c>
      <c r="C974" s="85"/>
      <c r="D974" s="92" t="s">
        <v>4805</v>
      </c>
      <c r="E974" s="85"/>
      <c r="F974" s="87"/>
    </row>
    <row r="975" spans="1:6">
      <c r="A975" s="96"/>
      <c r="B975" s="85"/>
      <c r="C975" s="94">
        <v>73260</v>
      </c>
      <c r="D975" s="92" t="s">
        <v>4805</v>
      </c>
      <c r="E975" s="90">
        <v>7729</v>
      </c>
      <c r="F975" s="95">
        <v>73260</v>
      </c>
    </row>
    <row r="976" spans="1:6" ht="19.5">
      <c r="A976" s="96"/>
      <c r="B976" s="99">
        <v>7327</v>
      </c>
      <c r="C976" s="85"/>
      <c r="D976" s="92" t="s">
        <v>4806</v>
      </c>
      <c r="E976" s="85"/>
      <c r="F976" s="87"/>
    </row>
    <row r="977" spans="1:6" ht="19.5">
      <c r="A977" s="96"/>
      <c r="B977" s="85"/>
      <c r="C977" s="94">
        <v>73270</v>
      </c>
      <c r="D977" s="92" t="s">
        <v>4806</v>
      </c>
      <c r="E977" s="90">
        <v>7729</v>
      </c>
      <c r="F977" s="95">
        <v>73270</v>
      </c>
    </row>
    <row r="978" spans="1:6">
      <c r="A978" s="96"/>
      <c r="B978" s="90">
        <v>7329</v>
      </c>
      <c r="C978" s="85"/>
      <c r="D978" s="92" t="s">
        <v>4807</v>
      </c>
      <c r="E978" s="85"/>
      <c r="F978" s="87"/>
    </row>
    <row r="979" spans="1:6">
      <c r="A979" s="96"/>
      <c r="B979" s="85"/>
      <c r="C979" s="94">
        <v>73290</v>
      </c>
      <c r="D979" s="92" t="s">
        <v>4807</v>
      </c>
      <c r="E979" s="90">
        <v>7729</v>
      </c>
      <c r="F979" s="95">
        <v>73290</v>
      </c>
    </row>
    <row r="980" spans="1:6" ht="19.5">
      <c r="A980" s="109">
        <v>733</v>
      </c>
      <c r="B980" s="85"/>
      <c r="C980" s="85"/>
      <c r="D980" s="86" t="s">
        <v>4808</v>
      </c>
      <c r="E980" s="85"/>
      <c r="F980" s="87"/>
    </row>
    <row r="981" spans="1:6">
      <c r="A981" s="89"/>
      <c r="B981" s="90">
        <v>7331</v>
      </c>
      <c r="C981" s="91"/>
      <c r="D981" s="92" t="s">
        <v>4809</v>
      </c>
      <c r="E981" s="91"/>
      <c r="F981" s="93"/>
    </row>
    <row r="982" spans="1:6">
      <c r="A982" s="89"/>
      <c r="B982" s="91"/>
      <c r="C982" s="94">
        <v>73311</v>
      </c>
      <c r="D982" s="92" t="s">
        <v>4810</v>
      </c>
      <c r="E982" s="90">
        <v>5820</v>
      </c>
      <c r="F982" s="95">
        <v>73311</v>
      </c>
    </row>
    <row r="983" spans="1:6">
      <c r="A983" s="96"/>
      <c r="B983" s="85"/>
      <c r="C983" s="94">
        <v>73312</v>
      </c>
      <c r="D983" s="92" t="s">
        <v>4811</v>
      </c>
      <c r="E983" s="90">
        <v>7740</v>
      </c>
      <c r="F983" s="95">
        <v>73390</v>
      </c>
    </row>
    <row r="984" spans="1:6" ht="19.5">
      <c r="A984" s="96"/>
      <c r="B984" s="99">
        <v>7332</v>
      </c>
      <c r="C984" s="85"/>
      <c r="D984" s="92" t="s">
        <v>4812</v>
      </c>
      <c r="E984" s="85"/>
      <c r="F984" s="87"/>
    </row>
    <row r="985" spans="1:6" ht="19.5">
      <c r="A985" s="96"/>
      <c r="B985" s="85"/>
      <c r="C985" s="94">
        <v>73320</v>
      </c>
      <c r="D985" s="92" t="s">
        <v>4812</v>
      </c>
      <c r="E985" s="90">
        <v>5811</v>
      </c>
      <c r="F985" s="95">
        <v>73320</v>
      </c>
    </row>
    <row r="986" spans="1:6">
      <c r="A986" s="96"/>
      <c r="B986" s="90">
        <v>7333</v>
      </c>
      <c r="C986" s="85"/>
      <c r="D986" s="92" t="s">
        <v>4813</v>
      </c>
      <c r="E986" s="85"/>
      <c r="F986" s="87"/>
    </row>
    <row r="987" spans="1:6">
      <c r="A987" s="96"/>
      <c r="B987" s="85"/>
      <c r="C987" s="94">
        <v>73330</v>
      </c>
      <c r="D987" s="92" t="s">
        <v>4813</v>
      </c>
      <c r="E987" s="90">
        <v>7740</v>
      </c>
      <c r="F987" s="95">
        <v>73330</v>
      </c>
    </row>
    <row r="988" spans="1:6">
      <c r="A988" s="96"/>
      <c r="B988" s="90">
        <v>7334</v>
      </c>
      <c r="C988" s="85"/>
      <c r="D988" s="92" t="s">
        <v>4814</v>
      </c>
      <c r="E988" s="85"/>
      <c r="F988" s="87"/>
    </row>
    <row r="989" spans="1:6">
      <c r="A989" s="96"/>
      <c r="B989" s="85"/>
      <c r="C989" s="94">
        <v>73340</v>
      </c>
      <c r="D989" s="92" t="s">
        <v>4815</v>
      </c>
      <c r="E989" s="90">
        <v>7740</v>
      </c>
      <c r="F989" s="95">
        <v>73340</v>
      </c>
    </row>
    <row r="990" spans="1:6">
      <c r="A990" s="96"/>
      <c r="B990" s="90">
        <v>7335</v>
      </c>
      <c r="C990" s="85"/>
      <c r="D990" s="92" t="s">
        <v>4816</v>
      </c>
      <c r="E990" s="85"/>
      <c r="F990" s="87"/>
    </row>
    <row r="991" spans="1:6">
      <c r="A991" s="96"/>
      <c r="B991" s="85"/>
      <c r="C991" s="94">
        <v>73350</v>
      </c>
      <c r="D991" s="92" t="s">
        <v>4816</v>
      </c>
      <c r="E991" s="90">
        <v>7740</v>
      </c>
      <c r="F991" s="95">
        <v>73390</v>
      </c>
    </row>
    <row r="992" spans="1:6">
      <c r="A992" s="96"/>
      <c r="B992" s="90">
        <v>7339</v>
      </c>
      <c r="C992" s="85"/>
      <c r="D992" s="92" t="s">
        <v>4817</v>
      </c>
      <c r="E992" s="85"/>
      <c r="F992" s="87"/>
    </row>
    <row r="993" spans="1:6">
      <c r="A993" s="96"/>
      <c r="B993" s="85"/>
      <c r="C993" s="94">
        <v>73390</v>
      </c>
      <c r="D993" s="92" t="s">
        <v>4817</v>
      </c>
      <c r="E993" s="90">
        <v>7740</v>
      </c>
      <c r="F993" s="95">
        <v>73390</v>
      </c>
    </row>
    <row r="994" spans="1:6" ht="19.5">
      <c r="A994" s="117" t="s">
        <v>4818</v>
      </c>
      <c r="B994" s="97"/>
      <c r="C994" s="97"/>
      <c r="D994" s="86" t="s">
        <v>4819</v>
      </c>
      <c r="E994" s="97"/>
      <c r="F994" s="118"/>
    </row>
    <row r="995" spans="1:6">
      <c r="A995" s="117" t="s">
        <v>4820</v>
      </c>
      <c r="B995" s="85"/>
      <c r="C995" s="85"/>
      <c r="D995" s="110" t="s">
        <v>4821</v>
      </c>
      <c r="E995" s="85"/>
      <c r="F995" s="87"/>
    </row>
    <row r="996" spans="1:6" ht="19.5">
      <c r="A996" s="109">
        <v>811</v>
      </c>
      <c r="B996" s="85"/>
      <c r="C996" s="85"/>
      <c r="D996" s="86" t="s">
        <v>4822</v>
      </c>
      <c r="E996" s="85"/>
      <c r="F996" s="87"/>
    </row>
    <row r="997" spans="1:6">
      <c r="A997" s="96"/>
      <c r="B997" s="90">
        <v>8111</v>
      </c>
      <c r="C997" s="85"/>
      <c r="D997" s="92" t="s">
        <v>4823</v>
      </c>
      <c r="E997" s="85"/>
      <c r="F997" s="87"/>
    </row>
    <row r="998" spans="1:6">
      <c r="A998" s="96"/>
      <c r="B998" s="85"/>
      <c r="C998" s="94">
        <v>81111</v>
      </c>
      <c r="D998" s="92" t="s">
        <v>4824</v>
      </c>
      <c r="E998" s="90">
        <v>7210</v>
      </c>
      <c r="F998" s="95">
        <v>81110</v>
      </c>
    </row>
    <row r="999" spans="1:6" ht="19.5">
      <c r="A999" s="96"/>
      <c r="B999" s="85"/>
      <c r="C999" s="101">
        <v>81112</v>
      </c>
      <c r="D999" s="92" t="s">
        <v>4825</v>
      </c>
      <c r="E999" s="99">
        <v>7210</v>
      </c>
      <c r="F999" s="119">
        <v>81120</v>
      </c>
    </row>
    <row r="1000" spans="1:6" ht="19.5">
      <c r="A1000" s="96"/>
      <c r="B1000" s="85"/>
      <c r="C1000" s="94">
        <v>81119</v>
      </c>
      <c r="D1000" s="92" t="s">
        <v>4826</v>
      </c>
      <c r="E1000" s="90">
        <v>7210</v>
      </c>
      <c r="F1000" s="135">
        <v>81190</v>
      </c>
    </row>
    <row r="1001" spans="1:6" ht="19.5">
      <c r="A1001" s="96"/>
      <c r="B1001" s="99">
        <v>8112</v>
      </c>
      <c r="C1001" s="85"/>
      <c r="D1001" s="92" t="s">
        <v>4827</v>
      </c>
      <c r="E1001" s="85"/>
      <c r="F1001" s="87"/>
    </row>
    <row r="1002" spans="1:6">
      <c r="A1002" s="96"/>
      <c r="B1002" s="85"/>
      <c r="C1002" s="94">
        <v>81121</v>
      </c>
      <c r="D1002" s="92" t="s">
        <v>4828</v>
      </c>
      <c r="E1002" s="90">
        <v>7210</v>
      </c>
      <c r="F1002" s="131" t="s">
        <v>4829</v>
      </c>
    </row>
    <row r="1003" spans="1:6" ht="19.5">
      <c r="A1003" s="96"/>
      <c r="B1003" s="85"/>
      <c r="C1003" s="101">
        <v>81129</v>
      </c>
      <c r="D1003" s="92" t="s">
        <v>4827</v>
      </c>
      <c r="E1003" s="99">
        <v>7210</v>
      </c>
      <c r="F1003" s="136">
        <v>81130</v>
      </c>
    </row>
    <row r="1004" spans="1:6" ht="19.5">
      <c r="A1004" s="96"/>
      <c r="B1004" s="99">
        <v>8113</v>
      </c>
      <c r="C1004" s="85"/>
      <c r="D1004" s="92" t="s">
        <v>4830</v>
      </c>
      <c r="E1004" s="85"/>
      <c r="F1004" s="87"/>
    </row>
    <row r="1005" spans="1:6" ht="19.5">
      <c r="A1005" s="96"/>
      <c r="B1005" s="85"/>
      <c r="C1005" s="94">
        <v>81130</v>
      </c>
      <c r="D1005" s="92" t="s">
        <v>4830</v>
      </c>
      <c r="E1005" s="90">
        <v>7210</v>
      </c>
      <c r="F1005" s="135">
        <v>81150</v>
      </c>
    </row>
    <row r="1006" spans="1:6">
      <c r="A1006" s="96"/>
      <c r="B1006" s="99">
        <v>8114</v>
      </c>
      <c r="C1006" s="85"/>
      <c r="D1006" s="92" t="s">
        <v>4831</v>
      </c>
      <c r="E1006" s="85"/>
      <c r="F1006" s="87"/>
    </row>
    <row r="1007" spans="1:6">
      <c r="A1007" s="96"/>
      <c r="B1007" s="85"/>
      <c r="C1007" s="94">
        <v>81140</v>
      </c>
      <c r="D1007" s="92" t="s">
        <v>4831</v>
      </c>
      <c r="E1007" s="90">
        <v>7210</v>
      </c>
      <c r="F1007" s="135">
        <v>81140</v>
      </c>
    </row>
    <row r="1008" spans="1:6" ht="19.5">
      <c r="A1008" s="125">
        <v>812</v>
      </c>
      <c r="B1008" s="85"/>
      <c r="C1008" s="85"/>
      <c r="D1008" s="86" t="s">
        <v>4832</v>
      </c>
      <c r="E1008" s="85"/>
      <c r="F1008" s="87"/>
    </row>
    <row r="1009" spans="1:6" ht="19.5">
      <c r="A1009" s="96"/>
      <c r="B1009" s="90">
        <v>8121</v>
      </c>
      <c r="C1009" s="85"/>
      <c r="D1009" s="97" t="s">
        <v>4833</v>
      </c>
      <c r="E1009" s="85"/>
      <c r="F1009" s="87"/>
    </row>
    <row r="1010" spans="1:6">
      <c r="A1010" s="89"/>
      <c r="B1010" s="91"/>
      <c r="C1010" s="94">
        <v>81211</v>
      </c>
      <c r="D1010" s="92" t="s">
        <v>4834</v>
      </c>
      <c r="E1010" s="90">
        <v>7220</v>
      </c>
      <c r="F1010" s="135">
        <v>81210</v>
      </c>
    </row>
    <row r="1011" spans="1:6">
      <c r="A1011" s="89"/>
      <c r="B1011" s="91"/>
      <c r="C1011" s="94">
        <v>81212</v>
      </c>
      <c r="D1011" s="92" t="s">
        <v>4835</v>
      </c>
      <c r="E1011" s="90">
        <v>7220</v>
      </c>
      <c r="F1011" s="135">
        <v>81220</v>
      </c>
    </row>
    <row r="1012" spans="1:6">
      <c r="A1012" s="89"/>
      <c r="B1012" s="91"/>
      <c r="C1012" s="94">
        <v>81213</v>
      </c>
      <c r="D1012" s="92" t="s">
        <v>4836</v>
      </c>
      <c r="E1012" s="90">
        <v>7220</v>
      </c>
      <c r="F1012" s="135">
        <v>81230</v>
      </c>
    </row>
    <row r="1013" spans="1:6" ht="19.5">
      <c r="A1013" s="96"/>
      <c r="B1013" s="85"/>
      <c r="C1013" s="94">
        <v>81219</v>
      </c>
      <c r="D1013" s="92" t="s">
        <v>4837</v>
      </c>
      <c r="E1013" s="90">
        <v>7220</v>
      </c>
      <c r="F1013" s="135">
        <v>81290</v>
      </c>
    </row>
    <row r="1014" spans="1:6">
      <c r="A1014" s="96"/>
      <c r="B1014" s="99">
        <v>8122</v>
      </c>
      <c r="C1014" s="85"/>
      <c r="D1014" s="100" t="s">
        <v>4838</v>
      </c>
      <c r="E1014" s="85"/>
      <c r="F1014" s="87"/>
    </row>
    <row r="1015" spans="1:6">
      <c r="A1015" s="96"/>
      <c r="B1015" s="85"/>
      <c r="C1015" s="101">
        <v>81221</v>
      </c>
      <c r="D1015" s="92" t="s">
        <v>4839</v>
      </c>
      <c r="E1015" s="99">
        <v>7220</v>
      </c>
      <c r="F1015" s="136">
        <v>81240</v>
      </c>
    </row>
    <row r="1016" spans="1:6">
      <c r="A1016" s="96"/>
      <c r="B1016" s="85"/>
      <c r="C1016" s="94">
        <v>81229</v>
      </c>
      <c r="D1016" s="92" t="s">
        <v>4840</v>
      </c>
      <c r="E1016" s="90">
        <v>7220</v>
      </c>
      <c r="F1016" s="137">
        <v>81290.812099999996</v>
      </c>
    </row>
    <row r="1017" spans="1:6" ht="19.5">
      <c r="A1017" s="125">
        <v>813</v>
      </c>
      <c r="B1017" s="85"/>
      <c r="C1017" s="85"/>
      <c r="D1017" s="86" t="s">
        <v>4841</v>
      </c>
      <c r="E1017" s="85"/>
      <c r="F1017" s="87"/>
    </row>
    <row r="1018" spans="1:6">
      <c r="A1018" s="96"/>
      <c r="B1018" s="90">
        <v>8130</v>
      </c>
      <c r="C1018" s="85"/>
      <c r="D1018" s="92" t="s">
        <v>4842</v>
      </c>
      <c r="E1018" s="85"/>
      <c r="F1018" s="87"/>
    </row>
    <row r="1019" spans="1:6">
      <c r="A1019" s="96"/>
      <c r="B1019" s="85"/>
      <c r="C1019" s="94">
        <v>81300</v>
      </c>
      <c r="D1019" s="92" t="s">
        <v>4842</v>
      </c>
      <c r="E1019" s="113" t="s">
        <v>4843</v>
      </c>
      <c r="F1019" s="95">
        <v>8130</v>
      </c>
    </row>
    <row r="1020" spans="1:6" ht="19.5">
      <c r="A1020" s="125">
        <v>814</v>
      </c>
      <c r="B1020" s="97"/>
      <c r="C1020" s="97"/>
      <c r="D1020" s="86" t="s">
        <v>4844</v>
      </c>
      <c r="E1020" s="97"/>
      <c r="F1020" s="118"/>
    </row>
    <row r="1021" spans="1:6">
      <c r="A1021" s="89"/>
      <c r="B1021" s="90">
        <v>8140</v>
      </c>
      <c r="C1021" s="91"/>
      <c r="D1021" s="92" t="s">
        <v>4845</v>
      </c>
      <c r="E1021" s="91"/>
      <c r="F1021" s="93"/>
    </row>
    <row r="1022" spans="1:6">
      <c r="A1022" s="96"/>
      <c r="B1022" s="85"/>
      <c r="C1022" s="94">
        <v>81400</v>
      </c>
      <c r="D1022" s="92" t="s">
        <v>4845</v>
      </c>
      <c r="E1022" s="113" t="s">
        <v>4843</v>
      </c>
      <c r="F1022" s="98" t="s">
        <v>4846</v>
      </c>
    </row>
    <row r="1023" spans="1:6">
      <c r="A1023" s="132" t="s">
        <v>4847</v>
      </c>
      <c r="B1023" s="85"/>
      <c r="C1023" s="85"/>
      <c r="D1023" s="110" t="s">
        <v>4848</v>
      </c>
      <c r="E1023" s="85"/>
      <c r="F1023" s="87"/>
    </row>
    <row r="1024" spans="1:6">
      <c r="A1024" s="125">
        <v>821</v>
      </c>
      <c r="B1024" s="85"/>
      <c r="C1024" s="85"/>
      <c r="D1024" s="110" t="s">
        <v>4849</v>
      </c>
      <c r="E1024" s="85"/>
      <c r="F1024" s="87"/>
    </row>
    <row r="1025" spans="1:6">
      <c r="A1025" s="96"/>
      <c r="B1025" s="90">
        <v>8211</v>
      </c>
      <c r="C1025" s="85"/>
      <c r="D1025" s="92" t="s">
        <v>4850</v>
      </c>
      <c r="E1025" s="85"/>
      <c r="F1025" s="87"/>
    </row>
    <row r="1026" spans="1:6">
      <c r="A1026" s="96"/>
      <c r="B1026" s="85"/>
      <c r="C1026" s="94">
        <v>82110</v>
      </c>
      <c r="D1026" s="92" t="s">
        <v>4850</v>
      </c>
      <c r="E1026" s="90">
        <v>6910</v>
      </c>
      <c r="F1026" s="135">
        <v>82111</v>
      </c>
    </row>
    <row r="1027" spans="1:6" ht="19.5">
      <c r="A1027" s="96"/>
      <c r="B1027" s="99">
        <v>8212</v>
      </c>
      <c r="C1027" s="85"/>
      <c r="D1027" s="92" t="s">
        <v>4851</v>
      </c>
      <c r="E1027" s="85"/>
      <c r="F1027" s="87"/>
    </row>
    <row r="1028" spans="1:6" ht="19.5">
      <c r="A1028" s="96"/>
      <c r="B1028" s="85"/>
      <c r="C1028" s="94">
        <v>82120</v>
      </c>
      <c r="D1028" s="92" t="s">
        <v>4851</v>
      </c>
      <c r="E1028" s="90">
        <v>6910</v>
      </c>
      <c r="F1028" s="138" t="s">
        <v>4852</v>
      </c>
    </row>
    <row r="1029" spans="1:6">
      <c r="A1029" s="96"/>
      <c r="B1029" s="90">
        <v>8213</v>
      </c>
      <c r="C1029" s="85"/>
      <c r="D1029" s="92" t="s">
        <v>4853</v>
      </c>
      <c r="E1029" s="85"/>
      <c r="F1029" s="87"/>
    </row>
    <row r="1030" spans="1:6">
      <c r="A1030" s="96"/>
      <c r="B1030" s="85"/>
      <c r="C1030" s="94">
        <v>82130</v>
      </c>
      <c r="D1030" s="92" t="s">
        <v>4853</v>
      </c>
      <c r="E1030" s="90">
        <v>6910</v>
      </c>
      <c r="F1030" s="135">
        <v>82130</v>
      </c>
    </row>
    <row r="1031" spans="1:6">
      <c r="A1031" s="96"/>
      <c r="B1031" s="90">
        <v>8219</v>
      </c>
      <c r="C1031" s="85"/>
      <c r="D1031" s="92" t="s">
        <v>4854</v>
      </c>
      <c r="E1031" s="85"/>
      <c r="F1031" s="87"/>
    </row>
    <row r="1032" spans="1:6">
      <c r="A1032" s="89"/>
      <c r="B1032" s="91"/>
      <c r="C1032" s="94">
        <v>82191</v>
      </c>
      <c r="D1032" s="92" t="s">
        <v>4855</v>
      </c>
      <c r="E1032" s="90">
        <v>6910</v>
      </c>
      <c r="F1032" s="135">
        <v>82191</v>
      </c>
    </row>
    <row r="1033" spans="1:6">
      <c r="A1033" s="96"/>
      <c r="B1033" s="85"/>
      <c r="C1033" s="94">
        <v>82199</v>
      </c>
      <c r="D1033" s="92" t="s">
        <v>4856</v>
      </c>
      <c r="E1033" s="90">
        <v>6910</v>
      </c>
      <c r="F1033" s="95">
        <v>82199</v>
      </c>
    </row>
    <row r="1034" spans="1:6">
      <c r="A1034" s="88">
        <v>822</v>
      </c>
      <c r="B1034" s="85"/>
      <c r="C1034" s="85"/>
      <c r="D1034" s="86" t="s">
        <v>4857</v>
      </c>
      <c r="E1034" s="85"/>
      <c r="F1034" s="87"/>
    </row>
    <row r="1035" spans="1:6">
      <c r="A1035" s="89"/>
      <c r="B1035" s="90">
        <v>8221</v>
      </c>
      <c r="C1035" s="91"/>
      <c r="D1035" s="92" t="s">
        <v>4858</v>
      </c>
      <c r="E1035" s="91"/>
      <c r="F1035" s="93"/>
    </row>
    <row r="1036" spans="1:6">
      <c r="A1036" s="96"/>
      <c r="B1036" s="85"/>
      <c r="C1036" s="94">
        <v>82210</v>
      </c>
      <c r="D1036" s="92" t="s">
        <v>4858</v>
      </c>
      <c r="E1036" s="90">
        <v>6920</v>
      </c>
      <c r="F1036" s="95">
        <v>82211</v>
      </c>
    </row>
    <row r="1037" spans="1:6">
      <c r="A1037" s="96"/>
      <c r="B1037" s="90">
        <v>8222</v>
      </c>
      <c r="C1037" s="85"/>
      <c r="D1037" s="92" t="s">
        <v>4859</v>
      </c>
      <c r="E1037" s="85"/>
      <c r="F1037" s="87"/>
    </row>
    <row r="1038" spans="1:6">
      <c r="A1038" s="89"/>
      <c r="B1038" s="91"/>
      <c r="C1038" s="94">
        <v>82221</v>
      </c>
      <c r="D1038" s="92" t="s">
        <v>4860</v>
      </c>
      <c r="E1038" s="90">
        <v>6920</v>
      </c>
      <c r="F1038" s="98" t="s">
        <v>4861</v>
      </c>
    </row>
    <row r="1039" spans="1:6">
      <c r="A1039" s="89"/>
      <c r="B1039" s="91"/>
      <c r="C1039" s="94">
        <v>82222</v>
      </c>
      <c r="D1039" s="92" t="s">
        <v>4862</v>
      </c>
      <c r="E1039" s="90">
        <v>6920</v>
      </c>
      <c r="F1039" s="98" t="s">
        <v>4863</v>
      </c>
    </row>
    <row r="1040" spans="1:6">
      <c r="A1040" s="96"/>
      <c r="B1040" s="85"/>
      <c r="C1040" s="94">
        <v>82223</v>
      </c>
      <c r="D1040" s="92" t="s">
        <v>4864</v>
      </c>
      <c r="E1040" s="90">
        <v>6920</v>
      </c>
      <c r="F1040" s="95">
        <v>85990</v>
      </c>
    </row>
    <row r="1041" spans="1:6">
      <c r="A1041" s="88">
        <v>823</v>
      </c>
      <c r="B1041" s="85"/>
      <c r="C1041" s="85"/>
      <c r="D1041" s="86" t="s">
        <v>4865</v>
      </c>
      <c r="E1041" s="85"/>
      <c r="F1041" s="87"/>
    </row>
    <row r="1042" spans="1:6">
      <c r="A1042" s="89"/>
      <c r="B1042" s="90">
        <v>8231</v>
      </c>
      <c r="C1042" s="91"/>
      <c r="D1042" s="92" t="s">
        <v>4866</v>
      </c>
      <c r="E1042" s="91"/>
      <c r="F1042" s="93"/>
    </row>
    <row r="1043" spans="1:6">
      <c r="A1043" s="96"/>
      <c r="B1043" s="85"/>
      <c r="C1043" s="94">
        <v>82310</v>
      </c>
      <c r="D1043" s="92" t="s">
        <v>4866</v>
      </c>
      <c r="E1043" s="90">
        <v>6920</v>
      </c>
      <c r="F1043" s="98" t="s">
        <v>4867</v>
      </c>
    </row>
    <row r="1044" spans="1:6">
      <c r="A1044" s="96"/>
      <c r="B1044" s="90">
        <v>8232</v>
      </c>
      <c r="C1044" s="85"/>
      <c r="D1044" s="92" t="s">
        <v>4868</v>
      </c>
      <c r="E1044" s="85"/>
      <c r="F1044" s="87"/>
    </row>
    <row r="1045" spans="1:6">
      <c r="A1045" s="89"/>
      <c r="B1045" s="91"/>
      <c r="C1045" s="94">
        <v>82320</v>
      </c>
      <c r="D1045" s="92" t="s">
        <v>4868</v>
      </c>
      <c r="E1045" s="90">
        <v>6920</v>
      </c>
      <c r="F1045" s="95">
        <v>82330</v>
      </c>
    </row>
    <row r="1046" spans="1:6">
      <c r="A1046" s="88">
        <v>824</v>
      </c>
      <c r="B1046" s="85"/>
      <c r="C1046" s="85"/>
      <c r="D1046" s="86" t="s">
        <v>4869</v>
      </c>
      <c r="E1046" s="85"/>
      <c r="F1046" s="87"/>
    </row>
    <row r="1047" spans="1:6">
      <c r="A1047" s="89"/>
      <c r="B1047" s="90">
        <v>8240</v>
      </c>
      <c r="C1047" s="91"/>
      <c r="D1047" s="92" t="s">
        <v>4870</v>
      </c>
      <c r="E1047" s="91"/>
      <c r="F1047" s="93"/>
    </row>
    <row r="1048" spans="1:6">
      <c r="A1048" s="96"/>
      <c r="B1048" s="85"/>
      <c r="C1048" s="94">
        <v>82400</v>
      </c>
      <c r="D1048" s="92" t="s">
        <v>4870</v>
      </c>
      <c r="E1048" s="90">
        <v>7020</v>
      </c>
      <c r="F1048" s="95">
        <v>82400</v>
      </c>
    </row>
    <row r="1049" spans="1:6" ht="19.5">
      <c r="A1049" s="132" t="s">
        <v>4871</v>
      </c>
      <c r="B1049" s="85"/>
      <c r="C1049" s="85"/>
      <c r="D1049" s="110" t="s">
        <v>4872</v>
      </c>
      <c r="E1049" s="85"/>
      <c r="F1049" s="87"/>
    </row>
    <row r="1050" spans="1:6" ht="19.5">
      <c r="A1050" s="125">
        <v>831</v>
      </c>
      <c r="B1050" s="97"/>
      <c r="C1050" s="97"/>
      <c r="D1050" s="86" t="s">
        <v>4873</v>
      </c>
      <c r="E1050" s="97"/>
      <c r="F1050" s="118"/>
    </row>
    <row r="1051" spans="1:6">
      <c r="A1051" s="89"/>
      <c r="B1051" s="90">
        <v>8311</v>
      </c>
      <c r="C1051" s="91"/>
      <c r="D1051" s="92" t="s">
        <v>4874</v>
      </c>
      <c r="E1051" s="91"/>
      <c r="F1051" s="93"/>
    </row>
    <row r="1052" spans="1:6">
      <c r="A1052" s="89"/>
      <c r="B1052" s="91"/>
      <c r="C1052" s="94">
        <v>83111</v>
      </c>
      <c r="D1052" s="92" t="s">
        <v>4875</v>
      </c>
      <c r="E1052" s="90">
        <v>7020</v>
      </c>
      <c r="F1052" s="95">
        <v>83111</v>
      </c>
    </row>
    <row r="1053" spans="1:6">
      <c r="A1053" s="89"/>
      <c r="B1053" s="91"/>
      <c r="C1053" s="94">
        <v>83112</v>
      </c>
      <c r="D1053" s="92" t="s">
        <v>4876</v>
      </c>
      <c r="E1053" s="90">
        <v>7020</v>
      </c>
      <c r="F1053" s="95">
        <v>83112</v>
      </c>
    </row>
    <row r="1054" spans="1:6">
      <c r="A1054" s="89"/>
      <c r="B1054" s="91"/>
      <c r="C1054" s="94">
        <v>83113</v>
      </c>
      <c r="D1054" s="92" t="s">
        <v>4877</v>
      </c>
      <c r="E1054" s="90">
        <v>7020</v>
      </c>
      <c r="F1054" s="95">
        <v>83113</v>
      </c>
    </row>
    <row r="1055" spans="1:6">
      <c r="A1055" s="89"/>
      <c r="B1055" s="91"/>
      <c r="C1055" s="94">
        <v>83114</v>
      </c>
      <c r="D1055" s="92" t="s">
        <v>4878</v>
      </c>
      <c r="E1055" s="90">
        <v>7020</v>
      </c>
      <c r="F1055" s="95">
        <v>83114</v>
      </c>
    </row>
    <row r="1056" spans="1:6">
      <c r="A1056" s="89"/>
      <c r="B1056" s="91"/>
      <c r="C1056" s="94">
        <v>83115</v>
      </c>
      <c r="D1056" s="92" t="s">
        <v>4879</v>
      </c>
      <c r="E1056" s="90">
        <v>7020</v>
      </c>
      <c r="F1056" s="95">
        <v>83115</v>
      </c>
    </row>
    <row r="1057" spans="1:6" ht="19.5">
      <c r="A1057" s="96"/>
      <c r="B1057" s="85"/>
      <c r="C1057" s="94">
        <v>83116</v>
      </c>
      <c r="D1057" s="97" t="s">
        <v>4880</v>
      </c>
      <c r="E1057" s="90">
        <v>7020</v>
      </c>
      <c r="F1057" s="95">
        <v>83115</v>
      </c>
    </row>
    <row r="1058" spans="1:6">
      <c r="A1058" s="89"/>
      <c r="B1058" s="91"/>
      <c r="C1058" s="94">
        <v>83117</v>
      </c>
      <c r="D1058" s="92" t="s">
        <v>4881</v>
      </c>
      <c r="E1058" s="90">
        <v>7020</v>
      </c>
      <c r="F1058" s="95">
        <v>85960</v>
      </c>
    </row>
    <row r="1059" spans="1:6">
      <c r="A1059" s="96"/>
      <c r="B1059" s="85"/>
      <c r="C1059" s="94">
        <v>83118</v>
      </c>
      <c r="D1059" s="92" t="s">
        <v>4882</v>
      </c>
      <c r="E1059" s="90">
        <v>7010</v>
      </c>
      <c r="F1059" s="98" t="s">
        <v>4883</v>
      </c>
    </row>
    <row r="1060" spans="1:6">
      <c r="A1060" s="96"/>
      <c r="B1060" s="90">
        <v>8312</v>
      </c>
      <c r="C1060" s="85"/>
      <c r="D1060" s="92" t="s">
        <v>4884</v>
      </c>
      <c r="E1060" s="85"/>
      <c r="F1060" s="87"/>
    </row>
    <row r="1061" spans="1:6">
      <c r="A1061" s="89"/>
      <c r="B1061" s="91"/>
      <c r="C1061" s="94">
        <v>83121</v>
      </c>
      <c r="D1061" s="92" t="s">
        <v>4885</v>
      </c>
      <c r="E1061" s="90">
        <v>7020</v>
      </c>
      <c r="F1061" s="95">
        <v>83121</v>
      </c>
    </row>
    <row r="1062" spans="1:6">
      <c r="A1062" s="96"/>
      <c r="B1062" s="85"/>
      <c r="C1062" s="94">
        <v>83129</v>
      </c>
      <c r="D1062" s="92" t="s">
        <v>4886</v>
      </c>
      <c r="E1062" s="90">
        <v>7020</v>
      </c>
      <c r="F1062" s="95">
        <v>83129</v>
      </c>
    </row>
    <row r="1063" spans="1:6">
      <c r="A1063" s="96"/>
      <c r="B1063" s="99">
        <v>8313</v>
      </c>
      <c r="C1063" s="85"/>
      <c r="D1063" s="100" t="s">
        <v>4887</v>
      </c>
      <c r="E1063" s="85"/>
      <c r="F1063" s="87"/>
    </row>
    <row r="1064" spans="1:6">
      <c r="A1064" s="89"/>
      <c r="B1064" s="91"/>
      <c r="C1064" s="94">
        <v>83131</v>
      </c>
      <c r="D1064" s="92" t="s">
        <v>4888</v>
      </c>
      <c r="E1064" s="90">
        <v>6202</v>
      </c>
      <c r="F1064" s="95">
        <v>83141</v>
      </c>
    </row>
    <row r="1065" spans="1:6">
      <c r="A1065" s="89"/>
      <c r="B1065" s="91"/>
      <c r="C1065" s="91"/>
      <c r="D1065" s="91"/>
      <c r="E1065" s="91"/>
      <c r="F1065" s="95">
        <v>83142</v>
      </c>
    </row>
    <row r="1066" spans="1:6">
      <c r="A1066" s="96"/>
      <c r="B1066" s="85"/>
      <c r="C1066" s="94">
        <v>83132</v>
      </c>
      <c r="D1066" s="92" t="s">
        <v>4889</v>
      </c>
      <c r="E1066" s="90">
        <v>6202</v>
      </c>
      <c r="F1066" s="95">
        <v>83141</v>
      </c>
    </row>
    <row r="1067" spans="1:6">
      <c r="A1067" s="96"/>
      <c r="B1067" s="99">
        <v>8314</v>
      </c>
      <c r="C1067" s="85"/>
      <c r="D1067" s="100" t="s">
        <v>4890</v>
      </c>
      <c r="E1067" s="85"/>
      <c r="F1067" s="87"/>
    </row>
    <row r="1068" spans="1:6">
      <c r="A1068" s="89"/>
      <c r="B1068" s="91"/>
      <c r="C1068" s="94">
        <v>83141</v>
      </c>
      <c r="D1068" s="92" t="s">
        <v>4891</v>
      </c>
      <c r="E1068" s="90">
        <v>6201</v>
      </c>
      <c r="F1068" s="95">
        <v>83142</v>
      </c>
    </row>
    <row r="1069" spans="1:6">
      <c r="A1069" s="89"/>
      <c r="B1069" s="91"/>
      <c r="C1069" s="94">
        <v>83142</v>
      </c>
      <c r="D1069" s="92" t="s">
        <v>4892</v>
      </c>
      <c r="E1069" s="90">
        <v>6202</v>
      </c>
      <c r="F1069" s="95">
        <v>83142</v>
      </c>
    </row>
    <row r="1070" spans="1:6">
      <c r="A1070" s="96"/>
      <c r="B1070" s="85"/>
      <c r="C1070" s="94">
        <v>83143</v>
      </c>
      <c r="D1070" s="92" t="s">
        <v>4893</v>
      </c>
      <c r="E1070" s="90">
        <v>5820</v>
      </c>
      <c r="F1070" s="98" t="s">
        <v>4883</v>
      </c>
    </row>
    <row r="1071" spans="1:6" ht="19.5">
      <c r="A1071" s="96"/>
      <c r="B1071" s="99">
        <v>8315</v>
      </c>
      <c r="C1071" s="85"/>
      <c r="D1071" s="92" t="s">
        <v>4894</v>
      </c>
      <c r="E1071" s="85"/>
      <c r="F1071" s="87"/>
    </row>
    <row r="1072" spans="1:6">
      <c r="A1072" s="89"/>
      <c r="B1072" s="91"/>
      <c r="C1072" s="94">
        <v>83151</v>
      </c>
      <c r="D1072" s="92" t="s">
        <v>4895</v>
      </c>
      <c r="E1072" s="90">
        <v>6311</v>
      </c>
      <c r="F1072" s="95">
        <v>85960</v>
      </c>
    </row>
    <row r="1073" spans="1:6">
      <c r="A1073" s="89"/>
      <c r="B1073" s="91"/>
      <c r="C1073" s="94">
        <v>83152</v>
      </c>
      <c r="D1073" s="92" t="s">
        <v>4896</v>
      </c>
      <c r="E1073" s="90">
        <v>6311</v>
      </c>
      <c r="F1073" s="95">
        <v>85960</v>
      </c>
    </row>
    <row r="1074" spans="1:6" ht="19.5">
      <c r="A1074" s="96"/>
      <c r="B1074" s="85"/>
      <c r="C1074" s="94">
        <v>83159</v>
      </c>
      <c r="D1074" s="92" t="s">
        <v>4897</v>
      </c>
      <c r="E1074" s="90">
        <v>6311</v>
      </c>
      <c r="F1074" s="95">
        <v>85960</v>
      </c>
    </row>
    <row r="1075" spans="1:6">
      <c r="A1075" s="96"/>
      <c r="B1075" s="90">
        <v>8316</v>
      </c>
      <c r="C1075" s="85"/>
      <c r="D1075" s="92" t="s">
        <v>4898</v>
      </c>
      <c r="E1075" s="85"/>
      <c r="F1075" s="87"/>
    </row>
    <row r="1076" spans="1:6">
      <c r="A1076" s="89"/>
      <c r="B1076" s="91"/>
      <c r="C1076" s="94">
        <v>83161</v>
      </c>
      <c r="D1076" s="92" t="s">
        <v>4899</v>
      </c>
      <c r="E1076" s="90">
        <v>6202</v>
      </c>
      <c r="F1076" s="95">
        <v>83149</v>
      </c>
    </row>
    <row r="1077" spans="1:6">
      <c r="A1077" s="96"/>
      <c r="B1077" s="85"/>
      <c r="C1077" s="94">
        <v>83162</v>
      </c>
      <c r="D1077" s="92" t="s">
        <v>4900</v>
      </c>
      <c r="E1077" s="90">
        <v>6202</v>
      </c>
      <c r="F1077" s="95">
        <v>83150</v>
      </c>
    </row>
    <row r="1078" spans="1:6" ht="19.5">
      <c r="A1078" s="96"/>
      <c r="B1078" s="99">
        <v>8319</v>
      </c>
      <c r="C1078" s="85"/>
      <c r="D1078" s="92" t="s">
        <v>4901</v>
      </c>
      <c r="E1078" s="85"/>
      <c r="F1078" s="87"/>
    </row>
    <row r="1079" spans="1:6" ht="19.5">
      <c r="A1079" s="96"/>
      <c r="B1079" s="85"/>
      <c r="C1079" s="94">
        <v>83190</v>
      </c>
      <c r="D1079" s="92" t="s">
        <v>4902</v>
      </c>
      <c r="E1079" s="90">
        <v>7020</v>
      </c>
      <c r="F1079" s="95">
        <v>83190</v>
      </c>
    </row>
    <row r="1080" spans="1:6" ht="19.5">
      <c r="A1080" s="109">
        <v>832</v>
      </c>
      <c r="B1080" s="85"/>
      <c r="C1080" s="85"/>
      <c r="D1080" s="86" t="s">
        <v>4903</v>
      </c>
      <c r="E1080" s="85"/>
      <c r="F1080" s="87"/>
    </row>
    <row r="1081" spans="1:6">
      <c r="A1081" s="89"/>
      <c r="B1081" s="90">
        <v>8321</v>
      </c>
      <c r="C1081" s="91"/>
      <c r="D1081" s="92" t="s">
        <v>4904</v>
      </c>
      <c r="E1081" s="91"/>
      <c r="F1081" s="93"/>
    </row>
    <row r="1082" spans="1:6">
      <c r="A1082" s="89"/>
      <c r="B1082" s="91"/>
      <c r="C1082" s="94">
        <v>83211</v>
      </c>
      <c r="D1082" s="92" t="s">
        <v>4905</v>
      </c>
      <c r="E1082" s="90">
        <v>7110</v>
      </c>
      <c r="F1082" s="95">
        <v>83211</v>
      </c>
    </row>
    <row r="1083" spans="1:6">
      <c r="A1083" s="96"/>
      <c r="B1083" s="85"/>
      <c r="C1083" s="94">
        <v>83212</v>
      </c>
      <c r="D1083" s="92" t="s">
        <v>4906</v>
      </c>
      <c r="E1083" s="90">
        <v>7110</v>
      </c>
      <c r="F1083" s="95">
        <v>83211</v>
      </c>
    </row>
    <row r="1084" spans="1:6">
      <c r="A1084" s="96"/>
      <c r="B1084" s="85"/>
      <c r="C1084" s="94">
        <v>83213</v>
      </c>
      <c r="D1084" s="92" t="s">
        <v>4907</v>
      </c>
      <c r="E1084" s="90">
        <v>7110</v>
      </c>
      <c r="F1084" s="95">
        <v>83211</v>
      </c>
    </row>
    <row r="1085" spans="1:6">
      <c r="A1085" s="89"/>
      <c r="B1085" s="91"/>
      <c r="C1085" s="94">
        <v>83214</v>
      </c>
      <c r="D1085" s="92" t="s">
        <v>4908</v>
      </c>
      <c r="E1085" s="90">
        <v>7110</v>
      </c>
      <c r="F1085" s="95">
        <v>83211</v>
      </c>
    </row>
    <row r="1086" spans="1:6">
      <c r="A1086" s="89"/>
      <c r="B1086" s="91"/>
      <c r="C1086" s="91"/>
      <c r="D1086" s="91"/>
      <c r="E1086" s="91"/>
      <c r="F1086" s="95">
        <v>83212</v>
      </c>
    </row>
    <row r="1087" spans="1:6">
      <c r="A1087" s="89"/>
      <c r="B1087" s="90">
        <v>8322</v>
      </c>
      <c r="C1087" s="91"/>
      <c r="D1087" s="92" t="s">
        <v>4909</v>
      </c>
      <c r="E1087" s="91"/>
      <c r="F1087" s="93"/>
    </row>
    <row r="1088" spans="1:6">
      <c r="A1088" s="89"/>
      <c r="B1088" s="91"/>
      <c r="C1088" s="94">
        <v>83221</v>
      </c>
      <c r="D1088" s="92" t="s">
        <v>4910</v>
      </c>
      <c r="E1088" s="90">
        <v>7110</v>
      </c>
      <c r="F1088" s="95">
        <v>83221</v>
      </c>
    </row>
    <row r="1089" spans="1:6">
      <c r="A1089" s="89"/>
      <c r="B1089" s="91"/>
      <c r="C1089" s="94">
        <v>83222</v>
      </c>
      <c r="D1089" s="92" t="s">
        <v>4911</v>
      </c>
      <c r="E1089" s="90">
        <v>7110</v>
      </c>
      <c r="F1089" s="95">
        <v>83221</v>
      </c>
    </row>
    <row r="1090" spans="1:6">
      <c r="A1090" s="96"/>
      <c r="B1090" s="85"/>
      <c r="C1090" s="94">
        <v>83223</v>
      </c>
      <c r="D1090" s="92" t="s">
        <v>4912</v>
      </c>
      <c r="E1090" s="90">
        <v>7110</v>
      </c>
      <c r="F1090" s="95">
        <v>83221</v>
      </c>
    </row>
    <row r="1091" spans="1:6">
      <c r="A1091" s="96"/>
      <c r="B1091" s="90">
        <v>8323</v>
      </c>
      <c r="C1091" s="85"/>
      <c r="D1091" s="92" t="s">
        <v>4913</v>
      </c>
      <c r="E1091" s="85"/>
      <c r="F1091" s="87"/>
    </row>
    <row r="1092" spans="1:6">
      <c r="A1092" s="89"/>
      <c r="B1092" s="91"/>
      <c r="C1092" s="94">
        <v>83231</v>
      </c>
      <c r="D1092" s="92" t="s">
        <v>4914</v>
      </c>
      <c r="E1092" s="90">
        <v>7110</v>
      </c>
      <c r="F1092" s="95">
        <v>83222</v>
      </c>
    </row>
    <row r="1093" spans="1:6">
      <c r="A1093" s="96"/>
      <c r="B1093" s="85"/>
      <c r="C1093" s="94">
        <v>83232</v>
      </c>
      <c r="D1093" s="92" t="s">
        <v>4915</v>
      </c>
      <c r="E1093" s="90">
        <v>7110</v>
      </c>
      <c r="F1093" s="95">
        <v>83222</v>
      </c>
    </row>
    <row r="1094" spans="1:6">
      <c r="A1094" s="112">
        <v>833</v>
      </c>
      <c r="B1094" s="85"/>
      <c r="C1094" s="85"/>
      <c r="D1094" s="86" t="s">
        <v>4916</v>
      </c>
      <c r="E1094" s="85"/>
      <c r="F1094" s="87"/>
    </row>
    <row r="1095" spans="1:6">
      <c r="A1095" s="89"/>
      <c r="B1095" s="90">
        <v>8331</v>
      </c>
      <c r="C1095" s="91"/>
      <c r="D1095" s="92" t="s">
        <v>4917</v>
      </c>
      <c r="E1095" s="91"/>
      <c r="F1095" s="93"/>
    </row>
    <row r="1096" spans="1:6">
      <c r="A1096" s="96"/>
      <c r="B1096" s="85"/>
      <c r="C1096" s="94">
        <v>83310</v>
      </c>
      <c r="D1096" s="92" t="s">
        <v>4917</v>
      </c>
      <c r="E1096" s="90">
        <v>7110</v>
      </c>
      <c r="F1096" s="95">
        <v>83331</v>
      </c>
    </row>
    <row r="1097" spans="1:6">
      <c r="A1097" s="96"/>
      <c r="B1097" s="90">
        <v>8332</v>
      </c>
      <c r="C1097" s="85"/>
      <c r="D1097" s="92" t="s">
        <v>4918</v>
      </c>
      <c r="E1097" s="85"/>
      <c r="F1097" s="87"/>
    </row>
    <row r="1098" spans="1:6">
      <c r="A1098" s="89"/>
      <c r="B1098" s="91"/>
      <c r="C1098" s="94">
        <v>83321</v>
      </c>
      <c r="D1098" s="92" t="s">
        <v>4919</v>
      </c>
      <c r="E1098" s="90">
        <v>7110</v>
      </c>
      <c r="F1098" s="95">
        <v>83311</v>
      </c>
    </row>
    <row r="1099" spans="1:6">
      <c r="A1099" s="89"/>
      <c r="B1099" s="91"/>
      <c r="C1099" s="94">
        <v>83322</v>
      </c>
      <c r="D1099" s="92" t="s">
        <v>4920</v>
      </c>
      <c r="E1099" s="90">
        <v>7110</v>
      </c>
      <c r="F1099" s="95">
        <v>83313</v>
      </c>
    </row>
    <row r="1100" spans="1:6">
      <c r="A1100" s="89"/>
      <c r="B1100" s="91"/>
      <c r="C1100" s="94">
        <v>83323</v>
      </c>
      <c r="D1100" s="92" t="s">
        <v>4921</v>
      </c>
      <c r="E1100" s="90">
        <v>7110</v>
      </c>
      <c r="F1100" s="95">
        <v>83312</v>
      </c>
    </row>
    <row r="1101" spans="1:6">
      <c r="A1101" s="89"/>
      <c r="B1101" s="91"/>
      <c r="C1101" s="94">
        <v>83324</v>
      </c>
      <c r="D1101" s="92" t="s">
        <v>4922</v>
      </c>
      <c r="E1101" s="90">
        <v>7110</v>
      </c>
      <c r="F1101" s="95">
        <v>83313</v>
      </c>
    </row>
    <row r="1102" spans="1:6" ht="19.5">
      <c r="A1102" s="96"/>
      <c r="B1102" s="85"/>
      <c r="C1102" s="94">
        <v>83325</v>
      </c>
      <c r="D1102" s="97" t="s">
        <v>4923</v>
      </c>
      <c r="E1102" s="90">
        <v>7110</v>
      </c>
      <c r="F1102" s="95">
        <v>83312</v>
      </c>
    </row>
    <row r="1103" spans="1:6" ht="19.5">
      <c r="A1103" s="96"/>
      <c r="B1103" s="85"/>
      <c r="C1103" s="94">
        <v>83326</v>
      </c>
      <c r="D1103" s="97" t="s">
        <v>4924</v>
      </c>
      <c r="E1103" s="90">
        <v>7110</v>
      </c>
      <c r="F1103" s="95">
        <v>83312</v>
      </c>
    </row>
    <row r="1104" spans="1:6" ht="19.5">
      <c r="A1104" s="96"/>
      <c r="B1104" s="85"/>
      <c r="C1104" s="94">
        <v>83327</v>
      </c>
      <c r="D1104" s="97" t="s">
        <v>4925</v>
      </c>
      <c r="E1104" s="90">
        <v>7110</v>
      </c>
      <c r="F1104" s="95">
        <v>83312</v>
      </c>
    </row>
    <row r="1105" spans="1:6">
      <c r="A1105" s="96"/>
      <c r="B1105" s="85"/>
      <c r="C1105" s="94">
        <v>83329</v>
      </c>
      <c r="D1105" s="92" t="s">
        <v>4926</v>
      </c>
      <c r="E1105" s="90">
        <v>7110</v>
      </c>
      <c r="F1105" s="95">
        <v>83312</v>
      </c>
    </row>
    <row r="1106" spans="1:6">
      <c r="A1106" s="96"/>
      <c r="B1106" s="90">
        <v>8333</v>
      </c>
      <c r="C1106" s="85"/>
      <c r="D1106" s="92" t="s">
        <v>4927</v>
      </c>
      <c r="E1106" s="85"/>
      <c r="F1106" s="87"/>
    </row>
    <row r="1107" spans="1:6">
      <c r="A1107" s="96"/>
      <c r="B1107" s="85"/>
      <c r="C1107" s="94">
        <v>83330</v>
      </c>
      <c r="D1107" s="92" t="s">
        <v>4927</v>
      </c>
      <c r="E1107" s="90">
        <v>7110</v>
      </c>
      <c r="F1107" s="95">
        <v>83321</v>
      </c>
    </row>
    <row r="1108" spans="1:6">
      <c r="A1108" s="112">
        <v>834</v>
      </c>
      <c r="B1108" s="85"/>
      <c r="C1108" s="85"/>
      <c r="D1108" s="86" t="s">
        <v>4928</v>
      </c>
      <c r="E1108" s="85"/>
      <c r="F1108" s="87"/>
    </row>
    <row r="1109" spans="1:6">
      <c r="A1109" s="89"/>
      <c r="B1109" s="90">
        <v>8341</v>
      </c>
      <c r="C1109" s="91"/>
      <c r="D1109" s="92" t="s">
        <v>4929</v>
      </c>
      <c r="E1109" s="91"/>
      <c r="F1109" s="93"/>
    </row>
    <row r="1110" spans="1:6">
      <c r="A1110" s="89"/>
      <c r="B1110" s="91"/>
      <c r="C1110" s="94">
        <v>83411</v>
      </c>
      <c r="D1110" s="92" t="s">
        <v>4930</v>
      </c>
      <c r="E1110" s="90">
        <v>7110</v>
      </c>
      <c r="F1110" s="95">
        <v>83510</v>
      </c>
    </row>
    <row r="1111" spans="1:6">
      <c r="A1111" s="89"/>
      <c r="B1111" s="91"/>
      <c r="C1111" s="94">
        <v>83412</v>
      </c>
      <c r="D1111" s="92" t="s">
        <v>4931</v>
      </c>
      <c r="E1111" s="90">
        <v>7110</v>
      </c>
      <c r="F1111" s="95">
        <v>83520</v>
      </c>
    </row>
    <row r="1112" spans="1:6">
      <c r="A1112" s="96"/>
      <c r="B1112" s="85"/>
      <c r="C1112" s="94">
        <v>83413</v>
      </c>
      <c r="D1112" s="92" t="s">
        <v>4932</v>
      </c>
      <c r="E1112" s="90">
        <v>7110</v>
      </c>
      <c r="F1112" s="98" t="s">
        <v>4883</v>
      </c>
    </row>
    <row r="1113" spans="1:6">
      <c r="A1113" s="96"/>
      <c r="B1113" s="90">
        <v>8342</v>
      </c>
      <c r="C1113" s="85"/>
      <c r="D1113" s="92" t="s">
        <v>4933</v>
      </c>
      <c r="E1113" s="85"/>
      <c r="F1113" s="87"/>
    </row>
    <row r="1114" spans="1:6">
      <c r="A1114" s="89"/>
      <c r="B1114" s="91"/>
      <c r="C1114" s="94">
        <v>83421</v>
      </c>
      <c r="D1114" s="92" t="s">
        <v>4934</v>
      </c>
      <c r="E1114" s="90">
        <v>7110</v>
      </c>
      <c r="F1114" s="95">
        <v>83530</v>
      </c>
    </row>
    <row r="1115" spans="1:6">
      <c r="A1115" s="96"/>
      <c r="B1115" s="85"/>
      <c r="C1115" s="94">
        <v>83422</v>
      </c>
      <c r="D1115" s="92" t="s">
        <v>4935</v>
      </c>
      <c r="E1115" s="90">
        <v>7110</v>
      </c>
      <c r="F1115" s="95">
        <v>83540</v>
      </c>
    </row>
    <row r="1116" spans="1:6">
      <c r="A1116" s="96"/>
      <c r="B1116" s="90">
        <v>8343</v>
      </c>
      <c r="C1116" s="85"/>
      <c r="D1116" s="92" t="s">
        <v>4936</v>
      </c>
      <c r="E1116" s="85"/>
      <c r="F1116" s="87"/>
    </row>
    <row r="1117" spans="1:6">
      <c r="A1117" s="96"/>
      <c r="B1117" s="85"/>
      <c r="C1117" s="94">
        <v>83430</v>
      </c>
      <c r="D1117" s="92" t="s">
        <v>4936</v>
      </c>
      <c r="E1117" s="90">
        <v>7490</v>
      </c>
      <c r="F1117" s="95">
        <v>83550</v>
      </c>
    </row>
    <row r="1118" spans="1:6">
      <c r="A1118" s="96"/>
      <c r="B1118" s="90">
        <v>8344</v>
      </c>
      <c r="C1118" s="85"/>
      <c r="D1118" s="92" t="s">
        <v>4937</v>
      </c>
      <c r="E1118" s="85"/>
      <c r="F1118" s="87"/>
    </row>
    <row r="1119" spans="1:6">
      <c r="A1119" s="89"/>
      <c r="B1119" s="91"/>
      <c r="C1119" s="94">
        <v>83441</v>
      </c>
      <c r="D1119" s="92" t="s">
        <v>4938</v>
      </c>
      <c r="E1119" s="90">
        <v>7120</v>
      </c>
      <c r="F1119" s="95">
        <v>83561</v>
      </c>
    </row>
    <row r="1120" spans="1:6">
      <c r="A1120" s="89"/>
      <c r="B1120" s="91"/>
      <c r="C1120" s="94">
        <v>83442</v>
      </c>
      <c r="D1120" s="92" t="s">
        <v>4939</v>
      </c>
      <c r="E1120" s="90">
        <v>7120</v>
      </c>
      <c r="F1120" s="95">
        <v>83562</v>
      </c>
    </row>
    <row r="1121" spans="1:6" ht="19.5">
      <c r="A1121" s="96"/>
      <c r="B1121" s="85"/>
      <c r="C1121" s="94">
        <v>83443</v>
      </c>
      <c r="D1121" s="97" t="s">
        <v>4940</v>
      </c>
      <c r="E1121" s="90">
        <v>7120</v>
      </c>
      <c r="F1121" s="95">
        <v>83563</v>
      </c>
    </row>
    <row r="1122" spans="1:6" ht="19.5">
      <c r="A1122" s="96"/>
      <c r="B1122" s="85"/>
      <c r="C1122" s="94">
        <v>83444</v>
      </c>
      <c r="D1122" s="97" t="s">
        <v>4941</v>
      </c>
      <c r="E1122" s="90">
        <v>7120</v>
      </c>
      <c r="F1122" s="95">
        <v>83564</v>
      </c>
    </row>
    <row r="1123" spans="1:6">
      <c r="A1123" s="96"/>
      <c r="B1123" s="85"/>
      <c r="C1123" s="94">
        <v>83449</v>
      </c>
      <c r="D1123" s="92" t="s">
        <v>4942</v>
      </c>
      <c r="E1123" s="90">
        <v>7120</v>
      </c>
      <c r="F1123" s="95">
        <v>83569</v>
      </c>
    </row>
    <row r="1124" spans="1:6">
      <c r="A1124" s="112">
        <v>835</v>
      </c>
      <c r="B1124" s="85"/>
      <c r="C1124" s="85"/>
      <c r="D1124" s="86" t="s">
        <v>4943</v>
      </c>
      <c r="E1124" s="85"/>
      <c r="F1124" s="87"/>
    </row>
    <row r="1125" spans="1:6">
      <c r="A1125" s="96"/>
      <c r="B1125" s="90">
        <v>8351</v>
      </c>
      <c r="C1125" s="94">
        <v>83510</v>
      </c>
      <c r="D1125" s="92" t="s">
        <v>4944</v>
      </c>
      <c r="E1125" s="90">
        <v>7500</v>
      </c>
      <c r="F1125" s="95">
        <v>93210</v>
      </c>
    </row>
    <row r="1126" spans="1:6">
      <c r="A1126" s="96"/>
      <c r="B1126" s="90">
        <v>8352</v>
      </c>
      <c r="C1126" s="94">
        <v>83520</v>
      </c>
      <c r="D1126" s="92" t="s">
        <v>4945</v>
      </c>
      <c r="E1126" s="90">
        <v>7500</v>
      </c>
      <c r="F1126" s="95">
        <v>93220</v>
      </c>
    </row>
    <row r="1127" spans="1:6">
      <c r="A1127" s="96"/>
      <c r="B1127" s="99">
        <v>8359</v>
      </c>
      <c r="C1127" s="101">
        <v>83590</v>
      </c>
      <c r="D1127" s="100" t="s">
        <v>4946</v>
      </c>
      <c r="E1127" s="99">
        <v>7500</v>
      </c>
      <c r="F1127" s="119">
        <v>93290</v>
      </c>
    </row>
    <row r="1128" spans="1:6" ht="19.5">
      <c r="A1128" s="109">
        <v>836</v>
      </c>
      <c r="B1128" s="85"/>
      <c r="C1128" s="85"/>
      <c r="D1128" s="86" t="s">
        <v>4947</v>
      </c>
      <c r="E1128" s="85"/>
      <c r="F1128" s="87"/>
    </row>
    <row r="1129" spans="1:6">
      <c r="A1129" s="89"/>
      <c r="B1129" s="90">
        <v>8361</v>
      </c>
      <c r="C1129" s="91"/>
      <c r="D1129" s="92" t="s">
        <v>4948</v>
      </c>
      <c r="E1129" s="91"/>
      <c r="F1129" s="93"/>
    </row>
    <row r="1130" spans="1:6">
      <c r="A1130" s="89"/>
      <c r="B1130" s="91"/>
      <c r="C1130" s="94">
        <v>83611</v>
      </c>
      <c r="D1130" s="92" t="s">
        <v>4949</v>
      </c>
      <c r="E1130" s="90">
        <v>7310</v>
      </c>
      <c r="F1130" s="95">
        <v>83610</v>
      </c>
    </row>
    <row r="1131" spans="1:6">
      <c r="A1131" s="89"/>
      <c r="B1131" s="91"/>
      <c r="C1131" s="94">
        <v>83612</v>
      </c>
      <c r="D1131" s="92" t="s">
        <v>4950</v>
      </c>
      <c r="E1131" s="90">
        <v>7310</v>
      </c>
      <c r="F1131" s="95">
        <v>83690</v>
      </c>
    </row>
    <row r="1132" spans="1:6">
      <c r="A1132" s="96"/>
      <c r="B1132" s="85"/>
      <c r="C1132" s="94">
        <v>83619</v>
      </c>
      <c r="D1132" s="92" t="s">
        <v>4951</v>
      </c>
      <c r="E1132" s="90">
        <v>7310</v>
      </c>
      <c r="F1132" s="95">
        <v>83690</v>
      </c>
    </row>
    <row r="1133" spans="1:6" ht="19.5">
      <c r="A1133" s="96"/>
      <c r="B1133" s="99">
        <v>8362</v>
      </c>
      <c r="C1133" s="85"/>
      <c r="D1133" s="92" t="s">
        <v>4952</v>
      </c>
      <c r="E1133" s="85"/>
      <c r="F1133" s="87"/>
    </row>
    <row r="1134" spans="1:6" ht="19.5">
      <c r="A1134" s="96"/>
      <c r="B1134" s="85"/>
      <c r="C1134" s="94">
        <v>83620</v>
      </c>
      <c r="D1134" s="92" t="s">
        <v>4952</v>
      </c>
      <c r="E1134" s="90">
        <v>7310</v>
      </c>
      <c r="F1134" s="95">
        <v>83620</v>
      </c>
    </row>
    <row r="1135" spans="1:6">
      <c r="A1135" s="96"/>
      <c r="B1135" s="90">
        <v>8363</v>
      </c>
      <c r="C1135" s="85"/>
      <c r="D1135" s="92" t="s">
        <v>4953</v>
      </c>
      <c r="E1135" s="85"/>
      <c r="F1135" s="87"/>
    </row>
    <row r="1136" spans="1:6" ht="19.5">
      <c r="A1136" s="96"/>
      <c r="B1136" s="85"/>
      <c r="C1136" s="94">
        <v>83631</v>
      </c>
      <c r="D1136" s="92" t="s">
        <v>4954</v>
      </c>
      <c r="E1136" s="113" t="s">
        <v>4955</v>
      </c>
      <c r="F1136" s="95">
        <v>83631</v>
      </c>
    </row>
    <row r="1137" spans="1:6">
      <c r="A1137" s="96"/>
      <c r="B1137" s="85"/>
      <c r="C1137" s="94">
        <v>83632</v>
      </c>
      <c r="D1137" s="92" t="s">
        <v>4956</v>
      </c>
      <c r="E1137" s="113" t="s">
        <v>4957</v>
      </c>
      <c r="F1137" s="95">
        <v>83632</v>
      </c>
    </row>
    <row r="1138" spans="1:6" ht="19.5">
      <c r="A1138" s="96"/>
      <c r="B1138" s="85"/>
      <c r="C1138" s="101">
        <v>83633</v>
      </c>
      <c r="D1138" s="100" t="s">
        <v>4958</v>
      </c>
      <c r="E1138" s="134" t="s">
        <v>4959</v>
      </c>
      <c r="F1138" s="119">
        <v>83633</v>
      </c>
    </row>
    <row r="1139" spans="1:6" ht="19.5">
      <c r="A1139" s="96"/>
      <c r="B1139" s="85"/>
      <c r="C1139" s="94">
        <v>83639</v>
      </c>
      <c r="D1139" s="92" t="s">
        <v>4960</v>
      </c>
      <c r="E1139" s="139" t="s">
        <v>4961</v>
      </c>
      <c r="F1139" s="95">
        <v>83639</v>
      </c>
    </row>
    <row r="1140" spans="1:6" ht="19.5">
      <c r="A1140" s="109">
        <v>837</v>
      </c>
      <c r="B1140" s="85"/>
      <c r="C1140" s="85"/>
      <c r="D1140" s="86" t="s">
        <v>4962</v>
      </c>
      <c r="E1140" s="85"/>
      <c r="F1140" s="87"/>
    </row>
    <row r="1141" spans="1:6" ht="19.5">
      <c r="A1141" s="96"/>
      <c r="B1141" s="90">
        <v>8370</v>
      </c>
      <c r="C1141" s="85"/>
      <c r="D1141" s="97" t="s">
        <v>4963</v>
      </c>
      <c r="E1141" s="85"/>
      <c r="F1141" s="87"/>
    </row>
    <row r="1142" spans="1:6">
      <c r="A1142" s="96"/>
      <c r="B1142" s="85"/>
      <c r="C1142" s="94">
        <v>83700</v>
      </c>
      <c r="D1142" s="92" t="s">
        <v>4964</v>
      </c>
      <c r="E1142" s="90">
        <v>7320</v>
      </c>
      <c r="F1142" s="95">
        <v>83700</v>
      </c>
    </row>
    <row r="1143" spans="1:6">
      <c r="A1143" s="112">
        <v>838</v>
      </c>
      <c r="B1143" s="85"/>
      <c r="C1143" s="85"/>
      <c r="D1143" s="86" t="s">
        <v>4965</v>
      </c>
      <c r="E1143" s="85"/>
      <c r="F1143" s="87"/>
    </row>
    <row r="1144" spans="1:6">
      <c r="A1144" s="89"/>
      <c r="B1144" s="90">
        <v>8381</v>
      </c>
      <c r="C1144" s="91"/>
      <c r="D1144" s="92" t="s">
        <v>4966</v>
      </c>
      <c r="E1144" s="91"/>
      <c r="F1144" s="93"/>
    </row>
    <row r="1145" spans="1:6">
      <c r="A1145" s="89"/>
      <c r="B1145" s="91"/>
      <c r="C1145" s="94">
        <v>83811</v>
      </c>
      <c r="D1145" s="92" t="s">
        <v>4967</v>
      </c>
      <c r="E1145" s="90">
        <v>7420</v>
      </c>
      <c r="F1145" s="95">
        <v>83811</v>
      </c>
    </row>
    <row r="1146" spans="1:6">
      <c r="A1146" s="89"/>
      <c r="B1146" s="91"/>
      <c r="C1146" s="94">
        <v>83812</v>
      </c>
      <c r="D1146" s="257" t="s">
        <v>3372</v>
      </c>
      <c r="E1146" s="90">
        <v>7420</v>
      </c>
      <c r="F1146" s="95">
        <v>83812</v>
      </c>
    </row>
    <row r="1147" spans="1:6">
      <c r="A1147" s="89"/>
      <c r="B1147" s="91"/>
      <c r="C1147" s="94">
        <v>83813</v>
      </c>
      <c r="D1147" s="92" t="s">
        <v>4968</v>
      </c>
      <c r="E1147" s="90">
        <v>7420</v>
      </c>
      <c r="F1147" s="95">
        <v>83813</v>
      </c>
    </row>
    <row r="1148" spans="1:6">
      <c r="A1148" s="89"/>
      <c r="B1148" s="91"/>
      <c r="C1148" s="94">
        <v>83814</v>
      </c>
      <c r="D1148" s="92" t="s">
        <v>4969</v>
      </c>
      <c r="E1148" s="90">
        <v>7420</v>
      </c>
      <c r="F1148" s="95">
        <v>83814</v>
      </c>
    </row>
    <row r="1149" spans="1:6">
      <c r="A1149" s="89"/>
      <c r="B1149" s="91"/>
      <c r="C1149" s="94">
        <v>83815</v>
      </c>
      <c r="D1149" s="92" t="s">
        <v>4970</v>
      </c>
      <c r="E1149" s="90">
        <v>7420</v>
      </c>
      <c r="F1149" s="95">
        <v>83815</v>
      </c>
    </row>
    <row r="1150" spans="1:6">
      <c r="A1150" s="96"/>
      <c r="B1150" s="85"/>
      <c r="C1150" s="94">
        <v>83819</v>
      </c>
      <c r="D1150" s="92" t="s">
        <v>4971</v>
      </c>
      <c r="E1150" s="90">
        <v>7420</v>
      </c>
      <c r="F1150" s="95">
        <v>83819</v>
      </c>
    </row>
    <row r="1151" spans="1:6">
      <c r="A1151" s="96"/>
      <c r="B1151" s="90">
        <v>8382</v>
      </c>
      <c r="C1151" s="85"/>
      <c r="D1151" s="92" t="s">
        <v>4972</v>
      </c>
      <c r="E1151" s="85"/>
      <c r="F1151" s="87"/>
    </row>
    <row r="1152" spans="1:6">
      <c r="A1152" s="96"/>
      <c r="B1152" s="85"/>
      <c r="C1152" s="94">
        <v>83820</v>
      </c>
      <c r="D1152" s="92" t="s">
        <v>4972</v>
      </c>
      <c r="E1152" s="90">
        <v>7420</v>
      </c>
      <c r="F1152" s="95">
        <v>83820</v>
      </c>
    </row>
    <row r="1153" spans="1:6">
      <c r="A1153" s="112">
        <v>839</v>
      </c>
      <c r="B1153" s="85"/>
      <c r="C1153" s="85"/>
      <c r="D1153" s="86" t="s">
        <v>4973</v>
      </c>
      <c r="E1153" s="85"/>
      <c r="F1153" s="87"/>
    </row>
    <row r="1154" spans="1:6">
      <c r="A1154" s="89"/>
      <c r="B1154" s="90">
        <v>8391</v>
      </c>
      <c r="C1154" s="91"/>
      <c r="D1154" s="92" t="s">
        <v>4974</v>
      </c>
      <c r="E1154" s="91"/>
      <c r="F1154" s="93"/>
    </row>
    <row r="1155" spans="1:6">
      <c r="A1155" s="89"/>
      <c r="B1155" s="91"/>
      <c r="C1155" s="94">
        <v>83911</v>
      </c>
      <c r="D1155" s="92" t="s">
        <v>4975</v>
      </c>
      <c r="E1155" s="90">
        <v>7410</v>
      </c>
      <c r="F1155" s="95">
        <v>83410</v>
      </c>
    </row>
    <row r="1156" spans="1:6">
      <c r="A1156" s="89"/>
      <c r="B1156" s="91"/>
      <c r="C1156" s="94">
        <v>83912</v>
      </c>
      <c r="D1156" s="92" t="s">
        <v>4976</v>
      </c>
      <c r="E1156" s="90">
        <v>7410</v>
      </c>
      <c r="F1156" s="95">
        <v>83490</v>
      </c>
    </row>
    <row r="1157" spans="1:6">
      <c r="A1157" s="96"/>
      <c r="B1157" s="85"/>
      <c r="C1157" s="94">
        <v>83919</v>
      </c>
      <c r="D1157" s="92" t="s">
        <v>4977</v>
      </c>
      <c r="E1157" s="90">
        <v>7410</v>
      </c>
      <c r="F1157" s="95">
        <v>83490</v>
      </c>
    </row>
    <row r="1158" spans="1:6">
      <c r="A1158" s="96"/>
      <c r="B1158" s="90">
        <v>8392</v>
      </c>
      <c r="C1158" s="85"/>
      <c r="D1158" s="92" t="s">
        <v>4978</v>
      </c>
      <c r="E1158" s="85"/>
      <c r="F1158" s="87"/>
    </row>
    <row r="1159" spans="1:6">
      <c r="A1159" s="96"/>
      <c r="B1159" s="85"/>
      <c r="C1159" s="94">
        <v>83920</v>
      </c>
      <c r="D1159" s="92" t="s">
        <v>4978</v>
      </c>
      <c r="E1159" s="90">
        <v>7410</v>
      </c>
      <c r="F1159" s="98" t="s">
        <v>4883</v>
      </c>
    </row>
    <row r="1160" spans="1:6">
      <c r="A1160" s="96"/>
      <c r="B1160" s="90">
        <v>8393</v>
      </c>
      <c r="C1160" s="85"/>
      <c r="D1160" s="92" t="s">
        <v>4979</v>
      </c>
      <c r="E1160" s="85"/>
      <c r="F1160" s="87"/>
    </row>
    <row r="1161" spans="1:6">
      <c r="A1161" s="89"/>
      <c r="B1161" s="91"/>
      <c r="C1161" s="94">
        <v>83931</v>
      </c>
      <c r="D1161" s="92" t="s">
        <v>4980</v>
      </c>
      <c r="E1161" s="90">
        <v>7490</v>
      </c>
      <c r="F1161" s="95">
        <v>83131</v>
      </c>
    </row>
    <row r="1162" spans="1:6">
      <c r="A1162" s="96"/>
      <c r="B1162" s="85"/>
      <c r="C1162" s="94">
        <v>83939</v>
      </c>
      <c r="D1162" s="92" t="s">
        <v>4981</v>
      </c>
      <c r="E1162" s="90">
        <v>7490</v>
      </c>
      <c r="F1162" s="95">
        <v>83139</v>
      </c>
    </row>
    <row r="1163" spans="1:6">
      <c r="A1163" s="96"/>
      <c r="B1163" s="90">
        <v>8394</v>
      </c>
      <c r="C1163" s="85"/>
      <c r="D1163" s="92" t="s">
        <v>4982</v>
      </c>
      <c r="E1163" s="85"/>
      <c r="F1163" s="87"/>
    </row>
    <row r="1164" spans="1:6">
      <c r="A1164" s="96"/>
      <c r="B1164" s="85"/>
      <c r="C1164" s="94">
        <v>83940</v>
      </c>
      <c r="D1164" s="92" t="s">
        <v>4982</v>
      </c>
      <c r="E1164" s="90">
        <v>5812</v>
      </c>
      <c r="F1164" s="98" t="s">
        <v>4883</v>
      </c>
    </row>
    <row r="1165" spans="1:6">
      <c r="A1165" s="96"/>
      <c r="B1165" s="90">
        <v>8395</v>
      </c>
      <c r="C1165" s="85"/>
      <c r="D1165" s="92" t="s">
        <v>4983</v>
      </c>
      <c r="E1165" s="85"/>
      <c r="F1165" s="87"/>
    </row>
    <row r="1166" spans="1:6">
      <c r="A1166" s="96"/>
      <c r="B1166" s="85"/>
      <c r="C1166" s="94">
        <v>83950</v>
      </c>
      <c r="D1166" s="92" t="s">
        <v>4983</v>
      </c>
      <c r="E1166" s="90">
        <v>7490</v>
      </c>
      <c r="F1166" s="95">
        <v>83910</v>
      </c>
    </row>
    <row r="1167" spans="1:6">
      <c r="A1167" s="96"/>
      <c r="B1167" s="90">
        <v>8396</v>
      </c>
      <c r="C1167" s="85"/>
      <c r="D1167" s="92" t="s">
        <v>4984</v>
      </c>
      <c r="E1167" s="85"/>
      <c r="F1167" s="87"/>
    </row>
    <row r="1168" spans="1:6">
      <c r="A1168" s="96"/>
      <c r="B1168" s="85"/>
      <c r="C1168" s="94">
        <v>83960</v>
      </c>
      <c r="D1168" s="92" t="s">
        <v>4984</v>
      </c>
      <c r="E1168" s="90">
        <v>7740</v>
      </c>
      <c r="F1168" s="98" t="s">
        <v>4883</v>
      </c>
    </row>
    <row r="1169" spans="1:6">
      <c r="A1169" s="96"/>
      <c r="B1169" s="99">
        <v>8399</v>
      </c>
      <c r="C1169" s="85"/>
      <c r="D1169" s="92" t="s">
        <v>4985</v>
      </c>
      <c r="E1169" s="85"/>
      <c r="F1169" s="87"/>
    </row>
    <row r="1170" spans="1:6">
      <c r="A1170" s="124"/>
      <c r="B1170" s="81"/>
      <c r="C1170" s="105">
        <v>83990</v>
      </c>
      <c r="D1170" s="106" t="s">
        <v>4985</v>
      </c>
      <c r="E1170" s="107">
        <v>7490</v>
      </c>
      <c r="F1170" s="108">
        <v>83990</v>
      </c>
    </row>
    <row r="1171" spans="1:6" ht="19.5">
      <c r="A1171" s="132" t="s">
        <v>4986</v>
      </c>
      <c r="B1171" s="97"/>
      <c r="C1171" s="97"/>
      <c r="D1171" s="86" t="s">
        <v>4987</v>
      </c>
      <c r="E1171" s="97"/>
      <c r="F1171" s="118"/>
    </row>
    <row r="1172" spans="1:6">
      <c r="A1172" s="88">
        <v>841</v>
      </c>
      <c r="B1172" s="85"/>
      <c r="C1172" s="85"/>
      <c r="D1172" s="86" t="s">
        <v>4988</v>
      </c>
      <c r="E1172" s="85"/>
      <c r="F1172" s="87"/>
    </row>
    <row r="1173" spans="1:6">
      <c r="A1173" s="89"/>
      <c r="B1173" s="90">
        <v>8411</v>
      </c>
      <c r="C1173" s="91"/>
      <c r="D1173" s="92" t="s">
        <v>4989</v>
      </c>
      <c r="E1173" s="91"/>
      <c r="F1173" s="93"/>
    </row>
    <row r="1174" spans="1:6">
      <c r="A1174" s="96"/>
      <c r="B1174" s="85"/>
      <c r="C1174" s="94">
        <v>84110</v>
      </c>
      <c r="D1174" s="92" t="s">
        <v>4989</v>
      </c>
      <c r="E1174" s="113" t="s">
        <v>4990</v>
      </c>
      <c r="F1174" s="95">
        <v>84110</v>
      </c>
    </row>
    <row r="1175" spans="1:6">
      <c r="A1175" s="96"/>
      <c r="B1175" s="90">
        <v>8412</v>
      </c>
      <c r="C1175" s="85"/>
      <c r="D1175" s="92" t="s">
        <v>4991</v>
      </c>
      <c r="E1175" s="85"/>
      <c r="F1175" s="87"/>
    </row>
    <row r="1176" spans="1:6">
      <c r="A1176" s="89"/>
      <c r="B1176" s="91"/>
      <c r="C1176" s="94">
        <v>84121</v>
      </c>
      <c r="D1176" s="92" t="s">
        <v>4992</v>
      </c>
      <c r="E1176" s="90">
        <v>6110</v>
      </c>
      <c r="F1176" s="95">
        <v>84121</v>
      </c>
    </row>
    <row r="1177" spans="1:6">
      <c r="A1177" s="96"/>
      <c r="B1177" s="85"/>
      <c r="C1177" s="94">
        <v>84122</v>
      </c>
      <c r="D1177" s="92" t="s">
        <v>4993</v>
      </c>
      <c r="E1177" s="90">
        <v>6110</v>
      </c>
      <c r="F1177" s="95">
        <v>84122</v>
      </c>
    </row>
    <row r="1178" spans="1:6">
      <c r="A1178" s="96"/>
      <c r="B1178" s="90">
        <v>8413</v>
      </c>
      <c r="C1178" s="85"/>
      <c r="D1178" s="92" t="s">
        <v>4994</v>
      </c>
      <c r="E1178" s="85"/>
      <c r="F1178" s="87"/>
    </row>
    <row r="1179" spans="1:6">
      <c r="A1179" s="89"/>
      <c r="B1179" s="91"/>
      <c r="C1179" s="94">
        <v>84131</v>
      </c>
      <c r="D1179" s="92" t="s">
        <v>4995</v>
      </c>
      <c r="E1179" s="113" t="s">
        <v>4996</v>
      </c>
      <c r="F1179" s="95">
        <v>81131</v>
      </c>
    </row>
    <row r="1180" spans="1:6" ht="19.5">
      <c r="A1180" s="96"/>
      <c r="B1180" s="85"/>
      <c r="C1180" s="94">
        <v>84132</v>
      </c>
      <c r="D1180" s="92" t="s">
        <v>4997</v>
      </c>
      <c r="E1180" s="113" t="s">
        <v>4996</v>
      </c>
      <c r="F1180" s="95">
        <v>84132</v>
      </c>
    </row>
    <row r="1181" spans="1:6">
      <c r="A1181" s="96"/>
      <c r="B1181" s="90">
        <v>8414</v>
      </c>
      <c r="C1181" s="85"/>
      <c r="D1181" s="92" t="s">
        <v>4998</v>
      </c>
      <c r="E1181" s="85"/>
      <c r="F1181" s="87"/>
    </row>
    <row r="1182" spans="1:6" ht="19.5">
      <c r="A1182" s="96"/>
      <c r="B1182" s="85"/>
      <c r="C1182" s="94">
        <v>84140</v>
      </c>
      <c r="D1182" s="92" t="s">
        <v>4998</v>
      </c>
      <c r="E1182" s="139" t="s">
        <v>4999</v>
      </c>
      <c r="F1182" s="95">
        <v>84140</v>
      </c>
    </row>
    <row r="1183" spans="1:6">
      <c r="A1183" s="96"/>
      <c r="B1183" s="90">
        <v>8415</v>
      </c>
      <c r="C1183" s="85"/>
      <c r="D1183" s="92" t="s">
        <v>5000</v>
      </c>
      <c r="E1183" s="85"/>
      <c r="F1183" s="87"/>
    </row>
    <row r="1184" spans="1:6" ht="19.5">
      <c r="A1184" s="96"/>
      <c r="B1184" s="85"/>
      <c r="C1184" s="94">
        <v>84150</v>
      </c>
      <c r="D1184" s="92" t="s">
        <v>5000</v>
      </c>
      <c r="E1184" s="139" t="s">
        <v>4999</v>
      </c>
      <c r="F1184" s="95">
        <v>84150</v>
      </c>
    </row>
    <row r="1185" spans="1:6">
      <c r="A1185" s="96"/>
      <c r="B1185" s="90">
        <v>8419</v>
      </c>
      <c r="C1185" s="85"/>
      <c r="D1185" s="92" t="s">
        <v>5001</v>
      </c>
      <c r="E1185" s="85"/>
      <c r="F1185" s="87"/>
    </row>
    <row r="1186" spans="1:6" ht="19.5">
      <c r="A1186" s="96"/>
      <c r="B1186" s="85"/>
      <c r="C1186" s="94">
        <v>84190</v>
      </c>
      <c r="D1186" s="92" t="s">
        <v>5001</v>
      </c>
      <c r="E1186" s="139" t="s">
        <v>4999</v>
      </c>
      <c r="F1186" s="95">
        <v>84160</v>
      </c>
    </row>
    <row r="1187" spans="1:6">
      <c r="A1187" s="88">
        <v>842</v>
      </c>
      <c r="B1187" s="85"/>
      <c r="C1187" s="85"/>
      <c r="D1187" s="86" t="s">
        <v>5002</v>
      </c>
      <c r="E1187" s="85"/>
      <c r="F1187" s="87"/>
    </row>
    <row r="1188" spans="1:6">
      <c r="A1188" s="89"/>
      <c r="B1188" s="90">
        <v>8421</v>
      </c>
      <c r="C1188" s="91"/>
      <c r="D1188" s="92" t="s">
        <v>5003</v>
      </c>
      <c r="E1188" s="91"/>
      <c r="F1188" s="93"/>
    </row>
    <row r="1189" spans="1:6">
      <c r="A1189" s="96"/>
      <c r="B1189" s="85"/>
      <c r="C1189" s="94">
        <v>84210</v>
      </c>
      <c r="D1189" s="92" t="s">
        <v>5003</v>
      </c>
      <c r="E1189" s="90">
        <v>6110</v>
      </c>
      <c r="F1189" s="95">
        <v>84210</v>
      </c>
    </row>
    <row r="1190" spans="1:6">
      <c r="A1190" s="96"/>
      <c r="B1190" s="90">
        <v>8422</v>
      </c>
      <c r="C1190" s="85"/>
      <c r="D1190" s="92" t="s">
        <v>5004</v>
      </c>
      <c r="E1190" s="85"/>
      <c r="F1190" s="87"/>
    </row>
    <row r="1191" spans="1:6" ht="19.5">
      <c r="A1191" s="96"/>
      <c r="B1191" s="85"/>
      <c r="C1191" s="94">
        <v>84221</v>
      </c>
      <c r="D1191" s="92" t="s">
        <v>5005</v>
      </c>
      <c r="E1191" s="139" t="s">
        <v>4999</v>
      </c>
      <c r="F1191" s="98" t="s">
        <v>5006</v>
      </c>
    </row>
    <row r="1192" spans="1:6" ht="19.5">
      <c r="A1192" s="96"/>
      <c r="B1192" s="85"/>
      <c r="C1192" s="94">
        <v>84222</v>
      </c>
      <c r="D1192" s="92" t="s">
        <v>5007</v>
      </c>
      <c r="E1192" s="139" t="s">
        <v>4999</v>
      </c>
      <c r="F1192" s="98" t="s">
        <v>5006</v>
      </c>
    </row>
    <row r="1193" spans="1:6">
      <c r="A1193" s="96"/>
      <c r="B1193" s="90">
        <v>8429</v>
      </c>
      <c r="C1193" s="85"/>
      <c r="D1193" s="92" t="s">
        <v>5008</v>
      </c>
      <c r="E1193" s="85"/>
      <c r="F1193" s="87"/>
    </row>
    <row r="1194" spans="1:6" ht="19.5">
      <c r="A1194" s="96"/>
      <c r="B1194" s="85"/>
      <c r="C1194" s="94">
        <v>84290</v>
      </c>
      <c r="D1194" s="92" t="s">
        <v>5008</v>
      </c>
      <c r="E1194" s="139" t="s">
        <v>4999</v>
      </c>
      <c r="F1194" s="95">
        <v>84290</v>
      </c>
    </row>
    <row r="1195" spans="1:6">
      <c r="A1195" s="88">
        <v>843</v>
      </c>
      <c r="B1195" s="85"/>
      <c r="C1195" s="85"/>
      <c r="D1195" s="86" t="s">
        <v>5009</v>
      </c>
      <c r="E1195" s="85"/>
      <c r="F1195" s="87"/>
    </row>
    <row r="1196" spans="1:6">
      <c r="A1196" s="89"/>
      <c r="B1196" s="90">
        <v>8431</v>
      </c>
      <c r="C1196" s="91"/>
      <c r="D1196" s="92" t="s">
        <v>5010</v>
      </c>
      <c r="E1196" s="91"/>
      <c r="F1196" s="93"/>
    </row>
    <row r="1197" spans="1:6">
      <c r="A1197" s="89"/>
      <c r="B1197" s="91"/>
      <c r="C1197" s="94">
        <v>84311</v>
      </c>
      <c r="D1197" s="92" t="s">
        <v>5011</v>
      </c>
      <c r="E1197" s="90">
        <v>5811</v>
      </c>
      <c r="F1197" s="98" t="s">
        <v>5012</v>
      </c>
    </row>
    <row r="1198" spans="1:6">
      <c r="A1198" s="89"/>
      <c r="B1198" s="91"/>
      <c r="C1198" s="94">
        <v>84312</v>
      </c>
      <c r="D1198" s="92" t="s">
        <v>5013</v>
      </c>
      <c r="E1198" s="90">
        <v>5813</v>
      </c>
      <c r="F1198" s="98" t="s">
        <v>5012</v>
      </c>
    </row>
    <row r="1199" spans="1:6">
      <c r="A1199" s="96"/>
      <c r="B1199" s="85"/>
      <c r="C1199" s="94">
        <v>84313</v>
      </c>
      <c r="D1199" s="92" t="s">
        <v>5014</v>
      </c>
      <c r="E1199" s="90">
        <v>5812</v>
      </c>
      <c r="F1199" s="98" t="s">
        <v>5012</v>
      </c>
    </row>
    <row r="1200" spans="1:6">
      <c r="A1200" s="96"/>
      <c r="B1200" s="90">
        <v>8432</v>
      </c>
      <c r="C1200" s="85"/>
      <c r="D1200" s="92" t="s">
        <v>5015</v>
      </c>
      <c r="E1200" s="85"/>
      <c r="F1200" s="87"/>
    </row>
    <row r="1201" spans="1:6">
      <c r="A1201" s="89"/>
      <c r="B1201" s="91"/>
      <c r="C1201" s="94">
        <v>84321</v>
      </c>
      <c r="D1201" s="92" t="s">
        <v>5016</v>
      </c>
      <c r="E1201" s="90">
        <v>5920</v>
      </c>
      <c r="F1201" s="98" t="s">
        <v>5012</v>
      </c>
    </row>
    <row r="1202" spans="1:6">
      <c r="A1202" s="96"/>
      <c r="B1202" s="85"/>
      <c r="C1202" s="94">
        <v>84322</v>
      </c>
      <c r="D1202" s="92" t="s">
        <v>5017</v>
      </c>
      <c r="E1202" s="90">
        <v>5920</v>
      </c>
      <c r="F1202" s="98" t="s">
        <v>5012</v>
      </c>
    </row>
    <row r="1203" spans="1:6">
      <c r="A1203" s="96"/>
      <c r="B1203" s="90">
        <v>8433</v>
      </c>
      <c r="C1203" s="85"/>
      <c r="D1203" s="92" t="s">
        <v>5018</v>
      </c>
      <c r="E1203" s="85"/>
      <c r="F1203" s="87"/>
    </row>
    <row r="1204" spans="1:6">
      <c r="A1204" s="89"/>
      <c r="B1204" s="91"/>
      <c r="C1204" s="94">
        <v>84331</v>
      </c>
      <c r="D1204" s="92" t="s">
        <v>5019</v>
      </c>
      <c r="E1204" s="90">
        <v>5911</v>
      </c>
      <c r="F1204" s="98" t="s">
        <v>5012</v>
      </c>
    </row>
    <row r="1205" spans="1:6">
      <c r="A1205" s="96"/>
      <c r="B1205" s="85"/>
      <c r="C1205" s="94">
        <v>84332</v>
      </c>
      <c r="D1205" s="92" t="s">
        <v>5020</v>
      </c>
      <c r="E1205" s="90">
        <v>5911</v>
      </c>
      <c r="F1205" s="98" t="s">
        <v>5012</v>
      </c>
    </row>
    <row r="1206" spans="1:6">
      <c r="A1206" s="96"/>
      <c r="B1206" s="90">
        <v>8434</v>
      </c>
      <c r="C1206" s="85"/>
      <c r="D1206" s="92" t="s">
        <v>5021</v>
      </c>
      <c r="E1206" s="85"/>
      <c r="F1206" s="87"/>
    </row>
    <row r="1207" spans="1:6">
      <c r="A1207" s="89"/>
      <c r="B1207" s="91"/>
      <c r="C1207" s="94">
        <v>84341</v>
      </c>
      <c r="D1207" s="92" t="s">
        <v>5022</v>
      </c>
      <c r="E1207" s="90">
        <v>5820</v>
      </c>
      <c r="F1207" s="98" t="s">
        <v>5012</v>
      </c>
    </row>
    <row r="1208" spans="1:6">
      <c r="A1208" s="96"/>
      <c r="B1208" s="85"/>
      <c r="C1208" s="94">
        <v>84342</v>
      </c>
      <c r="D1208" s="92" t="s">
        <v>5023</v>
      </c>
      <c r="E1208" s="90">
        <v>5820</v>
      </c>
      <c r="F1208" s="98" t="s">
        <v>5012</v>
      </c>
    </row>
    <row r="1209" spans="1:6">
      <c r="A1209" s="96"/>
      <c r="B1209" s="90">
        <v>8439</v>
      </c>
      <c r="C1209" s="85"/>
      <c r="D1209" s="92" t="s">
        <v>5024</v>
      </c>
      <c r="E1209" s="85"/>
      <c r="F1209" s="87"/>
    </row>
    <row r="1210" spans="1:6">
      <c r="A1210" s="89"/>
      <c r="B1210" s="91"/>
      <c r="C1210" s="94">
        <v>84391</v>
      </c>
      <c r="D1210" s="92" t="s">
        <v>5025</v>
      </c>
      <c r="E1210" s="90">
        <v>5820</v>
      </c>
      <c r="F1210" s="98" t="s">
        <v>5012</v>
      </c>
    </row>
    <row r="1211" spans="1:6">
      <c r="A1211" s="89"/>
      <c r="B1211" s="91"/>
      <c r="C1211" s="94">
        <v>84392</v>
      </c>
      <c r="D1211" s="92" t="s">
        <v>5026</v>
      </c>
      <c r="E1211" s="90">
        <v>5820</v>
      </c>
      <c r="F1211" s="98" t="s">
        <v>5012</v>
      </c>
    </row>
    <row r="1212" spans="1:6">
      <c r="A1212" s="89"/>
      <c r="B1212" s="91"/>
      <c r="C1212" s="94">
        <v>84393</v>
      </c>
      <c r="D1212" s="92" t="s">
        <v>5027</v>
      </c>
      <c r="E1212" s="90">
        <v>5819</v>
      </c>
      <c r="F1212" s="98" t="s">
        <v>5012</v>
      </c>
    </row>
    <row r="1213" spans="1:6">
      <c r="A1213" s="89"/>
      <c r="B1213" s="91"/>
      <c r="C1213" s="94">
        <v>84394</v>
      </c>
      <c r="D1213" s="92" t="s">
        <v>5028</v>
      </c>
      <c r="E1213" s="90">
        <v>6312</v>
      </c>
      <c r="F1213" s="98" t="s">
        <v>5012</v>
      </c>
    </row>
    <row r="1214" spans="1:6">
      <c r="A1214" s="96"/>
      <c r="B1214" s="85"/>
      <c r="C1214" s="94">
        <v>84399</v>
      </c>
      <c r="D1214" s="92" t="s">
        <v>5029</v>
      </c>
      <c r="E1214" s="90">
        <v>5819</v>
      </c>
      <c r="F1214" s="98" t="s">
        <v>5012</v>
      </c>
    </row>
    <row r="1215" spans="1:6">
      <c r="A1215" s="88">
        <v>844</v>
      </c>
      <c r="B1215" s="85"/>
      <c r="C1215" s="85"/>
      <c r="D1215" s="86" t="s">
        <v>5030</v>
      </c>
      <c r="E1215" s="85"/>
      <c r="F1215" s="87"/>
    </row>
    <row r="1216" spans="1:6">
      <c r="A1216" s="89"/>
      <c r="B1216" s="90">
        <v>8441</v>
      </c>
      <c r="C1216" s="91"/>
      <c r="D1216" s="92" t="s">
        <v>5031</v>
      </c>
      <c r="E1216" s="91"/>
      <c r="F1216" s="93"/>
    </row>
    <row r="1217" spans="1:6">
      <c r="A1217" s="96"/>
      <c r="B1217" s="85"/>
      <c r="C1217" s="94">
        <v>84410</v>
      </c>
      <c r="D1217" s="92" t="s">
        <v>5031</v>
      </c>
      <c r="E1217" s="90">
        <v>6391</v>
      </c>
      <c r="F1217" s="95">
        <v>84410</v>
      </c>
    </row>
    <row r="1218" spans="1:6">
      <c r="A1218" s="96"/>
      <c r="B1218" s="90">
        <v>8442</v>
      </c>
      <c r="C1218" s="85"/>
      <c r="D1218" s="92" t="s">
        <v>5032</v>
      </c>
      <c r="E1218" s="85"/>
      <c r="F1218" s="87"/>
    </row>
    <row r="1219" spans="1:6">
      <c r="A1219" s="96"/>
      <c r="B1219" s="85"/>
      <c r="C1219" s="94">
        <v>84420</v>
      </c>
      <c r="D1219" s="92" t="s">
        <v>5032</v>
      </c>
      <c r="E1219" s="90">
        <v>6391</v>
      </c>
      <c r="F1219" s="95">
        <v>84420</v>
      </c>
    </row>
    <row r="1220" spans="1:6">
      <c r="A1220" s="88">
        <v>845</v>
      </c>
      <c r="B1220" s="85"/>
      <c r="C1220" s="85"/>
      <c r="D1220" s="86" t="s">
        <v>5033</v>
      </c>
      <c r="E1220" s="85"/>
      <c r="F1220" s="87"/>
    </row>
    <row r="1221" spans="1:6">
      <c r="A1221" s="89"/>
      <c r="B1221" s="90">
        <v>8451</v>
      </c>
      <c r="C1221" s="91"/>
      <c r="D1221" s="92" t="s">
        <v>5034</v>
      </c>
      <c r="E1221" s="91"/>
      <c r="F1221" s="93"/>
    </row>
    <row r="1222" spans="1:6">
      <c r="A1222" s="96"/>
      <c r="B1222" s="85"/>
      <c r="C1222" s="94">
        <v>84510</v>
      </c>
      <c r="D1222" s="92" t="s">
        <v>5034</v>
      </c>
      <c r="E1222" s="90">
        <v>9101</v>
      </c>
      <c r="F1222" s="95">
        <v>84510</v>
      </c>
    </row>
    <row r="1223" spans="1:6">
      <c r="A1223" s="96"/>
      <c r="B1223" s="90">
        <v>8452</v>
      </c>
      <c r="C1223" s="85"/>
      <c r="D1223" s="92" t="s">
        <v>5035</v>
      </c>
      <c r="E1223" s="85"/>
      <c r="F1223" s="87"/>
    </row>
    <row r="1224" spans="1:6">
      <c r="A1224" s="96"/>
      <c r="B1224" s="85"/>
      <c r="C1224" s="94">
        <v>84520</v>
      </c>
      <c r="D1224" s="92" t="s">
        <v>5035</v>
      </c>
      <c r="E1224" s="90">
        <v>9101</v>
      </c>
      <c r="F1224" s="95">
        <v>84520</v>
      </c>
    </row>
    <row r="1225" spans="1:6" ht="19.5">
      <c r="A1225" s="125">
        <v>846</v>
      </c>
      <c r="B1225" s="85"/>
      <c r="C1225" s="85"/>
      <c r="D1225" s="86" t="s">
        <v>5036</v>
      </c>
      <c r="E1225" s="85"/>
      <c r="F1225" s="87"/>
    </row>
    <row r="1226" spans="1:6">
      <c r="A1226" s="89"/>
      <c r="B1226" s="90">
        <v>8461</v>
      </c>
      <c r="C1226" s="91"/>
      <c r="D1226" s="92" t="s">
        <v>5037</v>
      </c>
      <c r="E1226" s="91"/>
      <c r="F1226" s="93"/>
    </row>
    <row r="1227" spans="1:6">
      <c r="A1227" s="89"/>
      <c r="B1227" s="91"/>
      <c r="C1227" s="94">
        <v>84611</v>
      </c>
      <c r="D1227" s="92" t="s">
        <v>5038</v>
      </c>
      <c r="E1227" s="90">
        <v>6010</v>
      </c>
      <c r="F1227" s="95">
        <v>96160</v>
      </c>
    </row>
    <row r="1228" spans="1:6">
      <c r="A1228" s="96"/>
      <c r="B1228" s="85"/>
      <c r="C1228" s="94">
        <v>84612</v>
      </c>
      <c r="D1228" s="92" t="s">
        <v>5039</v>
      </c>
      <c r="E1228" s="90">
        <v>6020</v>
      </c>
      <c r="F1228" s="95">
        <v>96160</v>
      </c>
    </row>
    <row r="1229" spans="1:6">
      <c r="A1229" s="96"/>
      <c r="B1229" s="90">
        <v>8462</v>
      </c>
      <c r="C1229" s="85"/>
      <c r="D1229" s="92" t="s">
        <v>5040</v>
      </c>
      <c r="E1229" s="85"/>
      <c r="F1229" s="87"/>
    </row>
    <row r="1230" spans="1:6">
      <c r="A1230" s="89"/>
      <c r="B1230" s="91"/>
      <c r="C1230" s="94">
        <v>84621</v>
      </c>
      <c r="D1230" s="92" t="s">
        <v>5041</v>
      </c>
      <c r="E1230" s="90">
        <v>6010</v>
      </c>
      <c r="F1230" s="95">
        <v>96160</v>
      </c>
    </row>
    <row r="1231" spans="1:6">
      <c r="A1231" s="96"/>
      <c r="B1231" s="85"/>
      <c r="C1231" s="94">
        <v>84622</v>
      </c>
      <c r="D1231" s="92" t="s">
        <v>5042</v>
      </c>
      <c r="E1231" s="90">
        <v>6020</v>
      </c>
      <c r="F1231" s="95">
        <v>96160</v>
      </c>
    </row>
    <row r="1232" spans="1:6">
      <c r="A1232" s="96"/>
      <c r="B1232" s="90">
        <v>8463</v>
      </c>
      <c r="C1232" s="85"/>
      <c r="D1232" s="92" t="s">
        <v>5043</v>
      </c>
      <c r="E1232" s="85"/>
      <c r="F1232" s="87"/>
    </row>
    <row r="1233" spans="1:6">
      <c r="A1233" s="89"/>
      <c r="B1233" s="91"/>
      <c r="C1233" s="94">
        <v>84631</v>
      </c>
      <c r="D1233" s="92" t="s">
        <v>5044</v>
      </c>
      <c r="E1233" s="113" t="s">
        <v>4957</v>
      </c>
      <c r="F1233" s="95">
        <v>96160</v>
      </c>
    </row>
    <row r="1234" spans="1:6" ht="19.5">
      <c r="A1234" s="96"/>
      <c r="B1234" s="85"/>
      <c r="C1234" s="94">
        <v>84632</v>
      </c>
      <c r="D1234" s="97" t="s">
        <v>5045</v>
      </c>
      <c r="E1234" s="113" t="s">
        <v>5046</v>
      </c>
      <c r="F1234" s="95">
        <v>84170</v>
      </c>
    </row>
    <row r="1235" spans="1:6" ht="19.5">
      <c r="A1235" s="96"/>
      <c r="B1235" s="85"/>
      <c r="C1235" s="94">
        <v>84633</v>
      </c>
      <c r="D1235" s="97" t="s">
        <v>5047</v>
      </c>
      <c r="E1235" s="113" t="s">
        <v>5046</v>
      </c>
      <c r="F1235" s="95">
        <v>84170</v>
      </c>
    </row>
    <row r="1236" spans="1:6" ht="19.5">
      <c r="A1236" s="96"/>
      <c r="B1236" s="85"/>
      <c r="C1236" s="94">
        <v>84634</v>
      </c>
      <c r="D1236" s="92" t="s">
        <v>5048</v>
      </c>
      <c r="E1236" s="113" t="s">
        <v>5046</v>
      </c>
      <c r="F1236" s="95">
        <v>84170</v>
      </c>
    </row>
    <row r="1237" spans="1:6">
      <c r="A1237" s="84" t="s">
        <v>5049</v>
      </c>
      <c r="B1237" s="85"/>
      <c r="C1237" s="85"/>
      <c r="D1237" s="86" t="s">
        <v>5050</v>
      </c>
      <c r="E1237" s="85"/>
      <c r="F1237" s="87"/>
    </row>
    <row r="1238" spans="1:6">
      <c r="A1238" s="88">
        <v>851</v>
      </c>
      <c r="B1238" s="85"/>
      <c r="C1238" s="85"/>
      <c r="D1238" s="86" t="s">
        <v>5051</v>
      </c>
      <c r="E1238" s="85"/>
      <c r="F1238" s="87"/>
    </row>
    <row r="1239" spans="1:6">
      <c r="A1239" s="89"/>
      <c r="B1239" s="90">
        <v>8511</v>
      </c>
      <c r="C1239" s="91"/>
      <c r="D1239" s="92" t="s">
        <v>5052</v>
      </c>
      <c r="E1239" s="91"/>
      <c r="F1239" s="93"/>
    </row>
    <row r="1240" spans="1:6">
      <c r="A1240" s="89"/>
      <c r="B1240" s="91"/>
      <c r="C1240" s="94">
        <v>85111</v>
      </c>
      <c r="D1240" s="92" t="s">
        <v>5053</v>
      </c>
      <c r="E1240" s="90">
        <v>7810</v>
      </c>
      <c r="F1240" s="95">
        <v>85111</v>
      </c>
    </row>
    <row r="1241" spans="1:6" ht="19.5">
      <c r="A1241" s="96"/>
      <c r="B1241" s="85"/>
      <c r="C1241" s="94">
        <v>85112</v>
      </c>
      <c r="D1241" s="92" t="s">
        <v>5054</v>
      </c>
      <c r="E1241" s="90">
        <v>7810</v>
      </c>
      <c r="F1241" s="95">
        <v>85112</v>
      </c>
    </row>
    <row r="1242" spans="1:6">
      <c r="A1242" s="96"/>
      <c r="B1242" s="90">
        <v>8512</v>
      </c>
      <c r="C1242" s="85"/>
      <c r="D1242" s="92" t="s">
        <v>5055</v>
      </c>
      <c r="E1242" s="85"/>
      <c r="F1242" s="87"/>
    </row>
    <row r="1243" spans="1:6">
      <c r="A1243" s="89"/>
      <c r="B1243" s="91"/>
      <c r="C1243" s="94">
        <v>85121</v>
      </c>
      <c r="D1243" s="92" t="s">
        <v>5056</v>
      </c>
      <c r="E1243" s="90">
        <v>7810</v>
      </c>
      <c r="F1243" s="98" t="s">
        <v>5057</v>
      </c>
    </row>
    <row r="1244" spans="1:6">
      <c r="A1244" s="89"/>
      <c r="B1244" s="91"/>
      <c r="C1244" s="91"/>
      <c r="D1244" s="91"/>
      <c r="E1244" s="91"/>
      <c r="F1244" s="98" t="s">
        <v>5058</v>
      </c>
    </row>
    <row r="1245" spans="1:6">
      <c r="A1245" s="89"/>
      <c r="B1245" s="91"/>
      <c r="C1245" s="94">
        <v>85122</v>
      </c>
      <c r="D1245" s="92" t="s">
        <v>5059</v>
      </c>
      <c r="E1245" s="90">
        <v>7820</v>
      </c>
      <c r="F1245" s="98" t="s">
        <v>5060</v>
      </c>
    </row>
    <row r="1246" spans="1:6">
      <c r="A1246" s="89"/>
      <c r="B1246" s="91"/>
      <c r="C1246" s="91"/>
      <c r="D1246" s="91"/>
      <c r="E1246" s="91"/>
      <c r="F1246" s="98" t="s">
        <v>5061</v>
      </c>
    </row>
    <row r="1247" spans="1:6">
      <c r="A1247" s="89"/>
      <c r="B1247" s="91"/>
      <c r="C1247" s="91"/>
      <c r="D1247" s="91"/>
      <c r="E1247" s="91"/>
      <c r="F1247" s="98" t="s">
        <v>5058</v>
      </c>
    </row>
    <row r="1248" spans="1:6">
      <c r="A1248" s="89"/>
      <c r="B1248" s="91"/>
      <c r="C1248" s="94">
        <v>85123</v>
      </c>
      <c r="D1248" s="92" t="s">
        <v>5062</v>
      </c>
      <c r="E1248" s="90">
        <v>7830</v>
      </c>
      <c r="F1248" s="98" t="s">
        <v>5060</v>
      </c>
    </row>
    <row r="1249" spans="1:6">
      <c r="A1249" s="89"/>
      <c r="B1249" s="91"/>
      <c r="C1249" s="91"/>
      <c r="D1249" s="91"/>
      <c r="E1249" s="91"/>
      <c r="F1249" s="98" t="s">
        <v>5061</v>
      </c>
    </row>
    <row r="1250" spans="1:6">
      <c r="A1250" s="89"/>
      <c r="B1250" s="91"/>
      <c r="C1250" s="91"/>
      <c r="D1250" s="91"/>
      <c r="E1250" s="91"/>
      <c r="F1250" s="98" t="s">
        <v>5058</v>
      </c>
    </row>
    <row r="1251" spans="1:6">
      <c r="A1251" s="89"/>
      <c r="B1251" s="91"/>
      <c r="C1251" s="94">
        <v>85124</v>
      </c>
      <c r="D1251" s="92" t="s">
        <v>5063</v>
      </c>
      <c r="E1251" s="90">
        <v>7820</v>
      </c>
      <c r="F1251" s="98" t="s">
        <v>5060</v>
      </c>
    </row>
    <row r="1252" spans="1:6">
      <c r="A1252" s="89"/>
      <c r="B1252" s="91"/>
      <c r="C1252" s="91"/>
      <c r="D1252" s="91"/>
      <c r="E1252" s="91"/>
      <c r="F1252" s="98" t="s">
        <v>5061</v>
      </c>
    </row>
    <row r="1253" spans="1:6">
      <c r="A1253" s="89"/>
      <c r="B1253" s="91"/>
      <c r="C1253" s="91"/>
      <c r="D1253" s="91"/>
      <c r="E1253" s="91"/>
      <c r="F1253" s="98" t="s">
        <v>5058</v>
      </c>
    </row>
    <row r="1254" spans="1:6">
      <c r="A1254" s="89"/>
      <c r="B1254" s="91"/>
      <c r="C1254" s="94">
        <v>85125</v>
      </c>
      <c r="D1254" s="92" t="s">
        <v>5064</v>
      </c>
      <c r="E1254" s="90">
        <v>7830</v>
      </c>
      <c r="F1254" s="98" t="s">
        <v>5060</v>
      </c>
    </row>
    <row r="1255" spans="1:6">
      <c r="A1255" s="96"/>
      <c r="B1255" s="85"/>
      <c r="C1255" s="85"/>
      <c r="D1255" s="85"/>
      <c r="E1255" s="85"/>
      <c r="F1255" s="98" t="s">
        <v>5061</v>
      </c>
    </row>
    <row r="1256" spans="1:6">
      <c r="A1256" s="88">
        <v>852</v>
      </c>
      <c r="B1256" s="85"/>
      <c r="C1256" s="85"/>
      <c r="D1256" s="86" t="s">
        <v>5065</v>
      </c>
      <c r="E1256" s="85"/>
      <c r="F1256" s="87"/>
    </row>
    <row r="1257" spans="1:6">
      <c r="A1257" s="89"/>
      <c r="B1257" s="90">
        <v>8521</v>
      </c>
      <c r="C1257" s="91"/>
      <c r="D1257" s="92" t="s">
        <v>5066</v>
      </c>
      <c r="E1257" s="91"/>
      <c r="F1257" s="93"/>
    </row>
    <row r="1258" spans="1:6">
      <c r="A1258" s="96"/>
      <c r="B1258" s="85"/>
      <c r="C1258" s="94">
        <v>85210</v>
      </c>
      <c r="D1258" s="92" t="s">
        <v>5066</v>
      </c>
      <c r="E1258" s="90">
        <v>8030</v>
      </c>
      <c r="F1258" s="95">
        <v>85210</v>
      </c>
    </row>
    <row r="1259" spans="1:6">
      <c r="A1259" s="96"/>
      <c r="B1259" s="90">
        <v>8522</v>
      </c>
      <c r="C1259" s="85"/>
      <c r="D1259" s="92" t="s">
        <v>5067</v>
      </c>
      <c r="E1259" s="85"/>
      <c r="F1259" s="87"/>
    </row>
    <row r="1260" spans="1:6">
      <c r="A1260" s="96"/>
      <c r="B1260" s="85"/>
      <c r="C1260" s="94">
        <v>85220</v>
      </c>
      <c r="D1260" s="92" t="s">
        <v>5067</v>
      </c>
      <c r="E1260" s="90">
        <v>7490</v>
      </c>
      <c r="F1260" s="95">
        <v>85220</v>
      </c>
    </row>
    <row r="1261" spans="1:6">
      <c r="A1261" s="96"/>
      <c r="B1261" s="90">
        <v>8523</v>
      </c>
      <c r="C1261" s="85"/>
      <c r="D1261" s="92" t="s">
        <v>5068</v>
      </c>
      <c r="E1261" s="85"/>
      <c r="F1261" s="87"/>
    </row>
    <row r="1262" spans="1:6">
      <c r="A1262" s="96"/>
      <c r="B1262" s="85"/>
      <c r="C1262" s="94">
        <v>85230</v>
      </c>
      <c r="D1262" s="92" t="s">
        <v>5068</v>
      </c>
      <c r="E1262" s="90">
        <v>8020</v>
      </c>
      <c r="F1262" s="95">
        <v>85230</v>
      </c>
    </row>
    <row r="1263" spans="1:6">
      <c r="A1263" s="89"/>
      <c r="B1263" s="90">
        <v>8524</v>
      </c>
      <c r="C1263" s="91"/>
      <c r="D1263" s="92" t="s">
        <v>5069</v>
      </c>
      <c r="E1263" s="91"/>
      <c r="F1263" s="93"/>
    </row>
    <row r="1264" spans="1:6">
      <c r="A1264" s="96"/>
      <c r="B1264" s="85"/>
      <c r="C1264" s="94">
        <v>85240</v>
      </c>
      <c r="D1264" s="92" t="s">
        <v>5069</v>
      </c>
      <c r="E1264" s="90">
        <v>8010</v>
      </c>
      <c r="F1264" s="95">
        <v>85240</v>
      </c>
    </row>
    <row r="1265" spans="1:6">
      <c r="A1265" s="96"/>
      <c r="B1265" s="90">
        <v>8525</v>
      </c>
      <c r="C1265" s="85"/>
      <c r="D1265" s="92" t="s">
        <v>5070</v>
      </c>
      <c r="E1265" s="85"/>
      <c r="F1265" s="87"/>
    </row>
    <row r="1266" spans="1:6">
      <c r="A1266" s="96"/>
      <c r="B1266" s="85"/>
      <c r="C1266" s="94">
        <v>85250</v>
      </c>
      <c r="D1266" s="92" t="s">
        <v>5070</v>
      </c>
      <c r="E1266" s="90">
        <v>8010</v>
      </c>
      <c r="F1266" s="95">
        <v>85250</v>
      </c>
    </row>
    <row r="1267" spans="1:6">
      <c r="A1267" s="96"/>
      <c r="B1267" s="90">
        <v>8529</v>
      </c>
      <c r="C1267" s="85"/>
      <c r="D1267" s="92" t="s">
        <v>5071</v>
      </c>
      <c r="E1267" s="85"/>
      <c r="F1267" s="87"/>
    </row>
    <row r="1268" spans="1:6">
      <c r="A1268" s="96"/>
      <c r="B1268" s="85"/>
      <c r="C1268" s="94">
        <v>85290</v>
      </c>
      <c r="D1268" s="92" t="s">
        <v>5071</v>
      </c>
      <c r="E1268" s="90">
        <v>8010</v>
      </c>
      <c r="F1268" s="95">
        <v>85290</v>
      </c>
    </row>
    <row r="1269" spans="1:6">
      <c r="A1269" s="112">
        <v>853</v>
      </c>
      <c r="B1269" s="85"/>
      <c r="C1269" s="85"/>
      <c r="D1269" s="86" t="s">
        <v>5072</v>
      </c>
      <c r="E1269" s="85"/>
      <c r="F1269" s="87"/>
    </row>
    <row r="1270" spans="1:6">
      <c r="A1270" s="89"/>
      <c r="B1270" s="90">
        <v>8531</v>
      </c>
      <c r="C1270" s="91"/>
      <c r="D1270" s="92" t="s">
        <v>5073</v>
      </c>
      <c r="E1270" s="91"/>
      <c r="F1270" s="93"/>
    </row>
    <row r="1271" spans="1:6">
      <c r="A1271" s="96"/>
      <c r="B1271" s="85"/>
      <c r="C1271" s="94">
        <v>85310</v>
      </c>
      <c r="D1271" s="92" t="s">
        <v>5073</v>
      </c>
      <c r="E1271" s="90">
        <v>8129</v>
      </c>
      <c r="F1271" s="95">
        <v>85310</v>
      </c>
    </row>
    <row r="1272" spans="1:6">
      <c r="A1272" s="96"/>
      <c r="B1272" s="90">
        <v>8532</v>
      </c>
      <c r="C1272" s="85"/>
      <c r="D1272" s="92" t="s">
        <v>5074</v>
      </c>
      <c r="E1272" s="85"/>
      <c r="F1272" s="87"/>
    </row>
    <row r="1273" spans="1:6">
      <c r="A1273" s="96"/>
      <c r="B1273" s="85"/>
      <c r="C1273" s="94">
        <v>85320</v>
      </c>
      <c r="D1273" s="92" t="s">
        <v>5074</v>
      </c>
      <c r="E1273" s="90">
        <v>8129</v>
      </c>
      <c r="F1273" s="95">
        <v>85320</v>
      </c>
    </row>
    <row r="1274" spans="1:6">
      <c r="A1274" s="96"/>
      <c r="B1274" s="90">
        <v>8533</v>
      </c>
      <c r="C1274" s="85"/>
      <c r="D1274" s="92" t="s">
        <v>5075</v>
      </c>
      <c r="E1274" s="85"/>
      <c r="F1274" s="87"/>
    </row>
    <row r="1275" spans="1:6">
      <c r="A1275" s="96"/>
      <c r="B1275" s="85"/>
      <c r="C1275" s="94">
        <v>85330</v>
      </c>
      <c r="D1275" s="92" t="s">
        <v>5075</v>
      </c>
      <c r="E1275" s="90">
        <v>8121</v>
      </c>
      <c r="F1275" s="95">
        <v>85330</v>
      </c>
    </row>
    <row r="1276" spans="1:6">
      <c r="A1276" s="96"/>
      <c r="B1276" s="90">
        <v>8534</v>
      </c>
      <c r="C1276" s="85"/>
      <c r="D1276" s="92" t="s">
        <v>5076</v>
      </c>
      <c r="E1276" s="85"/>
      <c r="F1276" s="87"/>
    </row>
    <row r="1277" spans="1:6">
      <c r="A1277" s="96"/>
      <c r="B1277" s="85"/>
      <c r="C1277" s="94">
        <v>85340</v>
      </c>
      <c r="D1277" s="92" t="s">
        <v>5076</v>
      </c>
      <c r="E1277" s="90">
        <v>8129</v>
      </c>
      <c r="F1277" s="95">
        <v>85340</v>
      </c>
    </row>
    <row r="1278" spans="1:6">
      <c r="A1278" s="112">
        <v>854</v>
      </c>
      <c r="B1278" s="85"/>
      <c r="C1278" s="85"/>
      <c r="D1278" s="86" t="s">
        <v>5077</v>
      </c>
      <c r="E1278" s="85"/>
      <c r="F1278" s="87"/>
    </row>
    <row r="1279" spans="1:6">
      <c r="A1279" s="89"/>
      <c r="B1279" s="90">
        <v>8540</v>
      </c>
      <c r="C1279" s="91"/>
      <c r="D1279" s="92" t="s">
        <v>5078</v>
      </c>
      <c r="E1279" s="91"/>
      <c r="F1279" s="93"/>
    </row>
    <row r="1280" spans="1:6">
      <c r="A1280" s="96"/>
      <c r="B1280" s="85"/>
      <c r="C1280" s="94">
        <v>85400</v>
      </c>
      <c r="D1280" s="92" t="s">
        <v>5078</v>
      </c>
      <c r="E1280" s="90">
        <v>8292</v>
      </c>
      <c r="F1280" s="95">
        <v>85400</v>
      </c>
    </row>
    <row r="1281" spans="1:6" ht="19.5">
      <c r="A1281" s="109">
        <v>855</v>
      </c>
      <c r="B1281" s="85"/>
      <c r="C1281" s="85"/>
      <c r="D1281" s="86" t="s">
        <v>5079</v>
      </c>
      <c r="E1281" s="85"/>
      <c r="F1281" s="87"/>
    </row>
    <row r="1282" spans="1:6">
      <c r="A1282" s="89"/>
      <c r="B1282" s="90">
        <v>8551</v>
      </c>
      <c r="C1282" s="91"/>
      <c r="D1282" s="92" t="s">
        <v>5080</v>
      </c>
      <c r="E1282" s="91"/>
      <c r="F1282" s="93"/>
    </row>
    <row r="1283" spans="1:6">
      <c r="A1283" s="89"/>
      <c r="B1283" s="91"/>
      <c r="C1283" s="94">
        <v>85511</v>
      </c>
      <c r="D1283" s="92" t="s">
        <v>5081</v>
      </c>
      <c r="E1283" s="90">
        <v>7911</v>
      </c>
      <c r="F1283" s="98" t="s">
        <v>5082</v>
      </c>
    </row>
    <row r="1284" spans="1:6">
      <c r="A1284" s="89"/>
      <c r="B1284" s="91"/>
      <c r="C1284" s="94">
        <v>85512</v>
      </c>
      <c r="D1284" s="92" t="s">
        <v>5083</v>
      </c>
      <c r="E1284" s="90">
        <v>7990</v>
      </c>
      <c r="F1284" s="98" t="s">
        <v>5082</v>
      </c>
    </row>
    <row r="1285" spans="1:6">
      <c r="A1285" s="89"/>
      <c r="B1285" s="91"/>
      <c r="C1285" s="94">
        <v>85513</v>
      </c>
      <c r="D1285" s="92" t="s">
        <v>5084</v>
      </c>
      <c r="E1285" s="90">
        <v>7990</v>
      </c>
      <c r="F1285" s="98" t="s">
        <v>5082</v>
      </c>
    </row>
    <row r="1286" spans="1:6">
      <c r="A1286" s="89"/>
      <c r="B1286" s="91"/>
      <c r="C1286" s="94">
        <v>85514</v>
      </c>
      <c r="D1286" s="92" t="s">
        <v>5085</v>
      </c>
      <c r="E1286" s="90">
        <v>7990</v>
      </c>
      <c r="F1286" s="98" t="s">
        <v>5082</v>
      </c>
    </row>
    <row r="1287" spans="1:6">
      <c r="A1287" s="96"/>
      <c r="B1287" s="85"/>
      <c r="C1287" s="94">
        <v>85519</v>
      </c>
      <c r="D1287" s="92" t="s">
        <v>5086</v>
      </c>
      <c r="E1287" s="90">
        <v>7990</v>
      </c>
      <c r="F1287" s="98" t="s">
        <v>5082</v>
      </c>
    </row>
    <row r="1288" spans="1:6">
      <c r="A1288" s="96"/>
      <c r="B1288" s="90">
        <v>8552</v>
      </c>
      <c r="C1288" s="85"/>
      <c r="D1288" s="92" t="s">
        <v>5087</v>
      </c>
      <c r="E1288" s="85"/>
      <c r="F1288" s="87"/>
    </row>
    <row r="1289" spans="1:6">
      <c r="A1289" s="89"/>
      <c r="B1289" s="91"/>
      <c r="C1289" s="94">
        <v>85521</v>
      </c>
      <c r="D1289" s="92" t="s">
        <v>5088</v>
      </c>
      <c r="E1289" s="113" t="s">
        <v>5089</v>
      </c>
      <c r="F1289" s="98" t="s">
        <v>5082</v>
      </c>
    </row>
    <row r="1290" spans="1:6">
      <c r="A1290" s="89"/>
      <c r="B1290" s="91"/>
      <c r="C1290" s="94">
        <v>85522</v>
      </c>
      <c r="D1290" s="92" t="s">
        <v>5090</v>
      </c>
      <c r="E1290" s="90">
        <v>7990</v>
      </c>
      <c r="F1290" s="98" t="s">
        <v>5091</v>
      </c>
    </row>
    <row r="1291" spans="1:6">
      <c r="A1291" s="89"/>
      <c r="B1291" s="91"/>
      <c r="C1291" s="94">
        <v>85523</v>
      </c>
      <c r="D1291" s="92" t="s">
        <v>5092</v>
      </c>
      <c r="E1291" s="90">
        <v>7911</v>
      </c>
      <c r="F1291" s="98" t="s">
        <v>5082</v>
      </c>
    </row>
    <row r="1292" spans="1:6">
      <c r="A1292" s="96"/>
      <c r="B1292" s="85"/>
      <c r="C1292" s="94">
        <v>85524</v>
      </c>
      <c r="D1292" s="92" t="s">
        <v>5093</v>
      </c>
      <c r="E1292" s="90">
        <v>7911</v>
      </c>
      <c r="F1292" s="98" t="s">
        <v>5082</v>
      </c>
    </row>
    <row r="1293" spans="1:6">
      <c r="A1293" s="96"/>
      <c r="B1293" s="90">
        <v>8553</v>
      </c>
      <c r="C1293" s="85"/>
      <c r="D1293" s="92" t="s">
        <v>5094</v>
      </c>
      <c r="E1293" s="85"/>
      <c r="F1293" s="87"/>
    </row>
    <row r="1294" spans="1:6" ht="19.5">
      <c r="A1294" s="96"/>
      <c r="B1294" s="85"/>
      <c r="C1294" s="94">
        <v>85531</v>
      </c>
      <c r="D1294" s="97" t="s">
        <v>5095</v>
      </c>
      <c r="E1294" s="90">
        <v>8230</v>
      </c>
      <c r="F1294" s="98" t="s">
        <v>5091</v>
      </c>
    </row>
    <row r="1295" spans="1:6" ht="29.25">
      <c r="A1295" s="111"/>
      <c r="B1295" s="97"/>
      <c r="C1295" s="101">
        <v>85539</v>
      </c>
      <c r="D1295" s="92" t="s">
        <v>5096</v>
      </c>
      <c r="E1295" s="99">
        <v>7990</v>
      </c>
      <c r="F1295" s="140" t="s">
        <v>5097</v>
      </c>
    </row>
    <row r="1296" spans="1:6">
      <c r="A1296" s="96"/>
      <c r="B1296" s="90">
        <v>8554</v>
      </c>
      <c r="C1296" s="85"/>
      <c r="D1296" s="92" t="s">
        <v>5098</v>
      </c>
      <c r="E1296" s="85"/>
      <c r="F1296" s="87"/>
    </row>
    <row r="1297" spans="1:6">
      <c r="A1297" s="96"/>
      <c r="B1297" s="85"/>
      <c r="C1297" s="94">
        <v>85540</v>
      </c>
      <c r="D1297" s="92" t="s">
        <v>5098</v>
      </c>
      <c r="E1297" s="90">
        <v>7912</v>
      </c>
      <c r="F1297" s="95">
        <v>67812</v>
      </c>
    </row>
    <row r="1298" spans="1:6">
      <c r="A1298" s="96"/>
      <c r="B1298" s="90">
        <v>8555</v>
      </c>
      <c r="C1298" s="85"/>
      <c r="D1298" s="92" t="s">
        <v>5099</v>
      </c>
      <c r="E1298" s="85"/>
      <c r="F1298" s="87"/>
    </row>
    <row r="1299" spans="1:6">
      <c r="A1299" s="96"/>
      <c r="B1299" s="85"/>
      <c r="C1299" s="94">
        <v>85550</v>
      </c>
      <c r="D1299" s="92" t="s">
        <v>5099</v>
      </c>
      <c r="E1299" s="90">
        <v>7990</v>
      </c>
      <c r="F1299" s="95">
        <v>67820</v>
      </c>
    </row>
    <row r="1300" spans="1:6">
      <c r="A1300" s="96"/>
      <c r="B1300" s="90">
        <v>8556</v>
      </c>
      <c r="C1300" s="85"/>
      <c r="D1300" s="92" t="s">
        <v>5100</v>
      </c>
      <c r="E1300" s="85"/>
      <c r="F1300" s="87"/>
    </row>
    <row r="1301" spans="1:6">
      <c r="A1301" s="89"/>
      <c r="B1301" s="91"/>
      <c r="C1301" s="94">
        <v>85561</v>
      </c>
      <c r="D1301" s="92" t="s">
        <v>5101</v>
      </c>
      <c r="E1301" s="90">
        <v>7990</v>
      </c>
      <c r="F1301" s="98" t="s">
        <v>5091</v>
      </c>
    </row>
    <row r="1302" spans="1:6">
      <c r="A1302" s="96"/>
      <c r="B1302" s="85"/>
      <c r="C1302" s="94">
        <v>85562</v>
      </c>
      <c r="D1302" s="92" t="s">
        <v>5102</v>
      </c>
      <c r="E1302" s="90">
        <v>7990</v>
      </c>
      <c r="F1302" s="98" t="s">
        <v>5091</v>
      </c>
    </row>
    <row r="1303" spans="1:6">
      <c r="A1303" s="112">
        <v>859</v>
      </c>
      <c r="B1303" s="85"/>
      <c r="C1303" s="85"/>
      <c r="D1303" s="86" t="s">
        <v>5103</v>
      </c>
      <c r="E1303" s="85"/>
      <c r="F1303" s="87"/>
    </row>
    <row r="1304" spans="1:6">
      <c r="A1304" s="89"/>
      <c r="B1304" s="90">
        <v>8591</v>
      </c>
      <c r="C1304" s="91"/>
      <c r="D1304" s="92" t="s">
        <v>5104</v>
      </c>
      <c r="E1304" s="91"/>
      <c r="F1304" s="93"/>
    </row>
    <row r="1305" spans="1:6">
      <c r="A1305" s="96"/>
      <c r="B1305" s="85"/>
      <c r="C1305" s="94">
        <v>85910</v>
      </c>
      <c r="D1305" s="92" t="s">
        <v>5104</v>
      </c>
      <c r="E1305" s="90">
        <v>8291</v>
      </c>
      <c r="F1305" s="95">
        <v>85910</v>
      </c>
    </row>
    <row r="1306" spans="1:6">
      <c r="A1306" s="96"/>
      <c r="B1306" s="90">
        <v>8592</v>
      </c>
      <c r="C1306" s="85"/>
      <c r="D1306" s="92" t="s">
        <v>5105</v>
      </c>
      <c r="E1306" s="85"/>
      <c r="F1306" s="87"/>
    </row>
    <row r="1307" spans="1:6">
      <c r="A1307" s="96"/>
      <c r="B1307" s="85"/>
      <c r="C1307" s="94">
        <v>85920</v>
      </c>
      <c r="D1307" s="92" t="s">
        <v>5105</v>
      </c>
      <c r="E1307" s="90">
        <v>8291</v>
      </c>
      <c r="F1307" s="95">
        <v>85920</v>
      </c>
    </row>
    <row r="1308" spans="1:6">
      <c r="A1308" s="96"/>
      <c r="B1308" s="90">
        <v>8593</v>
      </c>
      <c r="C1308" s="85"/>
      <c r="D1308" s="92" t="s">
        <v>5106</v>
      </c>
      <c r="E1308" s="85"/>
      <c r="F1308" s="87"/>
    </row>
    <row r="1309" spans="1:6">
      <c r="A1309" s="89"/>
      <c r="B1309" s="91"/>
      <c r="C1309" s="94">
        <v>85931</v>
      </c>
      <c r="D1309" s="92" t="s">
        <v>5107</v>
      </c>
      <c r="E1309" s="90">
        <v>8220</v>
      </c>
      <c r="F1309" s="95">
        <v>85931</v>
      </c>
    </row>
    <row r="1310" spans="1:6">
      <c r="A1310" s="89"/>
      <c r="B1310" s="91"/>
      <c r="C1310" s="94">
        <v>85939</v>
      </c>
      <c r="D1310" s="92" t="s">
        <v>5108</v>
      </c>
      <c r="E1310" s="90">
        <v>8220</v>
      </c>
      <c r="F1310" s="95">
        <v>85939</v>
      </c>
    </row>
    <row r="1311" spans="1:6">
      <c r="A1311" s="96"/>
      <c r="B1311" s="99">
        <v>8594</v>
      </c>
      <c r="C1311" s="85"/>
      <c r="D1311" s="100" t="s">
        <v>5109</v>
      </c>
      <c r="E1311" s="85"/>
      <c r="F1311" s="87"/>
    </row>
    <row r="1312" spans="1:6">
      <c r="A1312" s="96"/>
      <c r="B1312" s="85"/>
      <c r="C1312" s="94">
        <v>85940</v>
      </c>
      <c r="D1312" s="92" t="s">
        <v>5109</v>
      </c>
      <c r="E1312" s="90">
        <v>8211</v>
      </c>
      <c r="F1312" s="98" t="s">
        <v>5110</v>
      </c>
    </row>
    <row r="1313" spans="1:17">
      <c r="A1313" s="96"/>
      <c r="B1313" s="90">
        <v>8595</v>
      </c>
      <c r="C1313" s="85"/>
      <c r="D1313" s="92" t="s">
        <v>5111</v>
      </c>
      <c r="E1313" s="85"/>
      <c r="F1313" s="87"/>
    </row>
    <row r="1314" spans="1:17">
      <c r="A1314" s="89"/>
      <c r="B1314" s="91"/>
      <c r="C1314" s="94">
        <v>85951</v>
      </c>
      <c r="D1314" s="92" t="s">
        <v>5112</v>
      </c>
      <c r="E1314" s="90">
        <v>8219</v>
      </c>
      <c r="F1314" s="98" t="s">
        <v>5113</v>
      </c>
    </row>
    <row r="1315" spans="1:17">
      <c r="A1315" s="89"/>
      <c r="B1315" s="91"/>
      <c r="C1315" s="94">
        <v>85952</v>
      </c>
      <c r="D1315" s="92" t="s">
        <v>5114</v>
      </c>
      <c r="E1315" s="90">
        <v>8299</v>
      </c>
      <c r="F1315" s="383" t="s">
        <v>5115</v>
      </c>
    </row>
    <row r="1316" spans="1:17">
      <c r="A1316" s="89"/>
      <c r="B1316" s="91"/>
      <c r="C1316" s="94">
        <v>85953</v>
      </c>
      <c r="D1316" s="92" t="s">
        <v>5116</v>
      </c>
      <c r="E1316" s="90">
        <v>8219</v>
      </c>
      <c r="F1316" s="98" t="s">
        <v>5117</v>
      </c>
    </row>
    <row r="1317" spans="1:17" ht="19.5">
      <c r="A1317" s="96"/>
      <c r="B1317" s="85"/>
      <c r="C1317" s="94">
        <v>85954</v>
      </c>
      <c r="D1317" s="92" t="s">
        <v>5118</v>
      </c>
      <c r="E1317" s="90">
        <v>8219</v>
      </c>
      <c r="F1317" s="98" t="s">
        <v>5110</v>
      </c>
    </row>
    <row r="1318" spans="1:17">
      <c r="A1318" s="96"/>
      <c r="B1318" s="90">
        <v>8596</v>
      </c>
      <c r="C1318" s="85"/>
      <c r="D1318" s="92" t="s">
        <v>5119</v>
      </c>
      <c r="E1318" s="85"/>
      <c r="F1318" s="87"/>
    </row>
    <row r="1319" spans="1:17">
      <c r="A1319" s="89"/>
      <c r="B1319" s="91"/>
      <c r="C1319" s="94">
        <v>85961</v>
      </c>
      <c r="D1319" s="92" t="s">
        <v>5120</v>
      </c>
      <c r="E1319" s="90">
        <v>8230</v>
      </c>
      <c r="F1319" s="98" t="s">
        <v>5121</v>
      </c>
    </row>
    <row r="1320" spans="1:17">
      <c r="A1320" s="96"/>
      <c r="B1320" s="85"/>
      <c r="C1320" s="94">
        <v>85962</v>
      </c>
      <c r="D1320" s="92" t="s">
        <v>5122</v>
      </c>
      <c r="E1320" s="90">
        <v>8230</v>
      </c>
      <c r="F1320" s="98" t="s">
        <v>5121</v>
      </c>
    </row>
    <row r="1321" spans="1:17">
      <c r="A1321" s="96"/>
      <c r="B1321" s="90">
        <v>8597</v>
      </c>
      <c r="C1321" s="85"/>
      <c r="D1321" s="92" t="s">
        <v>5123</v>
      </c>
      <c r="E1321" s="85"/>
      <c r="F1321" s="87"/>
    </row>
    <row r="1322" spans="1:17">
      <c r="A1322" s="96"/>
      <c r="B1322" s="85"/>
      <c r="C1322" s="94">
        <v>85970</v>
      </c>
      <c r="D1322" s="92" t="s">
        <v>5123</v>
      </c>
      <c r="E1322" s="90">
        <v>8130</v>
      </c>
      <c r="F1322" s="98" t="s">
        <v>5110</v>
      </c>
    </row>
    <row r="1323" spans="1:17">
      <c r="A1323" s="96"/>
      <c r="B1323" s="90">
        <v>8599</v>
      </c>
      <c r="C1323" s="85"/>
      <c r="D1323" s="92" t="s">
        <v>5124</v>
      </c>
      <c r="E1323" s="85"/>
      <c r="F1323" s="87"/>
    </row>
    <row r="1324" spans="1:17">
      <c r="A1324" s="89"/>
      <c r="B1324" s="91"/>
      <c r="C1324" s="94">
        <v>85991</v>
      </c>
      <c r="D1324" s="92" t="s">
        <v>5125</v>
      </c>
      <c r="E1324" s="90">
        <v>6399</v>
      </c>
      <c r="F1324" s="98" t="s">
        <v>5110</v>
      </c>
    </row>
    <row r="1325" spans="1:17">
      <c r="A1325" s="96"/>
      <c r="B1325" s="85"/>
      <c r="C1325" s="94">
        <v>85999</v>
      </c>
      <c r="D1325" s="92" t="s">
        <v>5126</v>
      </c>
      <c r="E1325" s="113" t="s">
        <v>5127</v>
      </c>
      <c r="F1325" s="98" t="s">
        <v>5110</v>
      </c>
      <c r="J1325" s="79">
        <v>383</v>
      </c>
      <c r="K1325" s="79">
        <v>383</v>
      </c>
      <c r="L1325" s="79">
        <v>383</v>
      </c>
      <c r="M1325" s="79">
        <v>383</v>
      </c>
      <c r="N1325" s="79">
        <v>383</v>
      </c>
      <c r="O1325" s="79">
        <v>383</v>
      </c>
      <c r="P1325" s="79">
        <v>383</v>
      </c>
      <c r="Q1325" s="79">
        <v>383</v>
      </c>
    </row>
    <row r="1326" spans="1:17">
      <c r="A1326" s="96"/>
      <c r="B1326" s="85"/>
      <c r="C1326" s="85"/>
      <c r="D1326" s="86" t="s">
        <v>5128</v>
      </c>
      <c r="E1326" s="85"/>
      <c r="F1326" s="87"/>
      <c r="J1326" s="79">
        <v>387</v>
      </c>
      <c r="K1326" s="79">
        <v>387</v>
      </c>
      <c r="L1326" s="79">
        <v>387</v>
      </c>
      <c r="M1326" s="79">
        <v>387</v>
      </c>
      <c r="N1326" s="79">
        <v>387</v>
      </c>
      <c r="O1326" s="79">
        <v>387</v>
      </c>
      <c r="P1326" s="79">
        <v>387</v>
      </c>
      <c r="Q1326" s="79">
        <v>387</v>
      </c>
    </row>
    <row r="1327" spans="1:17">
      <c r="A1327" s="84" t="s">
        <v>5129</v>
      </c>
      <c r="B1327" s="91"/>
      <c r="C1327" s="91"/>
      <c r="D1327" s="86" t="s">
        <v>5130</v>
      </c>
      <c r="E1327" s="91"/>
      <c r="F1327" s="93"/>
      <c r="J1327" s="79">
        <v>383</v>
      </c>
      <c r="K1327" s="79">
        <v>383</v>
      </c>
      <c r="L1327" s="79">
        <v>383</v>
      </c>
      <c r="M1327" s="79">
        <v>383</v>
      </c>
      <c r="N1327" s="79">
        <v>383</v>
      </c>
      <c r="O1327" s="79">
        <v>383</v>
      </c>
      <c r="P1327" s="79">
        <v>383</v>
      </c>
      <c r="Q1327" s="79">
        <v>383</v>
      </c>
    </row>
    <row r="1328" spans="1:17">
      <c r="A1328" s="96"/>
      <c r="B1328" s="85"/>
      <c r="C1328" s="85"/>
      <c r="D1328" s="86" t="s">
        <v>5131</v>
      </c>
      <c r="E1328" s="85"/>
      <c r="F1328" s="87"/>
      <c r="J1328" s="79">
        <v>387</v>
      </c>
      <c r="K1328" s="79">
        <v>387</v>
      </c>
      <c r="L1328" s="79">
        <v>387</v>
      </c>
      <c r="M1328" s="79">
        <v>387</v>
      </c>
      <c r="N1328" s="79">
        <v>387</v>
      </c>
      <c r="O1328" s="79">
        <v>387</v>
      </c>
      <c r="P1328" s="79">
        <v>387</v>
      </c>
      <c r="Q1328" s="79">
        <v>387</v>
      </c>
    </row>
    <row r="1329" spans="1:17" ht="19.5">
      <c r="A1329" s="125">
        <v>861</v>
      </c>
      <c r="B1329" s="85"/>
      <c r="C1329" s="85"/>
      <c r="D1329" s="110" t="s">
        <v>5132</v>
      </c>
      <c r="E1329" s="85"/>
      <c r="F1329" s="87"/>
      <c r="J1329" s="79">
        <v>383</v>
      </c>
      <c r="K1329" s="79">
        <v>383</v>
      </c>
      <c r="L1329" s="79">
        <v>383</v>
      </c>
      <c r="M1329" s="79">
        <v>383</v>
      </c>
      <c r="N1329" s="79">
        <v>383</v>
      </c>
      <c r="O1329" s="79">
        <v>383</v>
      </c>
      <c r="P1329" s="79">
        <v>383</v>
      </c>
      <c r="Q1329" s="79">
        <v>383</v>
      </c>
    </row>
    <row r="1330" spans="1:17">
      <c r="A1330" s="89"/>
      <c r="B1330" s="90">
        <v>8611</v>
      </c>
      <c r="C1330" s="91"/>
      <c r="D1330" s="92" t="s">
        <v>5133</v>
      </c>
      <c r="E1330" s="91"/>
      <c r="F1330" s="93"/>
      <c r="J1330" s="79">
        <v>387</v>
      </c>
      <c r="K1330" s="79">
        <v>387</v>
      </c>
      <c r="L1330" s="79">
        <v>387</v>
      </c>
      <c r="M1330" s="79">
        <v>387</v>
      </c>
      <c r="N1330" s="79">
        <v>387</v>
      </c>
      <c r="O1330" s="79">
        <v>387</v>
      </c>
      <c r="P1330" s="79">
        <v>387</v>
      </c>
      <c r="Q1330" s="79">
        <v>387</v>
      </c>
    </row>
    <row r="1331" spans="1:17">
      <c r="A1331" s="89"/>
      <c r="B1331" s="91"/>
      <c r="C1331" s="94">
        <v>86111</v>
      </c>
      <c r="D1331" s="92" t="s">
        <v>5134</v>
      </c>
      <c r="E1331" s="141">
        <v>163</v>
      </c>
      <c r="F1331" s="95">
        <v>86110</v>
      </c>
      <c r="J1331" s="79">
        <v>383</v>
      </c>
      <c r="K1331" s="79">
        <v>383</v>
      </c>
      <c r="L1331" s="79">
        <v>383</v>
      </c>
      <c r="M1331" s="79">
        <v>383</v>
      </c>
      <c r="N1331" s="79">
        <v>383</v>
      </c>
      <c r="O1331" s="79">
        <v>383</v>
      </c>
      <c r="P1331" s="79">
        <v>383</v>
      </c>
      <c r="Q1331" s="79">
        <v>383</v>
      </c>
    </row>
    <row r="1332" spans="1:17">
      <c r="A1332" s="89"/>
      <c r="B1332" s="91"/>
      <c r="C1332" s="94">
        <v>86112</v>
      </c>
      <c r="D1332" s="92" t="s">
        <v>5135</v>
      </c>
      <c r="E1332" s="141">
        <v>164</v>
      </c>
      <c r="F1332" s="95">
        <v>86110</v>
      </c>
      <c r="J1332" s="79">
        <v>387</v>
      </c>
      <c r="K1332" s="79">
        <v>387</v>
      </c>
      <c r="L1332" s="79">
        <v>387</v>
      </c>
      <c r="M1332" s="79">
        <v>387</v>
      </c>
      <c r="N1332" s="79">
        <v>387</v>
      </c>
      <c r="O1332" s="79">
        <v>387</v>
      </c>
      <c r="P1332" s="79">
        <v>387</v>
      </c>
      <c r="Q1332" s="79">
        <v>387</v>
      </c>
    </row>
    <row r="1333" spans="1:17">
      <c r="A1333" s="89"/>
      <c r="B1333" s="91"/>
      <c r="C1333" s="94">
        <v>86113</v>
      </c>
      <c r="D1333" s="92" t="s">
        <v>5136</v>
      </c>
      <c r="E1333" s="141">
        <v>161</v>
      </c>
      <c r="F1333" s="95">
        <v>86110</v>
      </c>
      <c r="J1333" s="79">
        <v>383</v>
      </c>
      <c r="K1333" s="79">
        <v>383</v>
      </c>
      <c r="L1333" s="79">
        <v>383</v>
      </c>
      <c r="M1333" s="79">
        <v>383</v>
      </c>
      <c r="N1333" s="79">
        <v>383</v>
      </c>
      <c r="O1333" s="79">
        <v>383</v>
      </c>
      <c r="P1333" s="79">
        <v>383</v>
      </c>
      <c r="Q1333" s="79">
        <v>383</v>
      </c>
    </row>
    <row r="1334" spans="1:17">
      <c r="A1334" s="96"/>
      <c r="B1334" s="85"/>
      <c r="C1334" s="94">
        <v>86119</v>
      </c>
      <c r="D1334" s="92" t="s">
        <v>5137</v>
      </c>
      <c r="E1334" s="141">
        <v>161</v>
      </c>
      <c r="F1334" s="95">
        <v>86110</v>
      </c>
      <c r="J1334" s="79">
        <v>387</v>
      </c>
      <c r="K1334" s="79">
        <v>387</v>
      </c>
      <c r="L1334" s="79">
        <v>387</v>
      </c>
      <c r="M1334" s="79">
        <v>387</v>
      </c>
      <c r="N1334" s="79">
        <v>387</v>
      </c>
      <c r="O1334" s="79">
        <v>387</v>
      </c>
      <c r="P1334" s="79">
        <v>387</v>
      </c>
      <c r="Q1334" s="79">
        <v>387</v>
      </c>
    </row>
    <row r="1335" spans="1:17">
      <c r="A1335" s="96"/>
      <c r="B1335" s="90">
        <v>8612</v>
      </c>
      <c r="C1335" s="85"/>
      <c r="D1335" s="92" t="s">
        <v>5138</v>
      </c>
      <c r="E1335" s="85"/>
      <c r="F1335" s="87"/>
      <c r="J1335" s="79">
        <v>383</v>
      </c>
      <c r="K1335" s="79">
        <v>383</v>
      </c>
      <c r="L1335" s="79">
        <v>383</v>
      </c>
      <c r="M1335" s="79">
        <v>383</v>
      </c>
      <c r="N1335" s="79">
        <v>383</v>
      </c>
      <c r="O1335" s="79">
        <v>383</v>
      </c>
      <c r="P1335" s="79">
        <v>383</v>
      </c>
      <c r="Q1335" s="79">
        <v>383</v>
      </c>
    </row>
    <row r="1336" spans="1:17">
      <c r="A1336" s="89"/>
      <c r="B1336" s="91"/>
      <c r="C1336" s="94">
        <v>86121</v>
      </c>
      <c r="D1336" s="92" t="s">
        <v>5139</v>
      </c>
      <c r="E1336" s="141">
        <v>162</v>
      </c>
      <c r="F1336" s="95">
        <v>86121</v>
      </c>
      <c r="J1336" s="79">
        <v>387</v>
      </c>
      <c r="K1336" s="79">
        <v>387</v>
      </c>
      <c r="L1336" s="79">
        <v>387</v>
      </c>
      <c r="M1336" s="79">
        <v>387</v>
      </c>
      <c r="N1336" s="79">
        <v>387</v>
      </c>
      <c r="O1336" s="79">
        <v>387</v>
      </c>
      <c r="P1336" s="79">
        <v>387</v>
      </c>
      <c r="Q1336" s="79">
        <v>387</v>
      </c>
    </row>
    <row r="1337" spans="1:17">
      <c r="A1337" s="96"/>
      <c r="B1337" s="85"/>
      <c r="C1337" s="94">
        <v>86129</v>
      </c>
      <c r="D1337" s="92" t="s">
        <v>5140</v>
      </c>
      <c r="E1337" s="90">
        <v>9609</v>
      </c>
      <c r="F1337" s="95">
        <v>86129</v>
      </c>
    </row>
    <row r="1338" spans="1:17">
      <c r="A1338" s="96"/>
      <c r="B1338" s="90">
        <v>8613</v>
      </c>
      <c r="C1338" s="85"/>
      <c r="D1338" s="92" t="s">
        <v>5141</v>
      </c>
      <c r="E1338" s="85"/>
      <c r="F1338" s="87"/>
    </row>
    <row r="1339" spans="1:17">
      <c r="A1339" s="96"/>
      <c r="B1339" s="85"/>
      <c r="C1339" s="94">
        <v>86130</v>
      </c>
      <c r="D1339" s="92" t="s">
        <v>5141</v>
      </c>
      <c r="E1339" s="113" t="s">
        <v>5142</v>
      </c>
      <c r="F1339" s="95">
        <v>86130</v>
      </c>
    </row>
    <row r="1340" spans="1:17">
      <c r="A1340" s="96"/>
      <c r="B1340" s="90">
        <v>8614</v>
      </c>
      <c r="C1340" s="85"/>
      <c r="D1340" s="92" t="s">
        <v>5143</v>
      </c>
      <c r="E1340" s="85"/>
      <c r="F1340" s="87"/>
    </row>
    <row r="1341" spans="1:17">
      <c r="A1341" s="96"/>
      <c r="B1341" s="85"/>
      <c r="C1341" s="94">
        <v>86140</v>
      </c>
      <c r="D1341" s="92" t="s">
        <v>5143</v>
      </c>
      <c r="E1341" s="113" t="s">
        <v>5144</v>
      </c>
      <c r="F1341" s="95">
        <v>86140</v>
      </c>
    </row>
    <row r="1342" spans="1:17">
      <c r="A1342" s="96"/>
      <c r="B1342" s="90">
        <v>8615</v>
      </c>
      <c r="C1342" s="85"/>
      <c r="D1342" s="92" t="s">
        <v>5145</v>
      </c>
      <c r="E1342" s="85"/>
      <c r="F1342" s="87"/>
    </row>
    <row r="1343" spans="1:17" ht="19.5">
      <c r="A1343" s="96"/>
      <c r="B1343" s="85"/>
      <c r="C1343" s="94">
        <v>86150</v>
      </c>
      <c r="D1343" s="92" t="s">
        <v>5145</v>
      </c>
      <c r="E1343" s="139" t="s">
        <v>5146</v>
      </c>
      <c r="F1343" s="95">
        <v>86150</v>
      </c>
    </row>
    <row r="1344" spans="1:17">
      <c r="A1344" s="88">
        <v>862</v>
      </c>
      <c r="B1344" s="85"/>
      <c r="C1344" s="85"/>
      <c r="D1344" s="86" t="s">
        <v>5147</v>
      </c>
      <c r="E1344" s="85"/>
      <c r="F1344" s="87"/>
    </row>
    <row r="1345" spans="1:6">
      <c r="A1345" s="89"/>
      <c r="B1345" s="90">
        <v>8621</v>
      </c>
      <c r="C1345" s="91"/>
      <c r="D1345" s="92" t="s">
        <v>5148</v>
      </c>
      <c r="E1345" s="91"/>
      <c r="F1345" s="93"/>
    </row>
    <row r="1346" spans="1:6">
      <c r="A1346" s="89"/>
      <c r="B1346" s="91"/>
      <c r="C1346" s="94">
        <v>86211</v>
      </c>
      <c r="D1346" s="92" t="s">
        <v>5149</v>
      </c>
      <c r="E1346" s="141">
        <v>910</v>
      </c>
      <c r="F1346" s="95">
        <v>86210</v>
      </c>
    </row>
    <row r="1347" spans="1:6">
      <c r="A1347" s="96"/>
      <c r="B1347" s="85"/>
      <c r="C1347" s="94">
        <v>86219</v>
      </c>
      <c r="D1347" s="92" t="s">
        <v>5150</v>
      </c>
      <c r="E1347" s="141">
        <v>990</v>
      </c>
      <c r="F1347" s="95">
        <v>86210</v>
      </c>
    </row>
    <row r="1348" spans="1:6" ht="19.5">
      <c r="A1348" s="125">
        <v>863</v>
      </c>
      <c r="B1348" s="85"/>
      <c r="C1348" s="85"/>
      <c r="D1348" s="110" t="s">
        <v>5151</v>
      </c>
      <c r="E1348" s="85"/>
      <c r="F1348" s="87"/>
    </row>
    <row r="1349" spans="1:6">
      <c r="A1349" s="89"/>
      <c r="B1349" s="90">
        <v>8631</v>
      </c>
      <c r="C1349" s="91"/>
      <c r="D1349" s="92" t="s">
        <v>5152</v>
      </c>
      <c r="E1349" s="91"/>
      <c r="F1349" s="93"/>
    </row>
    <row r="1350" spans="1:6">
      <c r="A1350" s="89"/>
      <c r="B1350" s="91"/>
      <c r="C1350" s="94">
        <v>86311</v>
      </c>
      <c r="D1350" s="92" t="s">
        <v>5153</v>
      </c>
      <c r="E1350" s="90">
        <v>3512</v>
      </c>
      <c r="F1350" s="95">
        <v>86311</v>
      </c>
    </row>
    <row r="1351" spans="1:6">
      <c r="A1351" s="96"/>
      <c r="B1351" s="85"/>
      <c r="C1351" s="94">
        <v>86312</v>
      </c>
      <c r="D1351" s="92" t="s">
        <v>5154</v>
      </c>
      <c r="E1351" s="90">
        <v>3513</v>
      </c>
      <c r="F1351" s="95">
        <v>86312</v>
      </c>
    </row>
    <row r="1352" spans="1:6">
      <c r="A1352" s="96"/>
      <c r="B1352" s="99">
        <v>8632</v>
      </c>
      <c r="C1352" s="85"/>
      <c r="D1352" s="100" t="s">
        <v>5155</v>
      </c>
      <c r="E1352" s="85"/>
      <c r="F1352" s="87"/>
    </row>
    <row r="1353" spans="1:6">
      <c r="A1353" s="96"/>
      <c r="B1353" s="85"/>
      <c r="C1353" s="94">
        <v>86320</v>
      </c>
      <c r="D1353" s="92" t="s">
        <v>5155</v>
      </c>
      <c r="E1353" s="90">
        <v>3520</v>
      </c>
      <c r="F1353" s="95">
        <v>86320</v>
      </c>
    </row>
    <row r="1354" spans="1:6">
      <c r="A1354" s="96"/>
      <c r="B1354" s="99">
        <v>8633</v>
      </c>
      <c r="C1354" s="85"/>
      <c r="D1354" s="92" t="s">
        <v>5156</v>
      </c>
      <c r="E1354" s="85"/>
      <c r="F1354" s="87"/>
    </row>
    <row r="1355" spans="1:6" ht="19.5">
      <c r="A1355" s="96"/>
      <c r="B1355" s="85"/>
      <c r="C1355" s="94">
        <v>86330</v>
      </c>
      <c r="D1355" s="97" t="s">
        <v>5157</v>
      </c>
      <c r="E1355" s="90">
        <v>3600</v>
      </c>
      <c r="F1355" s="95">
        <v>86330</v>
      </c>
    </row>
    <row r="1356" spans="1:6" ht="19.5">
      <c r="A1356" s="111"/>
      <c r="B1356" s="99">
        <v>8634</v>
      </c>
      <c r="C1356" s="97"/>
      <c r="D1356" s="92" t="s">
        <v>5158</v>
      </c>
      <c r="E1356" s="97"/>
      <c r="F1356" s="118"/>
    </row>
    <row r="1357" spans="1:6" ht="19.5">
      <c r="A1357" s="96"/>
      <c r="B1357" s="85"/>
      <c r="C1357" s="94">
        <v>86340</v>
      </c>
      <c r="D1357" s="92" t="s">
        <v>5158</v>
      </c>
      <c r="E1357" s="90">
        <v>3530</v>
      </c>
      <c r="F1357" s="95">
        <v>86340</v>
      </c>
    </row>
    <row r="1358" spans="1:6" ht="19.5">
      <c r="A1358" s="96"/>
      <c r="B1358" s="99">
        <v>8635</v>
      </c>
      <c r="C1358" s="85"/>
      <c r="D1358" s="92" t="s">
        <v>5159</v>
      </c>
      <c r="E1358" s="85"/>
      <c r="F1358" s="87"/>
    </row>
    <row r="1359" spans="1:6" ht="19.5">
      <c r="A1359" s="96"/>
      <c r="B1359" s="85"/>
      <c r="C1359" s="94">
        <v>86350</v>
      </c>
      <c r="D1359" s="92" t="s">
        <v>5159</v>
      </c>
      <c r="E1359" s="90">
        <v>3600</v>
      </c>
      <c r="F1359" s="95">
        <v>86330</v>
      </c>
    </row>
    <row r="1360" spans="1:6" ht="19.5">
      <c r="A1360" s="132" t="s">
        <v>5160</v>
      </c>
      <c r="B1360" s="97"/>
      <c r="C1360" s="97"/>
      <c r="D1360" s="86" t="s">
        <v>5161</v>
      </c>
      <c r="E1360" s="97"/>
      <c r="F1360" s="118"/>
    </row>
    <row r="1361" spans="1:6" ht="19.5">
      <c r="A1361" s="125">
        <v>871</v>
      </c>
      <c r="B1361" s="85"/>
      <c r="C1361" s="85"/>
      <c r="D1361" s="86" t="s">
        <v>5162</v>
      </c>
      <c r="E1361" s="85"/>
      <c r="F1361" s="87"/>
    </row>
    <row r="1362" spans="1:6" ht="19.5">
      <c r="A1362" s="96"/>
      <c r="B1362" s="90">
        <v>8711</v>
      </c>
      <c r="C1362" s="94">
        <v>87110</v>
      </c>
      <c r="D1362" s="97" t="s">
        <v>5163</v>
      </c>
      <c r="E1362" s="90">
        <v>3311</v>
      </c>
      <c r="F1362" s="95">
        <v>87110</v>
      </c>
    </row>
    <row r="1363" spans="1:6" ht="19.5">
      <c r="A1363" s="96"/>
      <c r="B1363" s="85"/>
      <c r="C1363" s="94">
        <v>8711001</v>
      </c>
      <c r="D1363" s="97" t="s">
        <v>5164</v>
      </c>
      <c r="E1363" s="85"/>
      <c r="F1363" s="87"/>
    </row>
    <row r="1364" spans="1:6" ht="19.5">
      <c r="A1364" s="96"/>
      <c r="B1364" s="85"/>
      <c r="C1364" s="94">
        <v>8711002</v>
      </c>
      <c r="D1364" s="97" t="s">
        <v>5165</v>
      </c>
      <c r="E1364" s="85"/>
      <c r="F1364" s="87"/>
    </row>
    <row r="1365" spans="1:6">
      <c r="A1365" s="89"/>
      <c r="B1365" s="91"/>
      <c r="C1365" s="91"/>
      <c r="D1365" s="92" t="s">
        <v>5166</v>
      </c>
      <c r="E1365" s="91"/>
      <c r="F1365" s="93"/>
    </row>
    <row r="1366" spans="1:6">
      <c r="A1366" s="89"/>
      <c r="B1366" s="91"/>
      <c r="C1366" s="94">
        <v>8711003</v>
      </c>
      <c r="D1366" s="92" t="s">
        <v>5167</v>
      </c>
      <c r="E1366" s="91"/>
      <c r="F1366" s="93"/>
    </row>
    <row r="1367" spans="1:6">
      <c r="A1367" s="89"/>
      <c r="B1367" s="91"/>
      <c r="C1367" s="91"/>
      <c r="D1367" s="92" t="s">
        <v>5168</v>
      </c>
      <c r="E1367" s="91"/>
      <c r="F1367" s="93"/>
    </row>
    <row r="1368" spans="1:6" ht="19.5">
      <c r="A1368" s="96"/>
      <c r="B1368" s="85"/>
      <c r="C1368" s="94">
        <v>8711099</v>
      </c>
      <c r="D1368" s="92" t="s">
        <v>5169</v>
      </c>
      <c r="E1368" s="85"/>
      <c r="F1368" s="87"/>
    </row>
    <row r="1369" spans="1:6" ht="19.5">
      <c r="A1369" s="96"/>
      <c r="B1369" s="99">
        <v>8712</v>
      </c>
      <c r="C1369" s="101">
        <v>87120</v>
      </c>
      <c r="D1369" s="92" t="s">
        <v>5170</v>
      </c>
      <c r="E1369" s="99">
        <v>3312</v>
      </c>
      <c r="F1369" s="119">
        <v>87120</v>
      </c>
    </row>
    <row r="1370" spans="1:6" ht="19.5">
      <c r="A1370" s="96"/>
      <c r="B1370" s="85"/>
      <c r="C1370" s="94">
        <v>8712000</v>
      </c>
      <c r="D1370" s="92" t="s">
        <v>5170</v>
      </c>
      <c r="E1370" s="85"/>
      <c r="F1370" s="87"/>
    </row>
    <row r="1371" spans="1:6" ht="19.5">
      <c r="A1371" s="96"/>
      <c r="B1371" s="99">
        <v>8713</v>
      </c>
      <c r="C1371" s="101">
        <v>87130</v>
      </c>
      <c r="D1371" s="92" t="s">
        <v>5171</v>
      </c>
      <c r="E1371" s="99">
        <v>9511</v>
      </c>
      <c r="F1371" s="119">
        <v>87130</v>
      </c>
    </row>
    <row r="1372" spans="1:6" ht="19.5">
      <c r="A1372" s="96"/>
      <c r="B1372" s="85"/>
      <c r="C1372" s="94">
        <v>8713000</v>
      </c>
      <c r="D1372" s="92" t="s">
        <v>5171</v>
      </c>
      <c r="E1372" s="85"/>
      <c r="F1372" s="87"/>
    </row>
    <row r="1373" spans="1:6" ht="19.5">
      <c r="A1373" s="96"/>
      <c r="B1373" s="99">
        <v>8714</v>
      </c>
      <c r="C1373" s="85"/>
      <c r="D1373" s="92" t="s">
        <v>5172</v>
      </c>
      <c r="E1373" s="85"/>
      <c r="F1373" s="87"/>
    </row>
    <row r="1374" spans="1:6">
      <c r="A1374" s="89"/>
      <c r="B1374" s="91"/>
      <c r="C1374" s="94">
        <v>87141</v>
      </c>
      <c r="D1374" s="92" t="s">
        <v>5173</v>
      </c>
      <c r="E1374" s="90">
        <v>4520</v>
      </c>
      <c r="F1374" s="95">
        <v>87141</v>
      </c>
    </row>
    <row r="1375" spans="1:6" ht="19.5">
      <c r="A1375" s="96"/>
      <c r="B1375" s="85"/>
      <c r="C1375" s="94">
        <v>8714101</v>
      </c>
      <c r="D1375" s="97" t="s">
        <v>5174</v>
      </c>
      <c r="E1375" s="85"/>
      <c r="F1375" s="87"/>
    </row>
    <row r="1376" spans="1:6">
      <c r="A1376" s="89"/>
      <c r="B1376" s="91"/>
      <c r="C1376" s="94">
        <v>8714102</v>
      </c>
      <c r="D1376" s="92" t="s">
        <v>5175</v>
      </c>
      <c r="E1376" s="91"/>
      <c r="F1376" s="93"/>
    </row>
    <row r="1377" spans="1:6">
      <c r="A1377" s="96"/>
      <c r="B1377" s="85"/>
      <c r="C1377" s="94">
        <v>8714199</v>
      </c>
      <c r="D1377" s="92" t="s">
        <v>5176</v>
      </c>
      <c r="E1377" s="85"/>
      <c r="F1377" s="87"/>
    </row>
    <row r="1378" spans="1:6">
      <c r="A1378" s="96"/>
      <c r="B1378" s="85"/>
      <c r="C1378" s="94">
        <v>87142</v>
      </c>
      <c r="D1378" s="92" t="s">
        <v>5177</v>
      </c>
      <c r="E1378" s="90">
        <v>4542</v>
      </c>
      <c r="F1378" s="95">
        <v>87142</v>
      </c>
    </row>
    <row r="1379" spans="1:6">
      <c r="A1379" s="96"/>
      <c r="B1379" s="85"/>
      <c r="C1379" s="94">
        <v>8714200</v>
      </c>
      <c r="D1379" s="92" t="s">
        <v>5177</v>
      </c>
      <c r="E1379" s="85"/>
      <c r="F1379" s="87"/>
    </row>
    <row r="1380" spans="1:6">
      <c r="A1380" s="96"/>
      <c r="B1380" s="85"/>
      <c r="C1380" s="101">
        <v>87143</v>
      </c>
      <c r="D1380" s="92" t="s">
        <v>5178</v>
      </c>
      <c r="E1380" s="99">
        <v>4520</v>
      </c>
      <c r="F1380" s="119">
        <v>87143</v>
      </c>
    </row>
    <row r="1381" spans="1:6">
      <c r="A1381" s="96"/>
      <c r="B1381" s="85"/>
      <c r="C1381" s="94">
        <v>8714300</v>
      </c>
      <c r="D1381" s="92" t="s">
        <v>5178</v>
      </c>
      <c r="E1381" s="85"/>
      <c r="F1381" s="87"/>
    </row>
    <row r="1382" spans="1:6" ht="19.5">
      <c r="A1382" s="96"/>
      <c r="B1382" s="85"/>
      <c r="C1382" s="101">
        <v>87144</v>
      </c>
      <c r="D1382" s="92" t="s">
        <v>5179</v>
      </c>
      <c r="E1382" s="99">
        <v>3315</v>
      </c>
      <c r="F1382" s="119">
        <v>87144</v>
      </c>
    </row>
    <row r="1383" spans="1:6" ht="19.5">
      <c r="A1383" s="96"/>
      <c r="B1383" s="85"/>
      <c r="C1383" s="94">
        <v>8714400</v>
      </c>
      <c r="D1383" s="92" t="s">
        <v>5179</v>
      </c>
      <c r="E1383" s="85"/>
      <c r="F1383" s="87"/>
    </row>
    <row r="1384" spans="1:6">
      <c r="A1384" s="96"/>
      <c r="B1384" s="85"/>
      <c r="C1384" s="101">
        <v>87145</v>
      </c>
      <c r="D1384" s="92" t="s">
        <v>5180</v>
      </c>
      <c r="E1384" s="99">
        <v>3315</v>
      </c>
      <c r="F1384" s="119">
        <v>87145</v>
      </c>
    </row>
    <row r="1385" spans="1:6">
      <c r="A1385" s="96"/>
      <c r="B1385" s="85"/>
      <c r="C1385" s="94">
        <v>8714500</v>
      </c>
      <c r="D1385" s="92" t="s">
        <v>5181</v>
      </c>
      <c r="E1385" s="85"/>
      <c r="F1385" s="87"/>
    </row>
    <row r="1386" spans="1:6" ht="19.5">
      <c r="A1386" s="96"/>
      <c r="B1386" s="85"/>
      <c r="C1386" s="101">
        <v>87146</v>
      </c>
      <c r="D1386" s="92" t="s">
        <v>5182</v>
      </c>
      <c r="E1386" s="99">
        <v>3315</v>
      </c>
      <c r="F1386" s="102" t="s">
        <v>5183</v>
      </c>
    </row>
    <row r="1387" spans="1:6" ht="19.5">
      <c r="A1387" s="96"/>
      <c r="B1387" s="85"/>
      <c r="C1387" s="94">
        <v>8714600</v>
      </c>
      <c r="D1387" s="97" t="s">
        <v>5184</v>
      </c>
      <c r="E1387" s="85"/>
      <c r="F1387" s="87"/>
    </row>
    <row r="1388" spans="1:6">
      <c r="A1388" s="1045"/>
      <c r="B1388" s="1046"/>
      <c r="C1388" s="121">
        <v>87149</v>
      </c>
      <c r="D1388" s="106" t="s">
        <v>5185</v>
      </c>
      <c r="E1388" s="122">
        <v>3315</v>
      </c>
      <c r="F1388" s="142" t="s">
        <v>5183</v>
      </c>
    </row>
    <row r="1389" spans="1:6">
      <c r="A1389" s="1049"/>
      <c r="B1389" s="1050"/>
      <c r="C1389" s="94">
        <v>8714999</v>
      </c>
      <c r="D1389" s="92" t="s">
        <v>5185</v>
      </c>
      <c r="E1389" s="85"/>
      <c r="F1389" s="87"/>
    </row>
    <row r="1390" spans="1:6">
      <c r="A1390" s="1053">
        <v>8715</v>
      </c>
      <c r="B1390" s="1054"/>
      <c r="C1390" s="85"/>
      <c r="D1390" s="92" t="s">
        <v>5186</v>
      </c>
      <c r="E1390" s="85"/>
      <c r="F1390" s="87"/>
    </row>
    <row r="1391" spans="1:6">
      <c r="A1391" s="1047"/>
      <c r="B1391" s="1048"/>
      <c r="C1391" s="94">
        <v>87151</v>
      </c>
      <c r="D1391" s="92" t="s">
        <v>5187</v>
      </c>
      <c r="E1391" s="90">
        <v>9522</v>
      </c>
      <c r="F1391" s="98" t="s">
        <v>5188</v>
      </c>
    </row>
    <row r="1392" spans="1:6">
      <c r="A1392" s="1049"/>
      <c r="B1392" s="1050"/>
      <c r="C1392" s="94">
        <v>8715100</v>
      </c>
      <c r="D1392" s="92" t="s">
        <v>5187</v>
      </c>
      <c r="E1392" s="85"/>
      <c r="F1392" s="87"/>
    </row>
    <row r="1393" spans="1:6" ht="19.5">
      <c r="A1393" s="1049"/>
      <c r="B1393" s="1050"/>
      <c r="C1393" s="101">
        <v>87152</v>
      </c>
      <c r="D1393" s="92" t="s">
        <v>5189</v>
      </c>
      <c r="E1393" s="99">
        <v>3314</v>
      </c>
      <c r="F1393" s="119">
        <v>87152</v>
      </c>
    </row>
    <row r="1394" spans="1:6" ht="19.5">
      <c r="A1394" s="1049"/>
      <c r="B1394" s="1050"/>
      <c r="C1394" s="94">
        <v>8715201</v>
      </c>
      <c r="D1394" s="97" t="s">
        <v>5190</v>
      </c>
      <c r="E1394" s="85"/>
      <c r="F1394" s="87"/>
    </row>
    <row r="1395" spans="1:6" ht="19.5">
      <c r="A1395" s="1049"/>
      <c r="B1395" s="1050"/>
      <c r="C1395" s="94">
        <v>8715202</v>
      </c>
      <c r="D1395" s="97" t="s">
        <v>5191</v>
      </c>
      <c r="E1395" s="85"/>
      <c r="F1395" s="87"/>
    </row>
    <row r="1396" spans="1:6" ht="19.5">
      <c r="A1396" s="1049"/>
      <c r="B1396" s="1050"/>
      <c r="C1396" s="94">
        <v>8715299</v>
      </c>
      <c r="D1396" s="92" t="s">
        <v>5189</v>
      </c>
      <c r="E1396" s="85"/>
      <c r="F1396" s="87"/>
    </row>
    <row r="1397" spans="1:6" ht="19.5">
      <c r="A1397" s="1049"/>
      <c r="B1397" s="1050"/>
      <c r="C1397" s="101">
        <v>87153</v>
      </c>
      <c r="D1397" s="92" t="s">
        <v>5192</v>
      </c>
      <c r="E1397" s="99">
        <v>9512</v>
      </c>
      <c r="F1397" s="119">
        <v>87153</v>
      </c>
    </row>
    <row r="1398" spans="1:6">
      <c r="A1398" s="1047"/>
      <c r="B1398" s="1048"/>
      <c r="C1398" s="94">
        <v>8715301</v>
      </c>
      <c r="D1398" s="92" t="s">
        <v>5193</v>
      </c>
      <c r="E1398" s="91"/>
      <c r="F1398" s="93"/>
    </row>
    <row r="1399" spans="1:6" ht="19.5">
      <c r="A1399" s="1049"/>
      <c r="B1399" s="1050"/>
      <c r="C1399" s="101">
        <v>8715302</v>
      </c>
      <c r="D1399" s="92" t="s">
        <v>5194</v>
      </c>
      <c r="E1399" s="85"/>
      <c r="F1399" s="87"/>
    </row>
    <row r="1400" spans="1:6" ht="19.5">
      <c r="A1400" s="1049"/>
      <c r="B1400" s="1050"/>
      <c r="C1400" s="101">
        <v>8715303</v>
      </c>
      <c r="D1400" s="92" t="s">
        <v>5195</v>
      </c>
      <c r="E1400" s="85"/>
      <c r="F1400" s="87"/>
    </row>
    <row r="1401" spans="1:6" ht="19.5">
      <c r="A1401" s="1049"/>
      <c r="B1401" s="1050"/>
      <c r="C1401" s="94">
        <v>8715399</v>
      </c>
      <c r="D1401" s="92" t="s">
        <v>5196</v>
      </c>
      <c r="E1401" s="85"/>
      <c r="F1401" s="87"/>
    </row>
    <row r="1402" spans="1:6" ht="19.5">
      <c r="A1402" s="1057"/>
      <c r="B1402" s="1058"/>
      <c r="C1402" s="101">
        <v>87154</v>
      </c>
      <c r="D1402" s="92" t="s">
        <v>5197</v>
      </c>
      <c r="E1402" s="99">
        <v>3313</v>
      </c>
      <c r="F1402" s="119">
        <v>87154</v>
      </c>
    </row>
    <row r="1403" spans="1:6">
      <c r="A1403" s="1047"/>
      <c r="B1403" s="1048"/>
      <c r="C1403" s="94">
        <v>8715401</v>
      </c>
      <c r="D1403" s="92" t="s">
        <v>5198</v>
      </c>
      <c r="E1403" s="91"/>
      <c r="F1403" s="93"/>
    </row>
    <row r="1404" spans="1:6" ht="19.5">
      <c r="A1404" s="1049"/>
      <c r="B1404" s="1050"/>
      <c r="C1404" s="94">
        <v>8715402</v>
      </c>
      <c r="D1404" s="97" t="s">
        <v>5199</v>
      </c>
      <c r="E1404" s="85"/>
      <c r="F1404" s="87"/>
    </row>
    <row r="1405" spans="1:6" ht="19.5">
      <c r="A1405" s="1049"/>
      <c r="B1405" s="1050"/>
      <c r="C1405" s="94">
        <v>8715403</v>
      </c>
      <c r="D1405" s="92" t="s">
        <v>5200</v>
      </c>
      <c r="E1405" s="85"/>
      <c r="F1405" s="87"/>
    </row>
    <row r="1406" spans="1:6" ht="19.5">
      <c r="A1406" s="1049"/>
      <c r="B1406" s="1050"/>
      <c r="C1406" s="101">
        <v>87155</v>
      </c>
      <c r="D1406" s="92" t="s">
        <v>5201</v>
      </c>
      <c r="E1406" s="99">
        <v>9521</v>
      </c>
      <c r="F1406" s="102" t="s">
        <v>5188</v>
      </c>
    </row>
    <row r="1407" spans="1:6">
      <c r="A1407" s="1047"/>
      <c r="B1407" s="1048"/>
      <c r="C1407" s="91"/>
      <c r="D1407" s="92" t="s">
        <v>5202</v>
      </c>
      <c r="E1407" s="91"/>
      <c r="F1407" s="93"/>
    </row>
    <row r="1408" spans="1:6" ht="19.5">
      <c r="A1408" s="1049"/>
      <c r="B1408" s="1050"/>
      <c r="C1408" s="94">
        <v>8715501</v>
      </c>
      <c r="D1408" s="97" t="s">
        <v>5203</v>
      </c>
      <c r="E1408" s="85"/>
      <c r="F1408" s="87"/>
    </row>
    <row r="1409" spans="1:6">
      <c r="A1409" s="1049"/>
      <c r="B1409" s="1050"/>
      <c r="C1409" s="85"/>
      <c r="D1409" s="92" t="s">
        <v>5204</v>
      </c>
      <c r="E1409" s="85"/>
      <c r="F1409" s="87"/>
    </row>
    <row r="1410" spans="1:6">
      <c r="A1410" s="1049"/>
      <c r="B1410" s="1050"/>
      <c r="C1410" s="94">
        <v>87156</v>
      </c>
      <c r="D1410" s="92" t="s">
        <v>5205</v>
      </c>
      <c r="E1410" s="90">
        <v>3312</v>
      </c>
      <c r="F1410" s="98" t="s">
        <v>5206</v>
      </c>
    </row>
    <row r="1411" spans="1:6" ht="19.5">
      <c r="A1411" s="1049"/>
      <c r="B1411" s="1050"/>
      <c r="C1411" s="94">
        <v>8715601</v>
      </c>
      <c r="D1411" s="97" t="s">
        <v>5207</v>
      </c>
      <c r="E1411" s="85"/>
      <c r="F1411" s="87"/>
    </row>
    <row r="1412" spans="1:6" ht="19.5">
      <c r="A1412" s="1049"/>
      <c r="B1412" s="1050"/>
      <c r="C1412" s="94">
        <v>8715602</v>
      </c>
      <c r="D1412" s="97" t="s">
        <v>5208</v>
      </c>
      <c r="E1412" s="85"/>
      <c r="F1412" s="87"/>
    </row>
    <row r="1413" spans="1:6" ht="19.5">
      <c r="A1413" s="1049"/>
      <c r="B1413" s="1050"/>
      <c r="C1413" s="94">
        <v>8715603</v>
      </c>
      <c r="D1413" s="97" t="s">
        <v>5209</v>
      </c>
      <c r="E1413" s="85"/>
      <c r="F1413" s="87"/>
    </row>
    <row r="1414" spans="1:6" ht="19.5">
      <c r="A1414" s="1049"/>
      <c r="B1414" s="1050"/>
      <c r="C1414" s="94">
        <v>8715604</v>
      </c>
      <c r="D1414" s="97" t="s">
        <v>5210</v>
      </c>
      <c r="E1414" s="85"/>
      <c r="F1414" s="87"/>
    </row>
    <row r="1415" spans="1:6" ht="19.5">
      <c r="A1415" s="1049"/>
      <c r="B1415" s="1050"/>
      <c r="C1415" s="94">
        <v>8715605</v>
      </c>
      <c r="D1415" s="97" t="s">
        <v>5211</v>
      </c>
      <c r="E1415" s="85"/>
      <c r="F1415" s="87"/>
    </row>
    <row r="1416" spans="1:6" ht="19.5">
      <c r="A1416" s="1049"/>
      <c r="B1416" s="1050"/>
      <c r="C1416" s="94">
        <v>8715606</v>
      </c>
      <c r="D1416" s="97" t="s">
        <v>5212</v>
      </c>
      <c r="E1416" s="85"/>
      <c r="F1416" s="87"/>
    </row>
    <row r="1417" spans="1:6" ht="19.5">
      <c r="A1417" s="1049"/>
      <c r="B1417" s="1050"/>
      <c r="C1417" s="94">
        <v>8715607</v>
      </c>
      <c r="D1417" s="97" t="s">
        <v>5213</v>
      </c>
      <c r="E1417" s="85"/>
      <c r="F1417" s="87"/>
    </row>
    <row r="1418" spans="1:6">
      <c r="A1418" s="1049"/>
      <c r="B1418" s="1050"/>
      <c r="C1418" s="94">
        <v>8715699</v>
      </c>
      <c r="D1418" s="92" t="s">
        <v>5214</v>
      </c>
      <c r="E1418" s="85"/>
      <c r="F1418" s="87"/>
    </row>
    <row r="1419" spans="1:6" ht="19.5">
      <c r="A1419" s="1049"/>
      <c r="B1419" s="1050"/>
      <c r="C1419" s="101">
        <v>87157</v>
      </c>
      <c r="D1419" s="92" t="s">
        <v>5215</v>
      </c>
      <c r="E1419" s="99">
        <v>4329</v>
      </c>
      <c r="F1419" s="102" t="s">
        <v>5206</v>
      </c>
    </row>
    <row r="1420" spans="1:6">
      <c r="A1420" s="1047"/>
      <c r="B1420" s="1048"/>
      <c r="C1420" s="94">
        <v>8715701</v>
      </c>
      <c r="D1420" s="92" t="s">
        <v>5216</v>
      </c>
      <c r="E1420" s="91"/>
      <c r="F1420" s="143">
        <v>87159019</v>
      </c>
    </row>
    <row r="1421" spans="1:6">
      <c r="A1421" s="124"/>
      <c r="B1421" s="81"/>
      <c r="C1421" s="121">
        <v>87159</v>
      </c>
      <c r="D1421" s="144" t="s">
        <v>5217</v>
      </c>
      <c r="E1421" s="122">
        <v>3319</v>
      </c>
      <c r="F1421" s="142" t="s">
        <v>5206</v>
      </c>
    </row>
    <row r="1422" spans="1:6">
      <c r="A1422" s="96"/>
      <c r="B1422" s="85"/>
      <c r="C1422" s="94">
        <v>8715999</v>
      </c>
      <c r="D1422" s="92" t="s">
        <v>5217</v>
      </c>
      <c r="E1422" s="85"/>
      <c r="F1422" s="87"/>
    </row>
    <row r="1423" spans="1:6">
      <c r="A1423" s="112">
        <v>872</v>
      </c>
      <c r="B1423" s="85"/>
      <c r="C1423" s="85"/>
      <c r="D1423" s="86" t="s">
        <v>5218</v>
      </c>
      <c r="E1423" s="85"/>
      <c r="F1423" s="87"/>
    </row>
    <row r="1424" spans="1:6">
      <c r="A1424" s="89"/>
      <c r="B1424" s="90">
        <v>8721</v>
      </c>
      <c r="C1424" s="94">
        <v>87210</v>
      </c>
      <c r="D1424" s="92" t="s">
        <v>5219</v>
      </c>
      <c r="E1424" s="90">
        <v>9523</v>
      </c>
      <c r="F1424" s="95">
        <v>87210</v>
      </c>
    </row>
    <row r="1425" spans="1:6">
      <c r="A1425" s="96"/>
      <c r="B1425" s="85"/>
      <c r="C1425" s="94">
        <v>8721000</v>
      </c>
      <c r="D1425" s="92" t="s">
        <v>5219</v>
      </c>
      <c r="E1425" s="85"/>
      <c r="F1425" s="87"/>
    </row>
    <row r="1426" spans="1:6">
      <c r="A1426" s="96"/>
      <c r="B1426" s="90">
        <v>8722</v>
      </c>
      <c r="C1426" s="94">
        <v>87220</v>
      </c>
      <c r="D1426" s="92" t="s">
        <v>5220</v>
      </c>
      <c r="E1426" s="90">
        <v>9529</v>
      </c>
      <c r="F1426" s="95">
        <v>87220</v>
      </c>
    </row>
    <row r="1427" spans="1:6">
      <c r="A1427" s="96"/>
      <c r="B1427" s="85"/>
      <c r="C1427" s="94">
        <v>8722000</v>
      </c>
      <c r="D1427" s="92" t="s">
        <v>5220</v>
      </c>
      <c r="E1427" s="85"/>
      <c r="F1427" s="87"/>
    </row>
    <row r="1428" spans="1:6">
      <c r="A1428" s="96"/>
      <c r="B1428" s="90">
        <v>8723</v>
      </c>
      <c r="C1428" s="94">
        <v>87230</v>
      </c>
      <c r="D1428" s="92" t="s">
        <v>5221</v>
      </c>
      <c r="E1428" s="90">
        <v>9529</v>
      </c>
      <c r="F1428" s="95">
        <v>87230</v>
      </c>
    </row>
    <row r="1429" spans="1:6">
      <c r="A1429" s="96"/>
      <c r="B1429" s="85"/>
      <c r="C1429" s="94">
        <v>8723000</v>
      </c>
      <c r="D1429" s="92" t="s">
        <v>5221</v>
      </c>
      <c r="E1429" s="85"/>
      <c r="F1429" s="87"/>
    </row>
    <row r="1430" spans="1:6">
      <c r="A1430" s="96"/>
      <c r="B1430" s="90">
        <v>8724</v>
      </c>
      <c r="C1430" s="94">
        <v>87240</v>
      </c>
      <c r="D1430" s="92" t="s">
        <v>5222</v>
      </c>
      <c r="E1430" s="90">
        <v>9524</v>
      </c>
      <c r="F1430" s="95">
        <v>87240</v>
      </c>
    </row>
    <row r="1431" spans="1:6">
      <c r="A1431" s="96"/>
      <c r="B1431" s="85"/>
      <c r="C1431" s="94">
        <v>8724000</v>
      </c>
      <c r="D1431" s="92" t="s">
        <v>5223</v>
      </c>
      <c r="E1431" s="85"/>
      <c r="F1431" s="143">
        <v>88190033</v>
      </c>
    </row>
    <row r="1432" spans="1:6">
      <c r="A1432" s="96"/>
      <c r="B1432" s="90">
        <v>8729</v>
      </c>
      <c r="C1432" s="94">
        <v>87290</v>
      </c>
      <c r="D1432" s="92" t="s">
        <v>5224</v>
      </c>
      <c r="E1432" s="90">
        <v>9529</v>
      </c>
      <c r="F1432" s="95">
        <v>87290</v>
      </c>
    </row>
    <row r="1433" spans="1:6" ht="19.5">
      <c r="A1433" s="96"/>
      <c r="B1433" s="85"/>
      <c r="C1433" s="94">
        <v>8729001</v>
      </c>
      <c r="D1433" s="97" t="s">
        <v>5225</v>
      </c>
      <c r="E1433" s="85"/>
      <c r="F1433" s="87"/>
    </row>
    <row r="1434" spans="1:6" ht="19.5">
      <c r="A1434" s="96"/>
      <c r="B1434" s="85"/>
      <c r="C1434" s="94">
        <v>8729002</v>
      </c>
      <c r="D1434" s="97" t="s">
        <v>5226</v>
      </c>
      <c r="E1434" s="85"/>
      <c r="F1434" s="87"/>
    </row>
    <row r="1435" spans="1:6">
      <c r="A1435" s="89"/>
      <c r="B1435" s="91"/>
      <c r="C1435" s="94">
        <v>8729003</v>
      </c>
      <c r="D1435" s="92" t="s">
        <v>5227</v>
      </c>
      <c r="E1435" s="91"/>
      <c r="F1435" s="93"/>
    </row>
    <row r="1436" spans="1:6" ht="19.5">
      <c r="A1436" s="96"/>
      <c r="B1436" s="85"/>
      <c r="C1436" s="94">
        <v>8729099</v>
      </c>
      <c r="D1436" s="92" t="s">
        <v>5228</v>
      </c>
      <c r="E1436" s="85"/>
      <c r="F1436" s="87"/>
    </row>
    <row r="1437" spans="1:6" ht="19.5">
      <c r="A1437" s="109">
        <v>873</v>
      </c>
      <c r="B1437" s="85"/>
      <c r="C1437" s="85"/>
      <c r="D1437" s="86" t="s">
        <v>5229</v>
      </c>
      <c r="E1437" s="85"/>
      <c r="F1437" s="87"/>
    </row>
    <row r="1438" spans="1:6" ht="19.5">
      <c r="A1438" s="96"/>
      <c r="B1438" s="90">
        <v>8731</v>
      </c>
      <c r="C1438" s="94">
        <v>87310</v>
      </c>
      <c r="D1438" s="97" t="s">
        <v>5230</v>
      </c>
      <c r="E1438" s="90">
        <v>3320</v>
      </c>
      <c r="F1438" s="95">
        <v>87310</v>
      </c>
    </row>
    <row r="1439" spans="1:6" ht="19.5">
      <c r="A1439" s="96"/>
      <c r="B1439" s="85"/>
      <c r="C1439" s="94">
        <v>8731001</v>
      </c>
      <c r="D1439" s="97" t="s">
        <v>5231</v>
      </c>
      <c r="E1439" s="85"/>
      <c r="F1439" s="87"/>
    </row>
    <row r="1440" spans="1:6" ht="19.5">
      <c r="A1440" s="96"/>
      <c r="B1440" s="85"/>
      <c r="C1440" s="94">
        <v>8731002</v>
      </c>
      <c r="D1440" s="97" t="s">
        <v>5232</v>
      </c>
      <c r="E1440" s="85"/>
      <c r="F1440" s="87"/>
    </row>
    <row r="1441" spans="1:6">
      <c r="A1441" s="89"/>
      <c r="B1441" s="91"/>
      <c r="C1441" s="91"/>
      <c r="D1441" s="92" t="s">
        <v>5233</v>
      </c>
      <c r="E1441" s="91"/>
      <c r="F1441" s="93"/>
    </row>
    <row r="1442" spans="1:6">
      <c r="A1442" s="89"/>
      <c r="B1442" s="91"/>
      <c r="C1442" s="94">
        <v>8731003</v>
      </c>
      <c r="D1442" s="92" t="s">
        <v>5234</v>
      </c>
      <c r="E1442" s="91"/>
      <c r="F1442" s="93"/>
    </row>
    <row r="1443" spans="1:6">
      <c r="A1443" s="89"/>
      <c r="B1443" s="91"/>
      <c r="C1443" s="91"/>
      <c r="D1443" s="92" t="s">
        <v>5235</v>
      </c>
      <c r="E1443" s="91"/>
      <c r="F1443" s="93"/>
    </row>
    <row r="1444" spans="1:6">
      <c r="A1444" s="96"/>
      <c r="B1444" s="85"/>
      <c r="C1444" s="94">
        <v>8731099</v>
      </c>
      <c r="D1444" s="92" t="s">
        <v>5236</v>
      </c>
      <c r="E1444" s="85"/>
      <c r="F1444" s="87"/>
    </row>
    <row r="1445" spans="1:6">
      <c r="A1445" s="96"/>
      <c r="B1445" s="99">
        <v>8732</v>
      </c>
      <c r="C1445" s="101">
        <v>87320</v>
      </c>
      <c r="D1445" s="100" t="s">
        <v>5237</v>
      </c>
      <c r="E1445" s="99">
        <v>3320</v>
      </c>
      <c r="F1445" s="119">
        <v>87320</v>
      </c>
    </row>
    <row r="1446" spans="1:6">
      <c r="A1446" s="96"/>
      <c r="B1446" s="85"/>
      <c r="C1446" s="94">
        <v>8732001</v>
      </c>
      <c r="D1446" s="92" t="s">
        <v>5238</v>
      </c>
      <c r="E1446" s="85"/>
      <c r="F1446" s="87"/>
    </row>
    <row r="1447" spans="1:6" ht="19.5">
      <c r="A1447" s="96"/>
      <c r="B1447" s="85"/>
      <c r="C1447" s="101">
        <v>8732002</v>
      </c>
      <c r="D1447" s="92" t="s">
        <v>5239</v>
      </c>
      <c r="E1447" s="85"/>
      <c r="F1447" s="87"/>
    </row>
    <row r="1448" spans="1:6">
      <c r="A1448" s="96"/>
      <c r="B1448" s="85"/>
      <c r="C1448" s="94">
        <v>8732003</v>
      </c>
      <c r="D1448" s="92" t="s">
        <v>5240</v>
      </c>
      <c r="E1448" s="85"/>
      <c r="F1448" s="87"/>
    </row>
    <row r="1449" spans="1:6" ht="19.5">
      <c r="A1449" s="96"/>
      <c r="B1449" s="85"/>
      <c r="C1449" s="101">
        <v>8732004</v>
      </c>
      <c r="D1449" s="92" t="s">
        <v>5241</v>
      </c>
      <c r="E1449" s="85"/>
      <c r="F1449" s="87"/>
    </row>
    <row r="1450" spans="1:6" ht="19.5">
      <c r="A1450" s="96"/>
      <c r="B1450" s="85"/>
      <c r="C1450" s="94">
        <v>8732005</v>
      </c>
      <c r="D1450" s="97" t="s">
        <v>5242</v>
      </c>
      <c r="E1450" s="85"/>
      <c r="F1450" s="87"/>
    </row>
    <row r="1451" spans="1:6">
      <c r="A1451" s="96"/>
      <c r="B1451" s="85"/>
      <c r="C1451" s="94">
        <v>8732099</v>
      </c>
      <c r="D1451" s="92" t="s">
        <v>5243</v>
      </c>
      <c r="E1451" s="85"/>
      <c r="F1451" s="87"/>
    </row>
    <row r="1452" spans="1:6" ht="19.5">
      <c r="A1452" s="96"/>
      <c r="B1452" s="99">
        <v>8733</v>
      </c>
      <c r="C1452" s="85"/>
      <c r="D1452" s="92" t="s">
        <v>5244</v>
      </c>
      <c r="E1452" s="85"/>
      <c r="F1452" s="87"/>
    </row>
    <row r="1453" spans="1:6">
      <c r="A1453" s="89"/>
      <c r="B1453" s="91"/>
      <c r="C1453" s="94">
        <v>87331</v>
      </c>
      <c r="D1453" s="92" t="s">
        <v>5245</v>
      </c>
      <c r="E1453" s="90">
        <v>3320</v>
      </c>
      <c r="F1453" s="98" t="s">
        <v>5246</v>
      </c>
    </row>
    <row r="1454" spans="1:6">
      <c r="A1454" s="96"/>
      <c r="B1454" s="85"/>
      <c r="C1454" s="94">
        <v>8733101</v>
      </c>
      <c r="D1454" s="92" t="s">
        <v>5245</v>
      </c>
      <c r="E1454" s="85"/>
      <c r="F1454" s="87"/>
    </row>
    <row r="1455" spans="1:6">
      <c r="A1455" s="96"/>
      <c r="B1455" s="85"/>
      <c r="C1455" s="101">
        <v>87332</v>
      </c>
      <c r="D1455" s="92" t="s">
        <v>5247</v>
      </c>
      <c r="E1455" s="99">
        <v>6209</v>
      </c>
      <c r="F1455" s="102" t="s">
        <v>5246</v>
      </c>
    </row>
    <row r="1456" spans="1:6">
      <c r="A1456" s="96"/>
      <c r="B1456" s="85"/>
      <c r="C1456" s="94">
        <v>8733201</v>
      </c>
      <c r="D1456" s="92" t="s">
        <v>5247</v>
      </c>
      <c r="E1456" s="85"/>
      <c r="F1456" s="87"/>
    </row>
    <row r="1457" spans="1:6">
      <c r="A1457" s="96"/>
      <c r="B1457" s="85"/>
      <c r="C1457" s="94">
        <v>87333</v>
      </c>
      <c r="D1457" s="92" t="s">
        <v>5248</v>
      </c>
      <c r="E1457" s="90">
        <v>3320</v>
      </c>
      <c r="F1457" s="98" t="s">
        <v>5246</v>
      </c>
    </row>
    <row r="1458" spans="1:6">
      <c r="A1458" s="96"/>
      <c r="B1458" s="85"/>
      <c r="C1458" s="94">
        <v>8733301</v>
      </c>
      <c r="D1458" s="92" t="s">
        <v>5248</v>
      </c>
      <c r="E1458" s="85"/>
      <c r="F1458" s="87"/>
    </row>
    <row r="1459" spans="1:6" ht="19.5">
      <c r="A1459" s="96"/>
      <c r="B1459" s="90">
        <v>8734</v>
      </c>
      <c r="C1459" s="94">
        <v>87340</v>
      </c>
      <c r="D1459" s="97" t="s">
        <v>5249</v>
      </c>
      <c r="E1459" s="90">
        <v>3320</v>
      </c>
      <c r="F1459" s="95">
        <v>87340</v>
      </c>
    </row>
    <row r="1460" spans="1:6" ht="19.5">
      <c r="A1460" s="96"/>
      <c r="B1460" s="85"/>
      <c r="C1460" s="94">
        <v>8734001</v>
      </c>
      <c r="D1460" s="92" t="s">
        <v>5250</v>
      </c>
      <c r="E1460" s="85"/>
      <c r="F1460" s="87"/>
    </row>
    <row r="1461" spans="1:6" ht="19.5">
      <c r="A1461" s="96"/>
      <c r="B1461" s="99">
        <v>8735</v>
      </c>
      <c r="C1461" s="101">
        <v>87350</v>
      </c>
      <c r="D1461" s="92" t="s">
        <v>5251</v>
      </c>
      <c r="E1461" s="99">
        <v>3320</v>
      </c>
      <c r="F1461" s="119">
        <v>87350</v>
      </c>
    </row>
    <row r="1462" spans="1:6" ht="19.5">
      <c r="A1462" s="96"/>
      <c r="B1462" s="85"/>
      <c r="C1462" s="94">
        <v>8735001</v>
      </c>
      <c r="D1462" s="92" t="s">
        <v>5252</v>
      </c>
      <c r="E1462" s="85"/>
      <c r="F1462" s="87"/>
    </row>
    <row r="1463" spans="1:6">
      <c r="A1463" s="96"/>
      <c r="B1463" s="90">
        <v>8736</v>
      </c>
      <c r="C1463" s="94">
        <v>87360</v>
      </c>
      <c r="D1463" s="92" t="s">
        <v>5253</v>
      </c>
      <c r="E1463" s="90">
        <v>3320</v>
      </c>
      <c r="F1463" s="95">
        <v>87360</v>
      </c>
    </row>
    <row r="1464" spans="1:6">
      <c r="A1464" s="96"/>
      <c r="B1464" s="85"/>
      <c r="C1464" s="94">
        <v>8736001</v>
      </c>
      <c r="D1464" s="92" t="s">
        <v>5253</v>
      </c>
      <c r="E1464" s="85"/>
      <c r="F1464" s="87"/>
    </row>
    <row r="1465" spans="1:6">
      <c r="A1465" s="96"/>
      <c r="B1465" s="90">
        <v>8739</v>
      </c>
      <c r="C1465" s="94">
        <v>87390</v>
      </c>
      <c r="D1465" s="92" t="s">
        <v>5254</v>
      </c>
      <c r="E1465" s="90">
        <v>9521</v>
      </c>
      <c r="F1465" s="95">
        <v>87390</v>
      </c>
    </row>
    <row r="1466" spans="1:6">
      <c r="A1466" s="96"/>
      <c r="B1466" s="85"/>
      <c r="C1466" s="94">
        <v>8739001</v>
      </c>
      <c r="D1466" s="92" t="s">
        <v>5254</v>
      </c>
      <c r="E1466" s="85"/>
      <c r="F1466" s="87"/>
    </row>
    <row r="1467" spans="1:6" ht="19.5">
      <c r="A1467" s="132" t="s">
        <v>5255</v>
      </c>
      <c r="B1467" s="97"/>
      <c r="C1467" s="97"/>
      <c r="D1467" s="86" t="s">
        <v>5256</v>
      </c>
      <c r="E1467" s="97"/>
      <c r="F1467" s="118"/>
    </row>
    <row r="1468" spans="1:6">
      <c r="A1468" s="88">
        <v>881</v>
      </c>
      <c r="B1468" s="85"/>
      <c r="C1468" s="85"/>
      <c r="D1468" s="86" t="s">
        <v>5257</v>
      </c>
      <c r="E1468" s="85"/>
      <c r="F1468" s="87"/>
    </row>
    <row r="1469" spans="1:6">
      <c r="A1469" s="89"/>
      <c r="B1469" s="90">
        <v>8811</v>
      </c>
      <c r="C1469" s="91"/>
      <c r="D1469" s="92" t="s">
        <v>5258</v>
      </c>
      <c r="E1469" s="91"/>
      <c r="F1469" s="93"/>
    </row>
    <row r="1470" spans="1:6">
      <c r="A1470" s="89"/>
      <c r="B1470" s="91"/>
      <c r="C1470" s="94">
        <v>88110</v>
      </c>
      <c r="D1470" s="92" t="s">
        <v>5258</v>
      </c>
      <c r="E1470" s="90">
        <v>1011</v>
      </c>
      <c r="F1470" s="95">
        <v>88111</v>
      </c>
    </row>
    <row r="1471" spans="1:6">
      <c r="A1471" s="96"/>
      <c r="B1471" s="85"/>
      <c r="C1471" s="94">
        <v>8811001</v>
      </c>
      <c r="D1471" s="92" t="s">
        <v>5259</v>
      </c>
      <c r="E1471" s="85"/>
      <c r="F1471" s="143">
        <v>88111010</v>
      </c>
    </row>
    <row r="1472" spans="1:6">
      <c r="A1472" s="96"/>
      <c r="B1472" s="90">
        <v>8819</v>
      </c>
      <c r="C1472" s="94">
        <v>88190</v>
      </c>
      <c r="D1472" s="92" t="s">
        <v>5260</v>
      </c>
      <c r="E1472" s="90">
        <v>1200</v>
      </c>
      <c r="F1472" s="95">
        <v>88112</v>
      </c>
    </row>
    <row r="1473" spans="1:6" ht="19.5">
      <c r="A1473" s="125">
        <v>882</v>
      </c>
      <c r="B1473" s="85"/>
      <c r="C1473" s="85"/>
      <c r="D1473" s="86" t="s">
        <v>5261</v>
      </c>
      <c r="E1473" s="85"/>
      <c r="F1473" s="87"/>
    </row>
    <row r="1474" spans="1:6">
      <c r="A1474" s="89"/>
      <c r="B1474" s="90">
        <v>8821</v>
      </c>
      <c r="C1474" s="91"/>
      <c r="D1474" s="92" t="s">
        <v>5262</v>
      </c>
      <c r="E1474" s="91"/>
      <c r="F1474" s="93"/>
    </row>
    <row r="1475" spans="1:6">
      <c r="A1475" s="89"/>
      <c r="B1475" s="91"/>
      <c r="C1475" s="94">
        <v>88211</v>
      </c>
      <c r="D1475" s="92" t="s">
        <v>5263</v>
      </c>
      <c r="E1475" s="90">
        <v>1311</v>
      </c>
      <c r="F1475" s="98" t="s">
        <v>5264</v>
      </c>
    </row>
    <row r="1476" spans="1:6">
      <c r="A1476" s="96"/>
      <c r="B1476" s="85"/>
      <c r="C1476" s="94">
        <v>8821101</v>
      </c>
      <c r="D1476" s="92" t="s">
        <v>5265</v>
      </c>
      <c r="E1476" s="85"/>
      <c r="F1476" s="143">
        <v>88121058</v>
      </c>
    </row>
    <row r="1477" spans="1:6">
      <c r="A1477" s="96"/>
      <c r="B1477" s="85"/>
      <c r="C1477" s="94">
        <v>88212</v>
      </c>
      <c r="D1477" s="92" t="s">
        <v>5266</v>
      </c>
      <c r="E1477" s="90">
        <v>1312</v>
      </c>
      <c r="F1477" s="98" t="s">
        <v>5264</v>
      </c>
    </row>
    <row r="1478" spans="1:6">
      <c r="A1478" s="96"/>
      <c r="B1478" s="85"/>
      <c r="C1478" s="94">
        <v>88213</v>
      </c>
      <c r="D1478" s="92" t="s">
        <v>5267</v>
      </c>
      <c r="E1478" s="90">
        <v>1313</v>
      </c>
      <c r="F1478" s="98" t="s">
        <v>5264</v>
      </c>
    </row>
    <row r="1479" spans="1:6">
      <c r="A1479" s="89"/>
      <c r="B1479" s="91"/>
      <c r="C1479" s="94">
        <v>8821301</v>
      </c>
      <c r="D1479" s="92" t="s">
        <v>5268</v>
      </c>
      <c r="E1479" s="91"/>
      <c r="F1479" s="143">
        <v>88121015</v>
      </c>
    </row>
    <row r="1480" spans="1:6">
      <c r="A1480" s="89"/>
      <c r="B1480" s="91"/>
      <c r="C1480" s="94">
        <v>8821302</v>
      </c>
      <c r="D1480" s="92" t="s">
        <v>5269</v>
      </c>
      <c r="E1480" s="91"/>
      <c r="F1480" s="143">
        <v>88121023</v>
      </c>
    </row>
    <row r="1481" spans="1:6">
      <c r="A1481" s="89"/>
      <c r="B1481" s="91"/>
      <c r="C1481" s="94">
        <v>8821303</v>
      </c>
      <c r="D1481" s="92" t="s">
        <v>5270</v>
      </c>
      <c r="E1481" s="91"/>
      <c r="F1481" s="143">
        <v>88121031</v>
      </c>
    </row>
    <row r="1482" spans="1:6" ht="19.5">
      <c r="A1482" s="96"/>
      <c r="B1482" s="85"/>
      <c r="C1482" s="94">
        <v>8821304</v>
      </c>
      <c r="D1482" s="97" t="s">
        <v>5271</v>
      </c>
      <c r="E1482" s="85"/>
      <c r="F1482" s="143">
        <v>88121040</v>
      </c>
    </row>
    <row r="1483" spans="1:6">
      <c r="A1483" s="89"/>
      <c r="B1483" s="91"/>
      <c r="C1483" s="94">
        <v>8821305</v>
      </c>
      <c r="D1483" s="92" t="s">
        <v>5272</v>
      </c>
      <c r="E1483" s="91"/>
      <c r="F1483" s="143">
        <v>88121066</v>
      </c>
    </row>
    <row r="1484" spans="1:6">
      <c r="A1484" s="89"/>
      <c r="B1484" s="91"/>
      <c r="C1484" s="94">
        <v>8821306</v>
      </c>
      <c r="D1484" s="92" t="s">
        <v>5273</v>
      </c>
      <c r="E1484" s="91"/>
      <c r="F1484" s="143">
        <v>88121082</v>
      </c>
    </row>
    <row r="1485" spans="1:6">
      <c r="A1485" s="96"/>
      <c r="B1485" s="85"/>
      <c r="C1485" s="94">
        <v>8821307</v>
      </c>
      <c r="D1485" s="92" t="s">
        <v>5274</v>
      </c>
      <c r="E1485" s="85"/>
      <c r="F1485" s="143">
        <v>88121091</v>
      </c>
    </row>
    <row r="1486" spans="1:6">
      <c r="A1486" s="96"/>
      <c r="B1486" s="85"/>
      <c r="C1486" s="94">
        <v>88214</v>
      </c>
      <c r="D1486" s="92" t="s">
        <v>5275</v>
      </c>
      <c r="E1486" s="90">
        <v>1391</v>
      </c>
      <c r="F1486" s="98" t="s">
        <v>5264</v>
      </c>
    </row>
    <row r="1487" spans="1:6">
      <c r="A1487" s="89"/>
      <c r="B1487" s="91"/>
      <c r="C1487" s="94">
        <v>88215</v>
      </c>
      <c r="D1487" s="92" t="s">
        <v>5276</v>
      </c>
      <c r="E1487" s="90">
        <v>1392</v>
      </c>
      <c r="F1487" s="98" t="s">
        <v>5264</v>
      </c>
    </row>
    <row r="1488" spans="1:6">
      <c r="A1488" s="89"/>
      <c r="B1488" s="91"/>
      <c r="C1488" s="94">
        <v>88216</v>
      </c>
      <c r="D1488" s="92" t="s">
        <v>5277</v>
      </c>
      <c r="E1488" s="90">
        <v>1393</v>
      </c>
      <c r="F1488" s="98" t="s">
        <v>5264</v>
      </c>
    </row>
    <row r="1489" spans="1:6">
      <c r="A1489" s="89"/>
      <c r="B1489" s="91"/>
      <c r="C1489" s="94">
        <v>88217</v>
      </c>
      <c r="D1489" s="92" t="s">
        <v>5278</v>
      </c>
      <c r="E1489" s="90">
        <v>1394</v>
      </c>
      <c r="F1489" s="98" t="s">
        <v>5264</v>
      </c>
    </row>
    <row r="1490" spans="1:6">
      <c r="A1490" s="96"/>
      <c r="B1490" s="85"/>
      <c r="C1490" s="94">
        <v>88219</v>
      </c>
      <c r="D1490" s="92" t="s">
        <v>5279</v>
      </c>
      <c r="E1490" s="90">
        <v>1399</v>
      </c>
      <c r="F1490" s="98" t="s">
        <v>5264</v>
      </c>
    </row>
    <row r="1491" spans="1:6">
      <c r="A1491" s="96"/>
      <c r="B1491" s="90">
        <v>8822</v>
      </c>
      <c r="C1491" s="85"/>
      <c r="D1491" s="92" t="s">
        <v>5280</v>
      </c>
      <c r="E1491" s="85"/>
      <c r="F1491" s="87"/>
    </row>
    <row r="1492" spans="1:6">
      <c r="A1492" s="96"/>
      <c r="B1492" s="85"/>
      <c r="C1492" s="94">
        <v>88221</v>
      </c>
      <c r="D1492" s="92" t="s">
        <v>5281</v>
      </c>
      <c r="E1492" s="90">
        <v>1410</v>
      </c>
      <c r="F1492" s="98" t="s">
        <v>5282</v>
      </c>
    </row>
    <row r="1493" spans="1:6">
      <c r="A1493" s="89"/>
      <c r="B1493" s="91"/>
      <c r="C1493" s="94">
        <v>88222</v>
      </c>
      <c r="D1493" s="92" t="s">
        <v>5283</v>
      </c>
      <c r="E1493" s="90">
        <v>1420</v>
      </c>
      <c r="F1493" s="98" t="s">
        <v>5282</v>
      </c>
    </row>
    <row r="1494" spans="1:6">
      <c r="A1494" s="96"/>
      <c r="B1494" s="85"/>
      <c r="C1494" s="94">
        <v>88223</v>
      </c>
      <c r="D1494" s="92" t="s">
        <v>5284</v>
      </c>
      <c r="E1494" s="90">
        <v>1430</v>
      </c>
      <c r="F1494" s="98" t="s">
        <v>5282</v>
      </c>
    </row>
    <row r="1495" spans="1:6">
      <c r="A1495" s="96"/>
      <c r="B1495" s="90">
        <v>8823</v>
      </c>
      <c r="C1495" s="85"/>
      <c r="D1495" s="92" t="s">
        <v>5285</v>
      </c>
      <c r="E1495" s="85"/>
      <c r="F1495" s="87"/>
    </row>
    <row r="1496" spans="1:6">
      <c r="A1496" s="96"/>
      <c r="B1496" s="85"/>
      <c r="C1496" s="94">
        <v>88231</v>
      </c>
      <c r="D1496" s="92" t="s">
        <v>5286</v>
      </c>
      <c r="E1496" s="90">
        <v>1511</v>
      </c>
      <c r="F1496" s="98" t="s">
        <v>5287</v>
      </c>
    </row>
    <row r="1497" spans="1:6">
      <c r="A1497" s="96"/>
      <c r="B1497" s="85"/>
      <c r="C1497" s="94">
        <v>8823101</v>
      </c>
      <c r="D1497" s="92" t="s">
        <v>5288</v>
      </c>
      <c r="E1497" s="85"/>
      <c r="F1497" s="143">
        <v>88123018</v>
      </c>
    </row>
    <row r="1498" spans="1:6" ht="19.5">
      <c r="A1498" s="111"/>
      <c r="B1498" s="97"/>
      <c r="C1498" s="101">
        <v>88232</v>
      </c>
      <c r="D1498" s="92" t="s">
        <v>5289</v>
      </c>
      <c r="E1498" s="99">
        <v>1512</v>
      </c>
      <c r="F1498" s="102" t="s">
        <v>5287</v>
      </c>
    </row>
    <row r="1499" spans="1:6">
      <c r="A1499" s="96"/>
      <c r="B1499" s="85"/>
      <c r="C1499" s="94">
        <v>88233</v>
      </c>
      <c r="D1499" s="92" t="s">
        <v>5290</v>
      </c>
      <c r="E1499" s="113" t="s">
        <v>5291</v>
      </c>
      <c r="F1499" s="98" t="s">
        <v>5287</v>
      </c>
    </row>
    <row r="1500" spans="1:6">
      <c r="A1500" s="96"/>
      <c r="B1500" s="85"/>
      <c r="C1500" s="94">
        <v>8823301</v>
      </c>
      <c r="D1500" s="92" t="s">
        <v>5292</v>
      </c>
      <c r="E1500" s="85"/>
      <c r="F1500" s="143">
        <v>88124014</v>
      </c>
    </row>
    <row r="1501" spans="1:6">
      <c r="A1501" s="88">
        <v>883</v>
      </c>
      <c r="B1501" s="85"/>
      <c r="C1501" s="85"/>
      <c r="D1501" s="86" t="s">
        <v>5293</v>
      </c>
      <c r="E1501" s="85"/>
      <c r="F1501" s="87"/>
    </row>
    <row r="1502" spans="1:6">
      <c r="A1502" s="89"/>
      <c r="B1502" s="90">
        <v>8831</v>
      </c>
      <c r="C1502" s="91"/>
      <c r="D1502" s="92" t="s">
        <v>5294</v>
      </c>
      <c r="E1502" s="91"/>
      <c r="F1502" s="93"/>
    </row>
    <row r="1503" spans="1:6">
      <c r="A1503" s="89"/>
      <c r="B1503" s="91"/>
      <c r="C1503" s="94">
        <v>88311</v>
      </c>
      <c r="D1503" s="92" t="s">
        <v>5295</v>
      </c>
      <c r="E1503" s="90">
        <v>1610</v>
      </c>
      <c r="F1503" s="98" t="s">
        <v>5296</v>
      </c>
    </row>
    <row r="1504" spans="1:6">
      <c r="A1504" s="96"/>
      <c r="B1504" s="85"/>
      <c r="C1504" s="94">
        <v>8831101</v>
      </c>
      <c r="D1504" s="92" t="s">
        <v>5297</v>
      </c>
      <c r="E1504" s="85"/>
      <c r="F1504" s="143">
        <v>88130014</v>
      </c>
    </row>
    <row r="1505" spans="1:6">
      <c r="A1505" s="96"/>
      <c r="B1505" s="85"/>
      <c r="C1505" s="94">
        <v>88312</v>
      </c>
      <c r="D1505" s="92" t="s">
        <v>5298</v>
      </c>
      <c r="E1505" s="90">
        <v>1621</v>
      </c>
      <c r="F1505" s="98" t="s">
        <v>5296</v>
      </c>
    </row>
    <row r="1506" spans="1:6">
      <c r="A1506" s="96"/>
      <c r="B1506" s="85"/>
      <c r="C1506" s="94">
        <v>88313</v>
      </c>
      <c r="D1506" s="92" t="s">
        <v>5299</v>
      </c>
      <c r="E1506" s="90">
        <v>1622</v>
      </c>
      <c r="F1506" s="98" t="s">
        <v>5296</v>
      </c>
    </row>
    <row r="1507" spans="1:6">
      <c r="A1507" s="89"/>
      <c r="B1507" s="91"/>
      <c r="C1507" s="94">
        <v>88314</v>
      </c>
      <c r="D1507" s="92" t="s">
        <v>5300</v>
      </c>
      <c r="E1507" s="90">
        <v>1623</v>
      </c>
      <c r="F1507" s="98" t="s">
        <v>5296</v>
      </c>
    </row>
    <row r="1508" spans="1:6">
      <c r="A1508" s="96"/>
      <c r="B1508" s="85"/>
      <c r="C1508" s="94">
        <v>88319</v>
      </c>
      <c r="D1508" s="92" t="s">
        <v>5301</v>
      </c>
      <c r="E1508" s="90">
        <v>1629</v>
      </c>
      <c r="F1508" s="98" t="s">
        <v>5296</v>
      </c>
    </row>
    <row r="1509" spans="1:6">
      <c r="A1509" s="96"/>
      <c r="B1509" s="90">
        <v>8832</v>
      </c>
      <c r="C1509" s="85"/>
      <c r="D1509" s="92" t="s">
        <v>5302</v>
      </c>
      <c r="E1509" s="85"/>
      <c r="F1509" s="87"/>
    </row>
    <row r="1510" spans="1:6">
      <c r="A1510" s="89"/>
      <c r="B1510" s="91"/>
      <c r="C1510" s="94">
        <v>88321</v>
      </c>
      <c r="D1510" s="92" t="s">
        <v>5303</v>
      </c>
      <c r="E1510" s="90">
        <v>1701</v>
      </c>
      <c r="F1510" s="98" t="s">
        <v>5304</v>
      </c>
    </row>
    <row r="1511" spans="1:6">
      <c r="A1511" s="89"/>
      <c r="B1511" s="91"/>
      <c r="C1511" s="94">
        <v>88322</v>
      </c>
      <c r="D1511" s="92" t="s">
        <v>5305</v>
      </c>
      <c r="E1511" s="90">
        <v>1702</v>
      </c>
      <c r="F1511" s="98" t="s">
        <v>5304</v>
      </c>
    </row>
    <row r="1512" spans="1:6">
      <c r="A1512" s="96"/>
      <c r="B1512" s="85"/>
      <c r="C1512" s="94">
        <v>88329</v>
      </c>
      <c r="D1512" s="92" t="s">
        <v>5306</v>
      </c>
      <c r="E1512" s="90">
        <v>1709</v>
      </c>
      <c r="F1512" s="98" t="s">
        <v>5304</v>
      </c>
    </row>
    <row r="1513" spans="1:6" ht="19.5">
      <c r="A1513" s="109">
        <v>885</v>
      </c>
      <c r="B1513" s="97"/>
      <c r="C1513" s="97"/>
      <c r="D1513" s="110" t="s">
        <v>5307</v>
      </c>
      <c r="E1513" s="97"/>
      <c r="F1513" s="118"/>
    </row>
    <row r="1514" spans="1:6">
      <c r="A1514" s="96"/>
      <c r="B1514" s="90">
        <v>8853</v>
      </c>
      <c r="C1514" s="85"/>
      <c r="D1514" s="92" t="s">
        <v>5308</v>
      </c>
      <c r="E1514" s="85"/>
      <c r="F1514" s="87"/>
    </row>
    <row r="1515" spans="1:6">
      <c r="A1515" s="89"/>
      <c r="B1515" s="91"/>
      <c r="C1515" s="94">
        <v>88531</v>
      </c>
      <c r="D1515" s="92" t="s">
        <v>5309</v>
      </c>
      <c r="E1515" s="90">
        <v>2310</v>
      </c>
      <c r="F1515" s="98" t="s">
        <v>5310</v>
      </c>
    </row>
    <row r="1516" spans="1:6">
      <c r="A1516" s="96"/>
      <c r="B1516" s="85"/>
      <c r="C1516" s="94">
        <v>8853101</v>
      </c>
      <c r="D1516" s="92" t="s">
        <v>5311</v>
      </c>
      <c r="E1516" s="85"/>
      <c r="F1516" s="143">
        <v>88181018</v>
      </c>
    </row>
    <row r="1517" spans="1:6">
      <c r="A1517" s="96"/>
      <c r="B1517" s="85"/>
      <c r="C1517" s="94">
        <v>88532</v>
      </c>
      <c r="D1517" s="92" t="s">
        <v>5312</v>
      </c>
      <c r="E1517" s="90">
        <v>2391</v>
      </c>
      <c r="F1517" s="98" t="s">
        <v>5310</v>
      </c>
    </row>
    <row r="1518" spans="1:6">
      <c r="A1518" s="96"/>
      <c r="B1518" s="85"/>
      <c r="C1518" s="94">
        <v>88533</v>
      </c>
      <c r="D1518" s="92" t="s">
        <v>5313</v>
      </c>
      <c r="E1518" s="90">
        <v>2392</v>
      </c>
      <c r="F1518" s="98" t="s">
        <v>5310</v>
      </c>
    </row>
    <row r="1519" spans="1:6">
      <c r="A1519" s="96"/>
      <c r="B1519" s="85"/>
      <c r="C1519" s="101">
        <v>88534</v>
      </c>
      <c r="D1519" s="100" t="s">
        <v>5314</v>
      </c>
      <c r="E1519" s="99">
        <v>2393</v>
      </c>
      <c r="F1519" s="102" t="s">
        <v>5310</v>
      </c>
    </row>
    <row r="1520" spans="1:6">
      <c r="A1520" s="96"/>
      <c r="B1520" s="85"/>
      <c r="C1520" s="94">
        <v>8853401</v>
      </c>
      <c r="D1520" s="92" t="s">
        <v>5315</v>
      </c>
      <c r="E1520" s="85"/>
      <c r="F1520" s="143">
        <v>88182014</v>
      </c>
    </row>
    <row r="1521" spans="1:6">
      <c r="A1521" s="96"/>
      <c r="B1521" s="85"/>
      <c r="C1521" s="94">
        <v>88535</v>
      </c>
      <c r="D1521" s="92" t="s">
        <v>5316</v>
      </c>
      <c r="E1521" s="90">
        <v>2394</v>
      </c>
      <c r="F1521" s="98" t="s">
        <v>5310</v>
      </c>
    </row>
    <row r="1522" spans="1:6">
      <c r="A1522" s="96"/>
      <c r="B1522" s="85"/>
      <c r="C1522" s="94">
        <v>88536</v>
      </c>
      <c r="D1522" s="92" t="s">
        <v>5317</v>
      </c>
      <c r="E1522" s="90">
        <v>2395</v>
      </c>
      <c r="F1522" s="98" t="s">
        <v>5310</v>
      </c>
    </row>
    <row r="1523" spans="1:6">
      <c r="A1523" s="89"/>
      <c r="B1523" s="91"/>
      <c r="C1523" s="94">
        <v>88537</v>
      </c>
      <c r="D1523" s="92" t="s">
        <v>5318</v>
      </c>
      <c r="E1523" s="90">
        <v>2396</v>
      </c>
      <c r="F1523" s="98" t="s">
        <v>5310</v>
      </c>
    </row>
    <row r="1524" spans="1:6">
      <c r="A1524" s="96"/>
      <c r="B1524" s="85"/>
      <c r="C1524" s="94">
        <v>88539</v>
      </c>
      <c r="D1524" s="92" t="s">
        <v>5319</v>
      </c>
      <c r="E1524" s="85"/>
      <c r="F1524" s="87"/>
    </row>
    <row r="1525" spans="1:6">
      <c r="A1525" s="112">
        <v>886</v>
      </c>
      <c r="B1525" s="85"/>
      <c r="C1525" s="85"/>
      <c r="D1525" s="86" t="s">
        <v>5320</v>
      </c>
      <c r="E1525" s="85"/>
      <c r="F1525" s="87"/>
    </row>
    <row r="1526" spans="1:6">
      <c r="A1526" s="89"/>
      <c r="B1526" s="90">
        <v>8860</v>
      </c>
      <c r="C1526" s="91"/>
      <c r="D1526" s="92" t="s">
        <v>5321</v>
      </c>
      <c r="E1526" s="91"/>
      <c r="F1526" s="93"/>
    </row>
    <row r="1527" spans="1:6" ht="19.5">
      <c r="A1527" s="96"/>
      <c r="B1527" s="85"/>
      <c r="C1527" s="94">
        <v>88601</v>
      </c>
      <c r="D1527" s="97" t="s">
        <v>5322</v>
      </c>
      <c r="E1527" s="90">
        <v>2410</v>
      </c>
      <c r="F1527" s="98" t="s">
        <v>5323</v>
      </c>
    </row>
    <row r="1528" spans="1:6" ht="19.5">
      <c r="A1528" s="96"/>
      <c r="B1528" s="85"/>
      <c r="C1528" s="94">
        <v>88602</v>
      </c>
      <c r="D1528" s="92" t="s">
        <v>5324</v>
      </c>
      <c r="E1528" s="139" t="s">
        <v>5325</v>
      </c>
      <c r="F1528" s="98" t="s">
        <v>5323</v>
      </c>
    </row>
    <row r="1529" spans="1:6" ht="19.5">
      <c r="A1529" s="109">
        <v>887</v>
      </c>
      <c r="B1529" s="85"/>
      <c r="C1529" s="85"/>
      <c r="D1529" s="86" t="s">
        <v>5326</v>
      </c>
      <c r="E1529" s="85"/>
      <c r="F1529" s="87"/>
    </row>
    <row r="1530" spans="1:6" ht="19.5">
      <c r="A1530" s="96"/>
      <c r="B1530" s="90">
        <v>8871</v>
      </c>
      <c r="C1530" s="85"/>
      <c r="D1530" s="97" t="s">
        <v>5327</v>
      </c>
      <c r="E1530" s="85"/>
      <c r="F1530" s="87"/>
    </row>
    <row r="1531" spans="1:6">
      <c r="A1531" s="89"/>
      <c r="B1531" s="91"/>
      <c r="C1531" s="94">
        <v>88711</v>
      </c>
      <c r="D1531" s="92" t="s">
        <v>5328</v>
      </c>
      <c r="E1531" s="90">
        <v>2511</v>
      </c>
      <c r="F1531" s="95">
        <v>88219</v>
      </c>
    </row>
    <row r="1532" spans="1:6" ht="19.5">
      <c r="A1532" s="96"/>
      <c r="B1532" s="85"/>
      <c r="C1532" s="94">
        <v>88712</v>
      </c>
      <c r="D1532" s="97" t="s">
        <v>5329</v>
      </c>
      <c r="E1532" s="90">
        <v>2512</v>
      </c>
      <c r="F1532" s="95">
        <v>88219</v>
      </c>
    </row>
    <row r="1533" spans="1:6">
      <c r="A1533" s="96"/>
      <c r="B1533" s="85"/>
      <c r="C1533" s="94">
        <v>88713</v>
      </c>
      <c r="D1533" s="92" t="s">
        <v>5330</v>
      </c>
      <c r="E1533" s="90">
        <v>2513</v>
      </c>
      <c r="F1533" s="95">
        <v>88219</v>
      </c>
    </row>
    <row r="1534" spans="1:6">
      <c r="A1534" s="96"/>
      <c r="B1534" s="90">
        <v>8872</v>
      </c>
      <c r="C1534" s="85"/>
      <c r="D1534" s="86" t="s">
        <v>5331</v>
      </c>
      <c r="E1534" s="85"/>
      <c r="F1534" s="87"/>
    </row>
    <row r="1535" spans="1:6">
      <c r="A1535" s="96"/>
      <c r="B1535" s="85"/>
      <c r="C1535" s="94">
        <v>88720</v>
      </c>
      <c r="D1535" s="92" t="s">
        <v>5332</v>
      </c>
      <c r="E1535" s="90">
        <v>2520</v>
      </c>
      <c r="F1535" s="95">
        <v>88219</v>
      </c>
    </row>
    <row r="1536" spans="1:6" ht="19.5">
      <c r="A1536" s="96"/>
      <c r="B1536" s="99">
        <v>8873</v>
      </c>
      <c r="C1536" s="85"/>
      <c r="D1536" s="92" t="s">
        <v>5333</v>
      </c>
      <c r="E1536" s="85"/>
      <c r="F1536" s="87"/>
    </row>
    <row r="1537" spans="1:6">
      <c r="A1537" s="89"/>
      <c r="B1537" s="91"/>
      <c r="C1537" s="94">
        <v>88731</v>
      </c>
      <c r="D1537" s="92" t="s">
        <v>5334</v>
      </c>
      <c r="E1537" s="90">
        <v>2592</v>
      </c>
      <c r="F1537" s="95">
        <v>88211</v>
      </c>
    </row>
    <row r="1538" spans="1:6">
      <c r="A1538" s="89"/>
      <c r="B1538" s="91"/>
      <c r="C1538" s="94">
        <v>8873101</v>
      </c>
      <c r="D1538" s="92" t="s">
        <v>5335</v>
      </c>
      <c r="E1538" s="91"/>
      <c r="F1538" s="143">
        <v>88211022</v>
      </c>
    </row>
    <row r="1539" spans="1:6">
      <c r="A1539" s="89"/>
      <c r="B1539" s="91"/>
      <c r="C1539" s="94">
        <v>8873102</v>
      </c>
      <c r="D1539" s="92" t="s">
        <v>5336</v>
      </c>
      <c r="E1539" s="91"/>
      <c r="F1539" s="143">
        <v>88211031</v>
      </c>
    </row>
    <row r="1540" spans="1:6">
      <c r="A1540" s="89"/>
      <c r="B1540" s="91"/>
      <c r="C1540" s="94">
        <v>8873103</v>
      </c>
      <c r="D1540" s="92" t="s">
        <v>5337</v>
      </c>
      <c r="E1540" s="91"/>
      <c r="F1540" s="143">
        <v>88211049</v>
      </c>
    </row>
    <row r="1541" spans="1:6">
      <c r="A1541" s="89"/>
      <c r="B1541" s="91"/>
      <c r="C1541" s="94">
        <v>8873104</v>
      </c>
      <c r="D1541" s="92" t="s">
        <v>5338</v>
      </c>
      <c r="E1541" s="91"/>
      <c r="F1541" s="143">
        <v>88211057</v>
      </c>
    </row>
    <row r="1542" spans="1:6">
      <c r="A1542" s="89"/>
      <c r="B1542" s="91"/>
      <c r="C1542" s="94">
        <v>8873105</v>
      </c>
      <c r="D1542" s="92" t="s">
        <v>5339</v>
      </c>
      <c r="E1542" s="91"/>
      <c r="F1542" s="143">
        <v>88211065</v>
      </c>
    </row>
    <row r="1543" spans="1:6">
      <c r="A1543" s="96"/>
      <c r="B1543" s="85"/>
      <c r="C1543" s="94">
        <v>8873106</v>
      </c>
      <c r="D1543" s="92" t="s">
        <v>5340</v>
      </c>
      <c r="E1543" s="85"/>
      <c r="F1543" s="143">
        <v>88211073</v>
      </c>
    </row>
    <row r="1544" spans="1:6">
      <c r="A1544" s="96"/>
      <c r="B1544" s="85"/>
      <c r="C1544" s="94">
        <v>88732</v>
      </c>
      <c r="D1544" s="92" t="s">
        <v>5341</v>
      </c>
      <c r="E1544" s="90">
        <v>2592</v>
      </c>
      <c r="F1544" s="95">
        <v>88212</v>
      </c>
    </row>
    <row r="1545" spans="1:6">
      <c r="A1545" s="1059"/>
      <c r="B1545" s="1060"/>
      <c r="C1545" s="105">
        <v>8873201</v>
      </c>
      <c r="D1545" s="106" t="s">
        <v>5342</v>
      </c>
      <c r="E1545" s="104"/>
      <c r="F1545" s="145">
        <v>88212011</v>
      </c>
    </row>
    <row r="1546" spans="1:6">
      <c r="A1546" s="1047"/>
      <c r="B1546" s="1048"/>
      <c r="C1546" s="94">
        <v>8873202</v>
      </c>
      <c r="D1546" s="92" t="s">
        <v>5343</v>
      </c>
      <c r="E1546" s="91"/>
      <c r="F1546" s="143">
        <v>88212029</v>
      </c>
    </row>
    <row r="1547" spans="1:6" ht="19.5">
      <c r="A1547" s="1049"/>
      <c r="B1547" s="1050"/>
      <c r="C1547" s="94">
        <v>8873203</v>
      </c>
      <c r="D1547" s="97" t="s">
        <v>5344</v>
      </c>
      <c r="E1547" s="85"/>
      <c r="F1547" s="143">
        <v>88212037</v>
      </c>
    </row>
    <row r="1548" spans="1:6" ht="19.5">
      <c r="A1548" s="1049"/>
      <c r="B1548" s="1050"/>
      <c r="C1548" s="94">
        <v>8873299</v>
      </c>
      <c r="D1548" s="92" t="s">
        <v>5345</v>
      </c>
      <c r="E1548" s="85"/>
      <c r="F1548" s="143">
        <v>88212045</v>
      </c>
    </row>
    <row r="1549" spans="1:6" ht="19.5">
      <c r="A1549" s="1053">
        <v>8874</v>
      </c>
      <c r="B1549" s="1054"/>
      <c r="C1549" s="85"/>
      <c r="D1549" s="92" t="s">
        <v>5346</v>
      </c>
      <c r="E1549" s="85"/>
      <c r="F1549" s="87"/>
    </row>
    <row r="1550" spans="1:6">
      <c r="A1550" s="1049"/>
      <c r="B1550" s="1050"/>
      <c r="C1550" s="94">
        <v>88741</v>
      </c>
      <c r="D1550" s="92" t="s">
        <v>5347</v>
      </c>
      <c r="E1550" s="90">
        <v>2610</v>
      </c>
      <c r="F1550" s="98" t="s">
        <v>5348</v>
      </c>
    </row>
    <row r="1551" spans="1:6">
      <c r="A1551" s="1049"/>
      <c r="B1551" s="1050"/>
      <c r="C1551" s="94">
        <v>88742</v>
      </c>
      <c r="D1551" s="92" t="s">
        <v>5349</v>
      </c>
      <c r="E1551" s="90">
        <v>2620</v>
      </c>
      <c r="F1551" s="98" t="s">
        <v>5350</v>
      </c>
    </row>
    <row r="1552" spans="1:6">
      <c r="A1552" s="1049"/>
      <c r="B1552" s="1050"/>
      <c r="C1552" s="94">
        <v>8874201</v>
      </c>
      <c r="D1552" s="92" t="s">
        <v>5351</v>
      </c>
      <c r="E1552" s="85"/>
      <c r="F1552" s="143">
        <v>88231015</v>
      </c>
    </row>
    <row r="1553" spans="1:6">
      <c r="A1553" s="1049"/>
      <c r="B1553" s="1050"/>
      <c r="C1553" s="94">
        <v>88743</v>
      </c>
      <c r="D1553" s="92" t="s">
        <v>5352</v>
      </c>
      <c r="E1553" s="90">
        <v>2630</v>
      </c>
      <c r="F1553" s="98" t="s">
        <v>5348</v>
      </c>
    </row>
    <row r="1554" spans="1:6">
      <c r="A1554" s="1047"/>
      <c r="B1554" s="1048"/>
      <c r="C1554" s="94">
        <v>88744</v>
      </c>
      <c r="D1554" s="92" t="s">
        <v>5353</v>
      </c>
      <c r="E1554" s="90">
        <v>2640</v>
      </c>
      <c r="F1554" s="98" t="s">
        <v>5348</v>
      </c>
    </row>
    <row r="1555" spans="1:6" ht="19.5">
      <c r="A1555" s="1049"/>
      <c r="B1555" s="1050"/>
      <c r="C1555" s="94">
        <v>88745</v>
      </c>
      <c r="D1555" s="97" t="s">
        <v>5354</v>
      </c>
      <c r="E1555" s="90">
        <v>2651</v>
      </c>
      <c r="F1555" s="95">
        <v>88234</v>
      </c>
    </row>
    <row r="1556" spans="1:6">
      <c r="A1556" s="1047"/>
      <c r="B1556" s="1048"/>
      <c r="C1556" s="94">
        <v>88746</v>
      </c>
      <c r="D1556" s="92" t="s">
        <v>5355</v>
      </c>
      <c r="E1556" s="90">
        <v>2652</v>
      </c>
      <c r="F1556" s="95">
        <v>88234</v>
      </c>
    </row>
    <row r="1557" spans="1:6" ht="19.5">
      <c r="A1557" s="1049"/>
      <c r="B1557" s="1050"/>
      <c r="C1557" s="94">
        <v>88747</v>
      </c>
      <c r="D1557" s="92" t="s">
        <v>5356</v>
      </c>
      <c r="E1557" s="90">
        <v>2660</v>
      </c>
      <c r="F1557" s="95">
        <v>88234</v>
      </c>
    </row>
    <row r="1558" spans="1:6">
      <c r="A1558" s="1049"/>
      <c r="B1558" s="1050"/>
      <c r="C1558" s="94">
        <v>88748</v>
      </c>
      <c r="D1558" s="92" t="s">
        <v>5357</v>
      </c>
      <c r="E1558" s="113" t="s">
        <v>5358</v>
      </c>
      <c r="F1558" s="95">
        <v>88234</v>
      </c>
    </row>
    <row r="1559" spans="1:6">
      <c r="A1559" s="1049"/>
      <c r="B1559" s="1050"/>
      <c r="C1559" s="94">
        <v>88749</v>
      </c>
      <c r="D1559" s="92" t="s">
        <v>5359</v>
      </c>
      <c r="E1559" s="90">
        <v>2680</v>
      </c>
      <c r="F1559" s="95">
        <v>88160</v>
      </c>
    </row>
    <row r="1560" spans="1:6">
      <c r="A1560" s="1051">
        <v>8875</v>
      </c>
      <c r="B1560" s="1052"/>
      <c r="C1560" s="85"/>
      <c r="D1560" s="92" t="s">
        <v>5360</v>
      </c>
      <c r="E1560" s="85"/>
      <c r="F1560" s="87"/>
    </row>
    <row r="1561" spans="1:6" ht="19.5">
      <c r="A1561" s="1049"/>
      <c r="B1561" s="1050"/>
      <c r="C1561" s="101">
        <v>88751</v>
      </c>
      <c r="D1561" s="92" t="s">
        <v>5361</v>
      </c>
      <c r="E1561" s="139" t="s">
        <v>5362</v>
      </c>
      <c r="F1561" s="102" t="s">
        <v>5363</v>
      </c>
    </row>
    <row r="1562" spans="1:6">
      <c r="A1562" s="1047"/>
      <c r="B1562" s="1048"/>
      <c r="C1562" s="94">
        <v>88752</v>
      </c>
      <c r="D1562" s="92" t="s">
        <v>5364</v>
      </c>
      <c r="E1562" s="90">
        <v>2720</v>
      </c>
      <c r="F1562" s="98" t="s">
        <v>5363</v>
      </c>
    </row>
    <row r="1563" spans="1:6">
      <c r="A1563" s="1047"/>
      <c r="B1563" s="1048"/>
      <c r="C1563" s="94">
        <v>88753</v>
      </c>
      <c r="D1563" s="92" t="s">
        <v>5365</v>
      </c>
      <c r="E1563" s="90">
        <v>2731</v>
      </c>
      <c r="F1563" s="98" t="s">
        <v>5363</v>
      </c>
    </row>
    <row r="1564" spans="1:6" ht="19.5">
      <c r="A1564" s="1049"/>
      <c r="B1564" s="1050"/>
      <c r="C1564" s="94">
        <v>88754</v>
      </c>
      <c r="D1564" s="97" t="s">
        <v>5366</v>
      </c>
      <c r="E1564" s="90">
        <v>2732</v>
      </c>
      <c r="F1564" s="98" t="s">
        <v>5363</v>
      </c>
    </row>
    <row r="1565" spans="1:6" ht="19.5">
      <c r="A1565" s="1049"/>
      <c r="B1565" s="1050"/>
      <c r="C1565" s="94">
        <v>88755</v>
      </c>
      <c r="D1565" s="92" t="s">
        <v>5367</v>
      </c>
      <c r="E1565" s="90">
        <v>2733</v>
      </c>
      <c r="F1565" s="146" t="s">
        <v>5368</v>
      </c>
    </row>
    <row r="1566" spans="1:6">
      <c r="A1566" s="1047"/>
      <c r="B1566" s="1048"/>
      <c r="C1566" s="94">
        <v>88756</v>
      </c>
      <c r="D1566" s="92" t="s">
        <v>5369</v>
      </c>
      <c r="E1566" s="90">
        <v>2740</v>
      </c>
      <c r="F1566" s="98" t="s">
        <v>5363</v>
      </c>
    </row>
    <row r="1567" spans="1:6">
      <c r="A1567" s="1047"/>
      <c r="B1567" s="1048"/>
      <c r="C1567" s="94">
        <v>88757</v>
      </c>
      <c r="D1567" s="92" t="s">
        <v>5370</v>
      </c>
      <c r="E1567" s="90">
        <v>2750</v>
      </c>
      <c r="F1567" s="98" t="s">
        <v>5371</v>
      </c>
    </row>
    <row r="1568" spans="1:6">
      <c r="A1568" s="1049"/>
      <c r="B1568" s="1050"/>
      <c r="C1568" s="94">
        <v>88759</v>
      </c>
      <c r="D1568" s="92" t="s">
        <v>5372</v>
      </c>
      <c r="E1568" s="90">
        <v>2790</v>
      </c>
      <c r="F1568" s="98" t="s">
        <v>5363</v>
      </c>
    </row>
    <row r="1569" spans="1:6">
      <c r="A1569" s="1051">
        <v>8876</v>
      </c>
      <c r="B1569" s="1052"/>
      <c r="C1569" s="85"/>
      <c r="D1569" s="92" t="s">
        <v>5373</v>
      </c>
      <c r="E1569" s="85"/>
      <c r="F1569" s="87"/>
    </row>
    <row r="1570" spans="1:6" ht="19.5">
      <c r="A1570" s="1049"/>
      <c r="B1570" s="1050"/>
      <c r="C1570" s="94">
        <v>88761</v>
      </c>
      <c r="D1570" s="97" t="s">
        <v>5374</v>
      </c>
      <c r="E1570" s="90">
        <v>2811</v>
      </c>
      <c r="F1570" s="98" t="s">
        <v>5371</v>
      </c>
    </row>
    <row r="1571" spans="1:6">
      <c r="A1571" s="1047"/>
      <c r="B1571" s="1048"/>
      <c r="C1571" s="94">
        <v>8876101</v>
      </c>
      <c r="D1571" s="92" t="s">
        <v>5375</v>
      </c>
      <c r="E1571" s="91"/>
      <c r="F1571" s="143">
        <v>88223012</v>
      </c>
    </row>
    <row r="1572" spans="1:6">
      <c r="A1572" s="1047"/>
      <c r="B1572" s="1048"/>
      <c r="C1572" s="94">
        <v>8876102</v>
      </c>
      <c r="D1572" s="92" t="s">
        <v>5376</v>
      </c>
      <c r="E1572" s="91"/>
      <c r="F1572" s="143">
        <v>88223021</v>
      </c>
    </row>
    <row r="1573" spans="1:6">
      <c r="A1573" s="1049"/>
      <c r="B1573" s="1050"/>
      <c r="C1573" s="94">
        <v>8876103</v>
      </c>
      <c r="D1573" s="92" t="s">
        <v>5377</v>
      </c>
      <c r="E1573" s="85"/>
      <c r="F1573" s="143">
        <v>88226038</v>
      </c>
    </row>
    <row r="1574" spans="1:6">
      <c r="A1574" s="1049"/>
      <c r="B1574" s="1050"/>
      <c r="C1574" s="101">
        <v>88762</v>
      </c>
      <c r="D1574" s="100" t="s">
        <v>5378</v>
      </c>
      <c r="E1574" s="99">
        <v>2812</v>
      </c>
      <c r="F1574" s="102" t="s">
        <v>5371</v>
      </c>
    </row>
    <row r="1575" spans="1:6">
      <c r="A1575" s="1049"/>
      <c r="B1575" s="1050"/>
      <c r="C1575" s="101">
        <v>88763</v>
      </c>
      <c r="D1575" s="92" t="s">
        <v>5379</v>
      </c>
      <c r="E1575" s="99">
        <v>2813</v>
      </c>
      <c r="F1575" s="102" t="s">
        <v>5371</v>
      </c>
    </row>
    <row r="1576" spans="1:6" ht="19.5">
      <c r="A1576" s="1049"/>
      <c r="B1576" s="1050"/>
      <c r="C1576" s="94">
        <v>88764</v>
      </c>
      <c r="D1576" s="92" t="s">
        <v>5380</v>
      </c>
      <c r="E1576" s="90">
        <v>2814</v>
      </c>
      <c r="F1576" s="98" t="s">
        <v>5371</v>
      </c>
    </row>
    <row r="1577" spans="1:6">
      <c r="A1577" s="1049"/>
      <c r="B1577" s="1050"/>
      <c r="C1577" s="94">
        <v>88765</v>
      </c>
      <c r="D1577" s="92" t="s">
        <v>5381</v>
      </c>
      <c r="E1577" s="90">
        <v>2815</v>
      </c>
      <c r="F1577" s="98" t="s">
        <v>5371</v>
      </c>
    </row>
    <row r="1578" spans="1:6">
      <c r="A1578" s="1047"/>
      <c r="B1578" s="1048"/>
      <c r="C1578" s="94">
        <v>88766</v>
      </c>
      <c r="D1578" s="92" t="s">
        <v>5382</v>
      </c>
      <c r="E1578" s="90">
        <v>2816</v>
      </c>
      <c r="F1578" s="98" t="s">
        <v>5371</v>
      </c>
    </row>
    <row r="1579" spans="1:6" ht="19.5">
      <c r="A1579" s="1049"/>
      <c r="B1579" s="1050"/>
      <c r="C1579" s="94">
        <v>88767</v>
      </c>
      <c r="D1579" s="97" t="s">
        <v>5383</v>
      </c>
      <c r="E1579" s="90">
        <v>2817</v>
      </c>
      <c r="F1579" s="98" t="s">
        <v>5350</v>
      </c>
    </row>
    <row r="1580" spans="1:6">
      <c r="A1580" s="1047"/>
      <c r="B1580" s="1048"/>
      <c r="C1580" s="94">
        <v>88768</v>
      </c>
      <c r="D1580" s="92" t="s">
        <v>5384</v>
      </c>
      <c r="E1580" s="90">
        <v>2818</v>
      </c>
      <c r="F1580" s="98" t="s">
        <v>5371</v>
      </c>
    </row>
    <row r="1581" spans="1:6" ht="19.5">
      <c r="A1581" s="1049"/>
      <c r="B1581" s="1050"/>
      <c r="C1581" s="94">
        <v>88769</v>
      </c>
      <c r="D1581" s="92" t="s">
        <v>5385</v>
      </c>
      <c r="E1581" s="90">
        <v>2819</v>
      </c>
      <c r="F1581" s="98" t="s">
        <v>5371</v>
      </c>
    </row>
    <row r="1582" spans="1:6">
      <c r="A1582" s="1051">
        <v>8877</v>
      </c>
      <c r="B1582" s="1052"/>
      <c r="C1582" s="85"/>
      <c r="D1582" s="92" t="s">
        <v>5386</v>
      </c>
      <c r="E1582" s="85"/>
      <c r="F1582" s="87"/>
    </row>
    <row r="1583" spans="1:6">
      <c r="A1583" s="1049"/>
      <c r="B1583" s="1050"/>
      <c r="C1583" s="94">
        <v>88771</v>
      </c>
      <c r="D1583" s="92" t="s">
        <v>5387</v>
      </c>
      <c r="E1583" s="90">
        <v>2821</v>
      </c>
      <c r="F1583" s="98" t="s">
        <v>5371</v>
      </c>
    </row>
    <row r="1584" spans="1:6" ht="19.5">
      <c r="A1584" s="1049"/>
      <c r="B1584" s="1050"/>
      <c r="C1584" s="101">
        <v>88772</v>
      </c>
      <c r="D1584" s="92" t="s">
        <v>5388</v>
      </c>
      <c r="E1584" s="99">
        <v>2822</v>
      </c>
      <c r="F1584" s="102" t="s">
        <v>5371</v>
      </c>
    </row>
    <row r="1585" spans="1:6" ht="19.5">
      <c r="A1585" s="1049"/>
      <c r="B1585" s="1050"/>
      <c r="C1585" s="94">
        <v>8877201</v>
      </c>
      <c r="D1585" s="97" t="s">
        <v>5389</v>
      </c>
      <c r="E1585" s="85"/>
      <c r="F1585" s="143">
        <v>88237013</v>
      </c>
    </row>
    <row r="1586" spans="1:6">
      <c r="A1586" s="124"/>
      <c r="B1586" s="81"/>
      <c r="C1586" s="121">
        <v>88773</v>
      </c>
      <c r="D1586" s="144" t="s">
        <v>5390</v>
      </c>
      <c r="E1586" s="122">
        <v>2823</v>
      </c>
      <c r="F1586" s="142" t="s">
        <v>5371</v>
      </c>
    </row>
    <row r="1587" spans="1:6" ht="19.5">
      <c r="A1587" s="96"/>
      <c r="B1587" s="85"/>
      <c r="C1587" s="94">
        <v>88774</v>
      </c>
      <c r="D1587" s="97" t="s">
        <v>5391</v>
      </c>
      <c r="E1587" s="90">
        <v>2824</v>
      </c>
      <c r="F1587" s="98" t="s">
        <v>5371</v>
      </c>
    </row>
    <row r="1588" spans="1:6" ht="19.5">
      <c r="A1588" s="96"/>
      <c r="B1588" s="85"/>
      <c r="C1588" s="94">
        <v>88775</v>
      </c>
      <c r="D1588" s="92" t="s">
        <v>5392</v>
      </c>
      <c r="E1588" s="90">
        <v>2825</v>
      </c>
      <c r="F1588" s="98" t="s">
        <v>5371</v>
      </c>
    </row>
    <row r="1589" spans="1:6" ht="19.5">
      <c r="A1589" s="96"/>
      <c r="B1589" s="85"/>
      <c r="C1589" s="101">
        <v>88776</v>
      </c>
      <c r="D1589" s="92" t="s">
        <v>5393</v>
      </c>
      <c r="E1589" s="99">
        <v>2826</v>
      </c>
      <c r="F1589" s="102" t="s">
        <v>5371</v>
      </c>
    </row>
    <row r="1590" spans="1:6">
      <c r="A1590" s="96"/>
      <c r="B1590" s="85"/>
      <c r="C1590" s="94">
        <v>8877601</v>
      </c>
      <c r="D1590" s="92" t="s">
        <v>5394</v>
      </c>
      <c r="E1590" s="85"/>
      <c r="F1590" s="143">
        <v>88238010</v>
      </c>
    </row>
    <row r="1591" spans="1:6" ht="19.5">
      <c r="A1591" s="96"/>
      <c r="B1591" s="85"/>
      <c r="C1591" s="101">
        <v>88779</v>
      </c>
      <c r="D1591" s="92" t="s">
        <v>5395</v>
      </c>
      <c r="E1591" s="99">
        <v>2829</v>
      </c>
      <c r="F1591" s="102" t="s">
        <v>5371</v>
      </c>
    </row>
    <row r="1592" spans="1:6">
      <c r="A1592" s="96"/>
      <c r="B1592" s="85"/>
      <c r="C1592" s="94">
        <v>8877901</v>
      </c>
      <c r="D1592" s="92" t="s">
        <v>5396</v>
      </c>
      <c r="E1592" s="85"/>
      <c r="F1592" s="143">
        <v>88239016</v>
      </c>
    </row>
    <row r="1593" spans="1:6">
      <c r="A1593" s="112">
        <v>888</v>
      </c>
      <c r="B1593" s="85"/>
      <c r="C1593" s="85"/>
      <c r="D1593" s="86" t="s">
        <v>5397</v>
      </c>
      <c r="E1593" s="85"/>
      <c r="F1593" s="87"/>
    </row>
    <row r="1594" spans="1:6">
      <c r="A1594" s="89"/>
      <c r="B1594" s="90">
        <v>8881</v>
      </c>
      <c r="C1594" s="91"/>
      <c r="D1594" s="92" t="s">
        <v>5398</v>
      </c>
      <c r="E1594" s="91"/>
      <c r="F1594" s="93"/>
    </row>
    <row r="1595" spans="1:6">
      <c r="A1595" s="89"/>
      <c r="B1595" s="91"/>
      <c r="C1595" s="94">
        <v>88811</v>
      </c>
      <c r="D1595" s="92" t="s">
        <v>5399</v>
      </c>
      <c r="E1595" s="90">
        <v>2910</v>
      </c>
      <c r="F1595" s="98" t="s">
        <v>5400</v>
      </c>
    </row>
    <row r="1596" spans="1:6">
      <c r="A1596" s="89"/>
      <c r="B1596" s="91"/>
      <c r="C1596" s="94">
        <v>8881101</v>
      </c>
      <c r="D1596" s="92" t="s">
        <v>5401</v>
      </c>
      <c r="E1596" s="91"/>
      <c r="F1596" s="143">
        <v>88221010</v>
      </c>
    </row>
    <row r="1597" spans="1:6">
      <c r="A1597" s="89"/>
      <c r="B1597" s="91"/>
      <c r="C1597" s="94">
        <v>8881102</v>
      </c>
      <c r="D1597" s="92" t="s">
        <v>5402</v>
      </c>
      <c r="E1597" s="91"/>
      <c r="F1597" s="143">
        <v>88221028</v>
      </c>
    </row>
    <row r="1598" spans="1:6">
      <c r="A1598" s="96"/>
      <c r="B1598" s="85"/>
      <c r="C1598" s="94">
        <v>8881103</v>
      </c>
      <c r="D1598" s="92" t="s">
        <v>5403</v>
      </c>
      <c r="E1598" s="85"/>
      <c r="F1598" s="143">
        <v>88221036</v>
      </c>
    </row>
    <row r="1599" spans="1:6">
      <c r="A1599" s="96"/>
      <c r="B1599" s="85"/>
      <c r="C1599" s="94">
        <v>88812</v>
      </c>
      <c r="D1599" s="92" t="s">
        <v>5404</v>
      </c>
      <c r="E1599" s="90">
        <v>2920</v>
      </c>
      <c r="F1599" s="98" t="s">
        <v>5400</v>
      </c>
    </row>
    <row r="1600" spans="1:6">
      <c r="A1600" s="96"/>
      <c r="B1600" s="85"/>
      <c r="C1600" s="94">
        <v>8881201</v>
      </c>
      <c r="D1600" s="92" t="s">
        <v>5405</v>
      </c>
      <c r="E1600" s="85"/>
      <c r="F1600" s="143">
        <v>88222016</v>
      </c>
    </row>
    <row r="1601" spans="1:6" ht="19.5">
      <c r="A1601" s="96"/>
      <c r="B1601" s="85"/>
      <c r="C1601" s="101">
        <v>88813</v>
      </c>
      <c r="D1601" s="92" t="s">
        <v>5406</v>
      </c>
      <c r="E1601" s="99">
        <v>2930</v>
      </c>
      <c r="F1601" s="102" t="s">
        <v>5400</v>
      </c>
    </row>
    <row r="1602" spans="1:6">
      <c r="A1602" s="96"/>
      <c r="B1602" s="85"/>
      <c r="C1602" s="94">
        <v>8881301</v>
      </c>
      <c r="D1602" s="92" t="s">
        <v>5407</v>
      </c>
      <c r="E1602" s="85"/>
      <c r="F1602" s="143">
        <v>88221044</v>
      </c>
    </row>
    <row r="1603" spans="1:6">
      <c r="A1603" s="96"/>
      <c r="B1603" s="90">
        <v>8882</v>
      </c>
      <c r="C1603" s="85"/>
      <c r="D1603" s="92" t="s">
        <v>5408</v>
      </c>
      <c r="E1603" s="85"/>
      <c r="F1603" s="87"/>
    </row>
    <row r="1604" spans="1:6">
      <c r="A1604" s="96"/>
      <c r="B1604" s="85"/>
      <c r="C1604" s="94">
        <v>88821</v>
      </c>
      <c r="D1604" s="92" t="s">
        <v>5409</v>
      </c>
      <c r="E1604" s="90">
        <v>3011</v>
      </c>
      <c r="F1604" s="98" t="s">
        <v>5410</v>
      </c>
    </row>
    <row r="1605" spans="1:6">
      <c r="A1605" s="96"/>
      <c r="B1605" s="85"/>
      <c r="C1605" s="94">
        <v>88822</v>
      </c>
      <c r="D1605" s="92" t="s">
        <v>5411</v>
      </c>
      <c r="E1605" s="90">
        <v>3012</v>
      </c>
      <c r="F1605" s="98" t="s">
        <v>5410</v>
      </c>
    </row>
    <row r="1606" spans="1:6">
      <c r="A1606" s="96"/>
      <c r="B1606" s="85"/>
      <c r="C1606" s="94">
        <v>8882201</v>
      </c>
      <c r="D1606" s="92" t="s">
        <v>5412</v>
      </c>
      <c r="E1606" s="85"/>
      <c r="F1606" s="143">
        <v>88226011</v>
      </c>
    </row>
    <row r="1607" spans="1:6" ht="19.5">
      <c r="A1607" s="111"/>
      <c r="B1607" s="97"/>
      <c r="C1607" s="101">
        <v>88823</v>
      </c>
      <c r="D1607" s="92" t="s">
        <v>5413</v>
      </c>
      <c r="E1607" s="99">
        <v>3020</v>
      </c>
      <c r="F1607" s="102" t="s">
        <v>5410</v>
      </c>
    </row>
    <row r="1608" spans="1:6" ht="19.5">
      <c r="A1608" s="96"/>
      <c r="B1608" s="85"/>
      <c r="C1608" s="101">
        <v>88824</v>
      </c>
      <c r="D1608" s="92" t="s">
        <v>5414</v>
      </c>
      <c r="E1608" s="99">
        <v>3030</v>
      </c>
      <c r="F1608" s="102" t="s">
        <v>5410</v>
      </c>
    </row>
    <row r="1609" spans="1:6">
      <c r="A1609" s="89"/>
      <c r="B1609" s="91"/>
      <c r="C1609" s="94">
        <v>8882401</v>
      </c>
      <c r="D1609" s="92" t="s">
        <v>5415</v>
      </c>
      <c r="E1609" s="91"/>
      <c r="F1609" s="143">
        <v>88229011</v>
      </c>
    </row>
    <row r="1610" spans="1:6">
      <c r="A1610" s="96"/>
      <c r="B1610" s="85"/>
      <c r="C1610" s="94">
        <v>8882402</v>
      </c>
      <c r="D1610" s="92" t="s">
        <v>5416</v>
      </c>
      <c r="E1610" s="85"/>
      <c r="F1610" s="143">
        <v>88229029</v>
      </c>
    </row>
    <row r="1611" spans="1:6">
      <c r="A1611" s="96"/>
      <c r="B1611" s="85"/>
      <c r="C1611" s="94">
        <v>88825</v>
      </c>
      <c r="D1611" s="92" t="s">
        <v>5417</v>
      </c>
      <c r="E1611" s="90">
        <v>3040</v>
      </c>
      <c r="F1611" s="98" t="s">
        <v>5371</v>
      </c>
    </row>
    <row r="1612" spans="1:6">
      <c r="A1612" s="89"/>
      <c r="B1612" s="91"/>
      <c r="C1612" s="94">
        <v>88826</v>
      </c>
      <c r="D1612" s="92" t="s">
        <v>5418</v>
      </c>
      <c r="E1612" s="90">
        <v>3091</v>
      </c>
      <c r="F1612" s="98" t="s">
        <v>5410</v>
      </c>
    </row>
    <row r="1613" spans="1:6" ht="19.5">
      <c r="A1613" s="96"/>
      <c r="B1613" s="85"/>
      <c r="C1613" s="94">
        <v>88827</v>
      </c>
      <c r="D1613" s="97" t="s">
        <v>5419</v>
      </c>
      <c r="E1613" s="90">
        <v>3092</v>
      </c>
      <c r="F1613" s="98" t="s">
        <v>5410</v>
      </c>
    </row>
    <row r="1614" spans="1:6">
      <c r="A1614" s="96"/>
      <c r="B1614" s="85"/>
      <c r="C1614" s="94">
        <v>88829</v>
      </c>
      <c r="D1614" s="92" t="s">
        <v>5420</v>
      </c>
      <c r="E1614" s="90">
        <v>3099</v>
      </c>
      <c r="F1614" s="98" t="s">
        <v>5410</v>
      </c>
    </row>
    <row r="1615" spans="1:6">
      <c r="A1615" s="112">
        <v>889</v>
      </c>
      <c r="B1615" s="85"/>
      <c r="C1615" s="85"/>
      <c r="D1615" s="86" t="s">
        <v>5421</v>
      </c>
      <c r="E1615" s="85"/>
      <c r="F1615" s="87"/>
    </row>
    <row r="1616" spans="1:6">
      <c r="A1616" s="89"/>
      <c r="B1616" s="90">
        <v>8890</v>
      </c>
      <c r="C1616" s="91"/>
      <c r="D1616" s="92" t="s">
        <v>5422</v>
      </c>
      <c r="E1616" s="91"/>
      <c r="F1616" s="93"/>
    </row>
    <row r="1617" spans="1:6">
      <c r="A1617" s="89"/>
      <c r="B1617" s="91"/>
      <c r="C1617" s="94">
        <v>88901</v>
      </c>
      <c r="D1617" s="92" t="s">
        <v>5423</v>
      </c>
      <c r="E1617" s="90">
        <v>3110</v>
      </c>
      <c r="F1617" s="98" t="s">
        <v>5424</v>
      </c>
    </row>
    <row r="1618" spans="1:6">
      <c r="A1618" s="89"/>
      <c r="B1618" s="91"/>
      <c r="C1618" s="94">
        <v>8890101</v>
      </c>
      <c r="D1618" s="92" t="s">
        <v>5425</v>
      </c>
      <c r="E1618" s="91"/>
      <c r="F1618" s="143">
        <v>88190017</v>
      </c>
    </row>
    <row r="1619" spans="1:6">
      <c r="A1619" s="96"/>
      <c r="B1619" s="85"/>
      <c r="C1619" s="94">
        <v>8890102</v>
      </c>
      <c r="D1619" s="92" t="s">
        <v>5426</v>
      </c>
      <c r="E1619" s="85"/>
      <c r="F1619" s="143">
        <v>88190025</v>
      </c>
    </row>
    <row r="1620" spans="1:6">
      <c r="A1620" s="96"/>
      <c r="B1620" s="85"/>
      <c r="C1620" s="94">
        <v>88902</v>
      </c>
      <c r="D1620" s="92" t="s">
        <v>5427</v>
      </c>
      <c r="E1620" s="90">
        <v>3210</v>
      </c>
      <c r="F1620" s="98" t="s">
        <v>5424</v>
      </c>
    </row>
    <row r="1621" spans="1:6">
      <c r="A1621" s="89"/>
      <c r="B1621" s="91"/>
      <c r="C1621" s="94">
        <v>88903</v>
      </c>
      <c r="D1621" s="92" t="s">
        <v>5428</v>
      </c>
      <c r="E1621" s="90">
        <v>3210</v>
      </c>
      <c r="F1621" s="98" t="s">
        <v>5424</v>
      </c>
    </row>
    <row r="1622" spans="1:6">
      <c r="A1622" s="89"/>
      <c r="B1622" s="91"/>
      <c r="C1622" s="94">
        <v>88904</v>
      </c>
      <c r="D1622" s="92" t="s">
        <v>5429</v>
      </c>
      <c r="E1622" s="90">
        <v>3220</v>
      </c>
      <c r="F1622" s="98" t="s">
        <v>5424</v>
      </c>
    </row>
    <row r="1623" spans="1:6" ht="19.5">
      <c r="A1623" s="96"/>
      <c r="B1623" s="85"/>
      <c r="C1623" s="94">
        <v>88905</v>
      </c>
      <c r="D1623" s="97" t="s">
        <v>5430</v>
      </c>
      <c r="E1623" s="90">
        <v>3230</v>
      </c>
      <c r="F1623" s="98" t="s">
        <v>5424</v>
      </c>
    </row>
    <row r="1624" spans="1:6">
      <c r="A1624" s="89"/>
      <c r="B1624" s="91"/>
      <c r="C1624" s="94">
        <v>88906</v>
      </c>
      <c r="D1624" s="92" t="s">
        <v>5431</v>
      </c>
      <c r="E1624" s="90">
        <v>3240</v>
      </c>
      <c r="F1624" s="98" t="s">
        <v>5424</v>
      </c>
    </row>
    <row r="1625" spans="1:6" ht="19.5">
      <c r="A1625" s="96"/>
      <c r="B1625" s="85"/>
      <c r="C1625" s="94">
        <v>88907</v>
      </c>
      <c r="D1625" s="92" t="s">
        <v>5432</v>
      </c>
      <c r="E1625" s="90">
        <v>3250</v>
      </c>
      <c r="F1625" s="95">
        <v>88234</v>
      </c>
    </row>
    <row r="1626" spans="1:6">
      <c r="A1626" s="96"/>
      <c r="B1626" s="85"/>
      <c r="C1626" s="94">
        <v>88909</v>
      </c>
      <c r="D1626" s="92" t="s">
        <v>5433</v>
      </c>
      <c r="E1626" s="90">
        <v>3290</v>
      </c>
      <c r="F1626" s="98" t="s">
        <v>5424</v>
      </c>
    </row>
    <row r="1627" spans="1:6">
      <c r="A1627" s="96"/>
      <c r="B1627" s="85"/>
      <c r="C1627" s="94">
        <v>8890901</v>
      </c>
      <c r="D1627" s="92" t="s">
        <v>5434</v>
      </c>
      <c r="E1627" s="85"/>
      <c r="F1627" s="143">
        <v>88190041</v>
      </c>
    </row>
    <row r="1628" spans="1:6" ht="19.5">
      <c r="A1628" s="89"/>
      <c r="B1628" s="91"/>
      <c r="C1628" s="91"/>
      <c r="D1628" s="86" t="s">
        <v>5435</v>
      </c>
      <c r="E1628" s="91"/>
      <c r="F1628" s="93"/>
    </row>
    <row r="1629" spans="1:6" ht="19.5">
      <c r="A1629" s="84" t="s">
        <v>5436</v>
      </c>
      <c r="B1629" s="91"/>
      <c r="C1629" s="91"/>
      <c r="D1629" s="86" t="s">
        <v>5437</v>
      </c>
      <c r="E1629" s="91"/>
      <c r="F1629" s="93"/>
    </row>
    <row r="1630" spans="1:6">
      <c r="A1630" s="96"/>
      <c r="B1630" s="85"/>
      <c r="C1630" s="85"/>
      <c r="D1630" s="86" t="s">
        <v>5438</v>
      </c>
      <c r="E1630" s="85"/>
      <c r="F1630" s="87"/>
    </row>
    <row r="1631" spans="1:6">
      <c r="A1631" s="88">
        <v>891</v>
      </c>
      <c r="B1631" s="85"/>
      <c r="C1631" s="85"/>
      <c r="D1631" s="86" t="s">
        <v>5439</v>
      </c>
      <c r="E1631" s="85"/>
      <c r="F1631" s="87"/>
    </row>
    <row r="1632" spans="1:6">
      <c r="A1632" s="89"/>
      <c r="B1632" s="90">
        <v>8911</v>
      </c>
      <c r="C1632" s="91"/>
      <c r="D1632" s="92" t="s">
        <v>5440</v>
      </c>
      <c r="E1632" s="91"/>
      <c r="F1632" s="93"/>
    </row>
    <row r="1633" spans="1:6" ht="19.5">
      <c r="A1633" s="111"/>
      <c r="B1633" s="97"/>
      <c r="C1633" s="94">
        <v>89110</v>
      </c>
      <c r="D1633" s="92" t="s">
        <v>5440</v>
      </c>
      <c r="E1633" s="97" t="s">
        <v>5441</v>
      </c>
      <c r="F1633" s="95">
        <v>89110</v>
      </c>
    </row>
    <row r="1634" spans="1:6" ht="19.5">
      <c r="A1634" s="96"/>
      <c r="B1634" s="99">
        <v>8912</v>
      </c>
      <c r="C1634" s="85"/>
      <c r="D1634" s="92" t="s">
        <v>5442</v>
      </c>
      <c r="E1634" s="85"/>
      <c r="F1634" s="87"/>
    </row>
    <row r="1635" spans="1:6">
      <c r="A1635" s="89"/>
      <c r="B1635" s="91"/>
      <c r="C1635" s="94">
        <v>89121</v>
      </c>
      <c r="D1635" s="92" t="s">
        <v>5443</v>
      </c>
      <c r="E1635" s="90">
        <v>1811</v>
      </c>
      <c r="F1635" s="95">
        <v>89121</v>
      </c>
    </row>
    <row r="1636" spans="1:6">
      <c r="A1636" s="89"/>
      <c r="B1636" s="91"/>
      <c r="C1636" s="94">
        <v>8912101</v>
      </c>
      <c r="D1636" s="92" t="s">
        <v>5444</v>
      </c>
      <c r="E1636" s="91"/>
      <c r="F1636" s="143">
        <v>89121019</v>
      </c>
    </row>
    <row r="1637" spans="1:6">
      <c r="A1637" s="89"/>
      <c r="B1637" s="91"/>
      <c r="C1637" s="94">
        <v>8912102</v>
      </c>
      <c r="D1637" s="92" t="s">
        <v>5445</v>
      </c>
      <c r="E1637" s="91"/>
      <c r="F1637" s="143">
        <v>89121027</v>
      </c>
    </row>
    <row r="1638" spans="1:6">
      <c r="A1638" s="89"/>
      <c r="B1638" s="91"/>
      <c r="C1638" s="94">
        <v>8912103</v>
      </c>
      <c r="D1638" s="92" t="s">
        <v>5446</v>
      </c>
      <c r="E1638" s="91"/>
      <c r="F1638" s="143">
        <v>27190090</v>
      </c>
    </row>
    <row r="1639" spans="1:6">
      <c r="A1639" s="89"/>
      <c r="B1639" s="91"/>
      <c r="C1639" s="94">
        <v>8912104</v>
      </c>
      <c r="D1639" s="92" t="s">
        <v>5447</v>
      </c>
      <c r="E1639" s="91"/>
      <c r="F1639" s="143">
        <v>89121043</v>
      </c>
    </row>
    <row r="1640" spans="1:6">
      <c r="A1640" s="89"/>
      <c r="B1640" s="91"/>
      <c r="C1640" s="94">
        <v>8912105</v>
      </c>
      <c r="D1640" s="92" t="s">
        <v>5448</v>
      </c>
      <c r="E1640" s="91"/>
      <c r="F1640" s="143">
        <v>89121060</v>
      </c>
    </row>
    <row r="1641" spans="1:6">
      <c r="A1641" s="89"/>
      <c r="B1641" s="91"/>
      <c r="C1641" s="94">
        <v>8912197</v>
      </c>
      <c r="D1641" s="92" t="s">
        <v>5449</v>
      </c>
      <c r="E1641" s="91"/>
      <c r="F1641" s="143">
        <v>89121035</v>
      </c>
    </row>
    <row r="1642" spans="1:6">
      <c r="A1642" s="89"/>
      <c r="B1642" s="91"/>
      <c r="C1642" s="94">
        <v>8912198</v>
      </c>
      <c r="D1642" s="92" t="s">
        <v>5450</v>
      </c>
      <c r="E1642" s="91"/>
      <c r="F1642" s="143">
        <v>89121051</v>
      </c>
    </row>
    <row r="1643" spans="1:6">
      <c r="A1643" s="96"/>
      <c r="B1643" s="85"/>
      <c r="C1643" s="94">
        <v>8912199</v>
      </c>
      <c r="D1643" s="92" t="s">
        <v>5451</v>
      </c>
      <c r="E1643" s="85"/>
      <c r="F1643" s="143">
        <v>89121086</v>
      </c>
    </row>
    <row r="1644" spans="1:6">
      <c r="A1644" s="96"/>
      <c r="B1644" s="85"/>
      <c r="C1644" s="94">
        <v>89122</v>
      </c>
      <c r="D1644" s="92" t="s">
        <v>5452</v>
      </c>
      <c r="E1644" s="90">
        <v>1812</v>
      </c>
      <c r="F1644" s="95">
        <v>89121</v>
      </c>
    </row>
    <row r="1645" spans="1:6">
      <c r="A1645" s="89"/>
      <c r="B1645" s="91"/>
      <c r="C1645" s="94">
        <v>8912201</v>
      </c>
      <c r="D1645" s="92" t="s">
        <v>5453</v>
      </c>
      <c r="E1645" s="91"/>
      <c r="F1645" s="143">
        <v>89122015</v>
      </c>
    </row>
    <row r="1646" spans="1:6">
      <c r="A1646" s="89"/>
      <c r="B1646" s="91"/>
      <c r="C1646" s="94">
        <v>8912202</v>
      </c>
      <c r="D1646" s="92" t="s">
        <v>5454</v>
      </c>
      <c r="E1646" s="91"/>
      <c r="F1646" s="143">
        <v>89123011</v>
      </c>
    </row>
    <row r="1647" spans="1:6">
      <c r="A1647" s="89"/>
      <c r="B1647" s="91"/>
      <c r="C1647" s="94">
        <v>8912203</v>
      </c>
      <c r="D1647" s="92" t="s">
        <v>5455</v>
      </c>
      <c r="E1647" s="91"/>
      <c r="F1647" s="143">
        <v>89123038</v>
      </c>
    </row>
    <row r="1648" spans="1:6">
      <c r="A1648" s="89"/>
      <c r="B1648" s="91"/>
      <c r="C1648" s="94">
        <v>8912204</v>
      </c>
      <c r="D1648" s="92" t="s">
        <v>5456</v>
      </c>
      <c r="E1648" s="91"/>
      <c r="F1648" s="143">
        <v>89129010</v>
      </c>
    </row>
    <row r="1649" spans="1:6">
      <c r="A1649" s="89"/>
      <c r="B1649" s="91"/>
      <c r="C1649" s="94">
        <v>8912205</v>
      </c>
      <c r="D1649" s="92" t="s">
        <v>5457</v>
      </c>
      <c r="E1649" s="91"/>
      <c r="F1649" s="143">
        <v>89129028</v>
      </c>
    </row>
    <row r="1650" spans="1:6">
      <c r="A1650" s="96"/>
      <c r="B1650" s="85"/>
      <c r="C1650" s="94">
        <v>8912299</v>
      </c>
      <c r="D1650" s="92" t="s">
        <v>5458</v>
      </c>
      <c r="E1650" s="85"/>
      <c r="F1650" s="143">
        <v>89123020</v>
      </c>
    </row>
    <row r="1651" spans="1:6" ht="19.5">
      <c r="A1651" s="96"/>
      <c r="B1651" s="85"/>
      <c r="C1651" s="101">
        <v>89123</v>
      </c>
      <c r="D1651" s="92" t="s">
        <v>5459</v>
      </c>
      <c r="E1651" s="99">
        <v>1820</v>
      </c>
      <c r="F1651" s="119">
        <v>89122</v>
      </c>
    </row>
    <row r="1652" spans="1:6">
      <c r="A1652" s="96"/>
      <c r="B1652" s="85"/>
      <c r="C1652" s="94">
        <v>8912301</v>
      </c>
      <c r="D1652" s="92" t="s">
        <v>5460</v>
      </c>
      <c r="E1652" s="85"/>
      <c r="F1652" s="143">
        <v>89124018</v>
      </c>
    </row>
    <row r="1653" spans="1:6" ht="19.5">
      <c r="A1653" s="125">
        <v>892</v>
      </c>
      <c r="B1653" s="85"/>
      <c r="C1653" s="85"/>
      <c r="D1653" s="86" t="s">
        <v>5461</v>
      </c>
      <c r="E1653" s="85"/>
      <c r="F1653" s="87"/>
    </row>
    <row r="1654" spans="1:6" ht="19.5">
      <c r="A1654" s="96"/>
      <c r="B1654" s="90">
        <v>8920</v>
      </c>
      <c r="C1654" s="85"/>
      <c r="D1654" s="97" t="s">
        <v>5462</v>
      </c>
      <c r="E1654" s="85"/>
      <c r="F1654" s="87"/>
    </row>
    <row r="1655" spans="1:6" ht="19.5">
      <c r="A1655" s="96"/>
      <c r="B1655" s="85"/>
      <c r="C1655" s="94">
        <v>89200</v>
      </c>
      <c r="D1655" s="97" t="s">
        <v>5462</v>
      </c>
      <c r="E1655" s="113" t="s">
        <v>5463</v>
      </c>
      <c r="F1655" s="95">
        <v>89200</v>
      </c>
    </row>
    <row r="1656" spans="1:6">
      <c r="A1656" s="96"/>
      <c r="B1656" s="85"/>
      <c r="C1656" s="94">
        <v>8920001</v>
      </c>
      <c r="D1656" s="92" t="s">
        <v>5464</v>
      </c>
      <c r="E1656" s="85"/>
      <c r="F1656" s="143">
        <v>89200016</v>
      </c>
    </row>
    <row r="1657" spans="1:6" ht="19.5">
      <c r="A1657" s="125">
        <v>893</v>
      </c>
      <c r="B1657" s="85"/>
      <c r="C1657" s="85"/>
      <c r="D1657" s="86" t="s">
        <v>5465</v>
      </c>
      <c r="E1657" s="85"/>
      <c r="F1657" s="87"/>
    </row>
    <row r="1658" spans="1:6">
      <c r="A1658" s="89"/>
      <c r="B1658" s="90">
        <v>8931</v>
      </c>
      <c r="C1658" s="91"/>
      <c r="D1658" s="92" t="s">
        <v>5466</v>
      </c>
      <c r="E1658" s="91"/>
      <c r="F1658" s="93"/>
    </row>
    <row r="1659" spans="1:6">
      <c r="A1659" s="89"/>
      <c r="B1659" s="91"/>
      <c r="C1659" s="94">
        <v>89310</v>
      </c>
      <c r="D1659" s="92" t="s">
        <v>5466</v>
      </c>
      <c r="E1659" s="90">
        <v>2431</v>
      </c>
      <c r="F1659" s="98" t="s">
        <v>5467</v>
      </c>
    </row>
    <row r="1660" spans="1:6">
      <c r="A1660" s="96"/>
      <c r="B1660" s="85"/>
      <c r="C1660" s="94">
        <v>8931000</v>
      </c>
      <c r="D1660" s="92" t="s">
        <v>5466</v>
      </c>
      <c r="E1660" s="85"/>
      <c r="F1660" s="98" t="s">
        <v>5468</v>
      </c>
    </row>
    <row r="1661" spans="1:6">
      <c r="A1661" s="96"/>
      <c r="B1661" s="90">
        <v>8932</v>
      </c>
      <c r="C1661" s="85"/>
      <c r="D1661" s="92" t="s">
        <v>5469</v>
      </c>
      <c r="E1661" s="85"/>
      <c r="F1661" s="87"/>
    </row>
    <row r="1662" spans="1:6">
      <c r="A1662" s="89"/>
      <c r="B1662" s="91"/>
      <c r="C1662" s="94">
        <v>89320</v>
      </c>
      <c r="D1662" s="92" t="s">
        <v>5469</v>
      </c>
      <c r="E1662" s="90">
        <v>2432</v>
      </c>
      <c r="F1662" s="98" t="s">
        <v>5467</v>
      </c>
    </row>
    <row r="1663" spans="1:6">
      <c r="A1663" s="96"/>
      <c r="B1663" s="85"/>
      <c r="C1663" s="94">
        <v>8932000</v>
      </c>
      <c r="D1663" s="92" t="s">
        <v>5469</v>
      </c>
      <c r="E1663" s="85"/>
      <c r="F1663" s="98" t="s">
        <v>5468</v>
      </c>
    </row>
    <row r="1664" spans="1:6" ht="19.5">
      <c r="A1664" s="96"/>
      <c r="B1664" s="99">
        <v>8933</v>
      </c>
      <c r="C1664" s="85"/>
      <c r="D1664" s="92" t="s">
        <v>5470</v>
      </c>
      <c r="E1664" s="85"/>
      <c r="F1664" s="87"/>
    </row>
    <row r="1665" spans="1:6" ht="19.5">
      <c r="A1665" s="96"/>
      <c r="B1665" s="85"/>
      <c r="C1665" s="94">
        <v>89330</v>
      </c>
      <c r="D1665" s="97" t="s">
        <v>5471</v>
      </c>
      <c r="E1665" s="90">
        <v>2591</v>
      </c>
      <c r="F1665" s="95">
        <v>89320</v>
      </c>
    </row>
    <row r="1666" spans="1:6">
      <c r="A1666" s="89"/>
      <c r="B1666" s="91"/>
      <c r="C1666" s="94">
        <v>8933001</v>
      </c>
      <c r="D1666" s="92" t="s">
        <v>5472</v>
      </c>
      <c r="E1666" s="91"/>
      <c r="F1666" s="98" t="s">
        <v>4638</v>
      </c>
    </row>
    <row r="1667" spans="1:6">
      <c r="A1667" s="89"/>
      <c r="B1667" s="91"/>
      <c r="C1667" s="94">
        <v>8933002</v>
      </c>
      <c r="D1667" s="92" t="s">
        <v>5473</v>
      </c>
      <c r="E1667" s="91"/>
      <c r="F1667" s="98" t="s">
        <v>4638</v>
      </c>
    </row>
    <row r="1668" spans="1:6">
      <c r="A1668" s="96"/>
      <c r="B1668" s="85"/>
      <c r="C1668" s="94">
        <v>8933003</v>
      </c>
      <c r="D1668" s="92" t="s">
        <v>5474</v>
      </c>
      <c r="E1668" s="85"/>
      <c r="F1668" s="98" t="s">
        <v>4638</v>
      </c>
    </row>
    <row r="1669" spans="1:6" ht="19.5">
      <c r="A1669" s="125">
        <v>894</v>
      </c>
      <c r="B1669" s="85"/>
      <c r="C1669" s="85"/>
      <c r="D1669" s="86" t="s">
        <v>5475</v>
      </c>
      <c r="E1669" s="85"/>
      <c r="F1669" s="87"/>
    </row>
    <row r="1670" spans="1:6" ht="19.5">
      <c r="A1670" s="96"/>
      <c r="B1670" s="90">
        <v>8941</v>
      </c>
      <c r="C1670" s="85"/>
      <c r="D1670" s="97" t="s">
        <v>5476</v>
      </c>
      <c r="E1670" s="85"/>
      <c r="F1670" s="87"/>
    </row>
    <row r="1671" spans="1:6" ht="19.5">
      <c r="A1671" s="111"/>
      <c r="B1671" s="97"/>
      <c r="C1671" s="94">
        <v>89410</v>
      </c>
      <c r="D1671" s="92" t="s">
        <v>5477</v>
      </c>
      <c r="E1671" s="90">
        <v>3830</v>
      </c>
      <c r="F1671" s="95">
        <v>89410</v>
      </c>
    </row>
    <row r="1672" spans="1:6" ht="19.5">
      <c r="A1672" s="96"/>
      <c r="B1672" s="90">
        <v>8942</v>
      </c>
      <c r="C1672" s="85"/>
      <c r="D1672" s="97" t="s">
        <v>5478</v>
      </c>
      <c r="E1672" s="85"/>
      <c r="F1672" s="87"/>
    </row>
    <row r="1673" spans="1:6" ht="19.5">
      <c r="A1673" s="96"/>
      <c r="B1673" s="85"/>
      <c r="C1673" s="94">
        <v>89420</v>
      </c>
      <c r="D1673" s="92" t="s">
        <v>5479</v>
      </c>
      <c r="E1673" s="90">
        <v>3830</v>
      </c>
      <c r="F1673" s="95">
        <v>89420</v>
      </c>
    </row>
    <row r="1674" spans="1:6">
      <c r="A1674" s="132" t="s">
        <v>5480</v>
      </c>
      <c r="B1674" s="85"/>
      <c r="C1674" s="85"/>
      <c r="D1674" s="110" t="s">
        <v>5481</v>
      </c>
      <c r="E1674" s="85"/>
      <c r="F1674" s="87"/>
    </row>
    <row r="1675" spans="1:6">
      <c r="A1675" s="96"/>
      <c r="B1675" s="85"/>
      <c r="C1675" s="85"/>
      <c r="D1675" s="110" t="s">
        <v>5482</v>
      </c>
      <c r="E1675" s="85"/>
      <c r="F1675" s="87"/>
    </row>
    <row r="1676" spans="1:6">
      <c r="A1676" s="84" t="s">
        <v>5483</v>
      </c>
      <c r="B1676" s="91"/>
      <c r="C1676" s="91"/>
      <c r="D1676" s="86" t="s">
        <v>5484</v>
      </c>
      <c r="E1676" s="91"/>
      <c r="F1676" s="93"/>
    </row>
    <row r="1677" spans="1:6">
      <c r="A1677" s="96"/>
      <c r="B1677" s="85"/>
      <c r="C1677" s="85"/>
      <c r="D1677" s="86" t="s">
        <v>5485</v>
      </c>
      <c r="E1677" s="85"/>
      <c r="F1677" s="87"/>
    </row>
    <row r="1678" spans="1:6">
      <c r="A1678" s="88">
        <v>911</v>
      </c>
      <c r="B1678" s="85"/>
      <c r="C1678" s="85"/>
      <c r="D1678" s="86" t="s">
        <v>5486</v>
      </c>
      <c r="E1678" s="85"/>
      <c r="F1678" s="87"/>
    </row>
    <row r="1679" spans="1:6">
      <c r="A1679" s="89"/>
      <c r="B1679" s="90">
        <v>9111</v>
      </c>
      <c r="C1679" s="91"/>
      <c r="D1679" s="92" t="s">
        <v>5487</v>
      </c>
      <c r="E1679" s="91"/>
      <c r="F1679" s="93"/>
    </row>
    <row r="1680" spans="1:6">
      <c r="A1680" s="89"/>
      <c r="B1680" s="91"/>
      <c r="C1680" s="94">
        <v>91111</v>
      </c>
      <c r="D1680" s="92" t="s">
        <v>5488</v>
      </c>
      <c r="E1680" s="90">
        <v>8411</v>
      </c>
      <c r="F1680" s="95">
        <v>91111</v>
      </c>
    </row>
    <row r="1681" spans="1:6">
      <c r="A1681" s="89"/>
      <c r="B1681" s="91"/>
      <c r="C1681" s="94">
        <v>91112</v>
      </c>
      <c r="D1681" s="92" t="s">
        <v>5489</v>
      </c>
      <c r="E1681" s="90">
        <v>8412</v>
      </c>
      <c r="F1681" s="95">
        <v>91111</v>
      </c>
    </row>
    <row r="1682" spans="1:6">
      <c r="A1682" s="89"/>
      <c r="B1682" s="91"/>
      <c r="C1682" s="94">
        <v>91113</v>
      </c>
      <c r="D1682" s="92" t="s">
        <v>5490</v>
      </c>
      <c r="E1682" s="90">
        <v>8412</v>
      </c>
      <c r="F1682" s="95">
        <v>91112</v>
      </c>
    </row>
    <row r="1683" spans="1:6">
      <c r="A1683" s="96"/>
      <c r="B1683" s="85"/>
      <c r="C1683" s="94">
        <v>91114</v>
      </c>
      <c r="D1683" s="92" t="s">
        <v>5491</v>
      </c>
      <c r="E1683" s="90">
        <v>8412</v>
      </c>
      <c r="F1683" s="95">
        <v>91113</v>
      </c>
    </row>
    <row r="1684" spans="1:6">
      <c r="A1684" s="89"/>
      <c r="B1684" s="91"/>
      <c r="C1684" s="94">
        <v>91115</v>
      </c>
      <c r="D1684" s="92" t="s">
        <v>5492</v>
      </c>
      <c r="E1684" s="90">
        <v>8412</v>
      </c>
      <c r="F1684" s="95">
        <v>91114</v>
      </c>
    </row>
    <row r="1685" spans="1:6">
      <c r="A1685" s="89"/>
      <c r="B1685" s="91"/>
      <c r="C1685" s="94">
        <v>91116</v>
      </c>
      <c r="D1685" s="92" t="s">
        <v>5493</v>
      </c>
      <c r="E1685" s="90">
        <v>8415</v>
      </c>
      <c r="F1685" s="95">
        <v>91119</v>
      </c>
    </row>
    <row r="1686" spans="1:6">
      <c r="A1686" s="96"/>
      <c r="B1686" s="85"/>
      <c r="C1686" s="94">
        <v>91119</v>
      </c>
      <c r="D1686" s="92" t="s">
        <v>5494</v>
      </c>
      <c r="E1686" s="90">
        <v>8412</v>
      </c>
      <c r="F1686" s="95">
        <v>91119</v>
      </c>
    </row>
    <row r="1687" spans="1:6">
      <c r="A1687" s="96"/>
      <c r="B1687" s="85"/>
      <c r="C1687" s="85"/>
      <c r="D1687" s="92" t="s">
        <v>5495</v>
      </c>
      <c r="E1687" s="85"/>
      <c r="F1687" s="87"/>
    </row>
    <row r="1688" spans="1:6">
      <c r="A1688" s="89"/>
      <c r="B1688" s="90">
        <v>9112</v>
      </c>
      <c r="C1688" s="91"/>
      <c r="D1688" s="92" t="s">
        <v>5496</v>
      </c>
      <c r="E1688" s="91"/>
      <c r="F1688" s="93"/>
    </row>
    <row r="1689" spans="1:6">
      <c r="A1689" s="89"/>
      <c r="B1689" s="91"/>
      <c r="C1689" s="91"/>
      <c r="D1689" s="92" t="s">
        <v>5497</v>
      </c>
      <c r="E1689" s="91"/>
      <c r="F1689" s="93"/>
    </row>
    <row r="1690" spans="1:6">
      <c r="A1690" s="96"/>
      <c r="B1690" s="85"/>
      <c r="C1690" s="94">
        <v>91121</v>
      </c>
      <c r="D1690" s="92" t="s">
        <v>5498</v>
      </c>
      <c r="E1690" s="90">
        <v>8413</v>
      </c>
      <c r="F1690" s="95">
        <v>91121</v>
      </c>
    </row>
    <row r="1691" spans="1:6" ht="19.5">
      <c r="A1691" s="96"/>
      <c r="B1691" s="85"/>
      <c r="C1691" s="101">
        <v>91122</v>
      </c>
      <c r="D1691" s="92" t="s">
        <v>5499</v>
      </c>
      <c r="E1691" s="99">
        <v>8413</v>
      </c>
      <c r="F1691" s="119">
        <v>91122</v>
      </c>
    </row>
    <row r="1692" spans="1:6" ht="19.5">
      <c r="A1692" s="96"/>
      <c r="B1692" s="85"/>
      <c r="C1692" s="94">
        <v>91123</v>
      </c>
      <c r="D1692" s="97" t="s">
        <v>5500</v>
      </c>
      <c r="E1692" s="90">
        <v>8413</v>
      </c>
      <c r="F1692" s="95">
        <v>91123</v>
      </c>
    </row>
    <row r="1693" spans="1:6" ht="19.5">
      <c r="A1693" s="96"/>
      <c r="B1693" s="85"/>
      <c r="C1693" s="94">
        <v>91124</v>
      </c>
      <c r="D1693" s="92" t="s">
        <v>5501</v>
      </c>
      <c r="E1693" s="90">
        <v>8413</v>
      </c>
      <c r="F1693" s="95">
        <v>91124</v>
      </c>
    </row>
    <row r="1694" spans="1:6" ht="19.5">
      <c r="A1694" s="96"/>
      <c r="B1694" s="99">
        <v>9113</v>
      </c>
      <c r="C1694" s="85"/>
      <c r="D1694" s="92" t="s">
        <v>5502</v>
      </c>
      <c r="E1694" s="85"/>
      <c r="F1694" s="87"/>
    </row>
    <row r="1695" spans="1:6" ht="19.5">
      <c r="A1695" s="96"/>
      <c r="B1695" s="85"/>
      <c r="C1695" s="94">
        <v>91131</v>
      </c>
      <c r="D1695" s="97" t="s">
        <v>5503</v>
      </c>
      <c r="E1695" s="90">
        <v>8414</v>
      </c>
      <c r="F1695" s="95">
        <v>91131</v>
      </c>
    </row>
    <row r="1696" spans="1:6" ht="19.5">
      <c r="A1696" s="96"/>
      <c r="B1696" s="85"/>
      <c r="C1696" s="94">
        <v>91132</v>
      </c>
      <c r="D1696" s="97" t="s">
        <v>5504</v>
      </c>
      <c r="E1696" s="90">
        <v>8414</v>
      </c>
      <c r="F1696" s="95">
        <v>91132</v>
      </c>
    </row>
    <row r="1697" spans="1:6" ht="19.5">
      <c r="A1697" s="96"/>
      <c r="B1697" s="85"/>
      <c r="C1697" s="94">
        <v>91133</v>
      </c>
      <c r="D1697" s="97" t="s">
        <v>5505</v>
      </c>
      <c r="E1697" s="90">
        <v>8414</v>
      </c>
      <c r="F1697" s="95">
        <v>91133</v>
      </c>
    </row>
    <row r="1698" spans="1:6" ht="19.5">
      <c r="A1698" s="96"/>
      <c r="B1698" s="85"/>
      <c r="C1698" s="94">
        <v>91134</v>
      </c>
      <c r="D1698" s="92" t="s">
        <v>5506</v>
      </c>
      <c r="E1698" s="90">
        <v>8414</v>
      </c>
      <c r="F1698" s="95">
        <v>91133</v>
      </c>
    </row>
    <row r="1699" spans="1:6">
      <c r="A1699" s="96"/>
      <c r="B1699" s="85"/>
      <c r="C1699" s="94">
        <v>91135</v>
      </c>
      <c r="D1699" s="92" t="s">
        <v>5507</v>
      </c>
      <c r="E1699" s="90">
        <v>8414</v>
      </c>
      <c r="F1699" s="95">
        <v>91134</v>
      </c>
    </row>
    <row r="1700" spans="1:6" ht="19.5">
      <c r="A1700" s="96"/>
      <c r="B1700" s="85"/>
      <c r="C1700" s="101">
        <v>91136</v>
      </c>
      <c r="D1700" s="92" t="s">
        <v>5508</v>
      </c>
      <c r="E1700" s="99">
        <v>8414</v>
      </c>
      <c r="F1700" s="119">
        <v>91134</v>
      </c>
    </row>
    <row r="1701" spans="1:6">
      <c r="A1701" s="89"/>
      <c r="B1701" s="91"/>
      <c r="C1701" s="91"/>
      <c r="D1701" s="92" t="s">
        <v>5509</v>
      </c>
      <c r="E1701" s="91"/>
      <c r="F1701" s="93"/>
    </row>
    <row r="1702" spans="1:6">
      <c r="A1702" s="89"/>
      <c r="B1702" s="91"/>
      <c r="C1702" s="94">
        <v>91137</v>
      </c>
      <c r="D1702" s="92" t="s">
        <v>5510</v>
      </c>
      <c r="E1702" s="90">
        <v>8414</v>
      </c>
      <c r="F1702" s="98" t="s">
        <v>5511</v>
      </c>
    </row>
    <row r="1703" spans="1:6">
      <c r="A1703" s="89"/>
      <c r="B1703" s="91"/>
      <c r="C1703" s="91"/>
      <c r="D1703" s="92" t="s">
        <v>5512</v>
      </c>
      <c r="E1703" s="91"/>
      <c r="F1703" s="93"/>
    </row>
    <row r="1704" spans="1:6" ht="19.5">
      <c r="A1704" s="96"/>
      <c r="B1704" s="85"/>
      <c r="C1704" s="94">
        <v>91138</v>
      </c>
      <c r="D1704" s="92" t="s">
        <v>5513</v>
      </c>
      <c r="E1704" s="90">
        <v>8414</v>
      </c>
      <c r="F1704" s="95">
        <v>91138</v>
      </c>
    </row>
    <row r="1705" spans="1:6" ht="19.5">
      <c r="A1705" s="96"/>
      <c r="B1705" s="99">
        <v>9114</v>
      </c>
      <c r="C1705" s="85"/>
      <c r="D1705" s="92" t="s">
        <v>5514</v>
      </c>
      <c r="E1705" s="99">
        <v>8414</v>
      </c>
      <c r="F1705" s="87"/>
    </row>
    <row r="1706" spans="1:6" ht="19.5">
      <c r="A1706" s="96"/>
      <c r="B1706" s="85"/>
      <c r="C1706" s="94">
        <v>91141</v>
      </c>
      <c r="D1706" s="97" t="s">
        <v>5515</v>
      </c>
      <c r="E1706" s="90">
        <v>8414</v>
      </c>
      <c r="F1706" s="95">
        <v>91138</v>
      </c>
    </row>
    <row r="1707" spans="1:6" ht="19.5">
      <c r="A1707" s="96"/>
      <c r="B1707" s="85"/>
      <c r="C1707" s="94">
        <v>91142</v>
      </c>
      <c r="D1707" s="92" t="s">
        <v>5516</v>
      </c>
      <c r="E1707" s="90">
        <v>8414</v>
      </c>
      <c r="F1707" s="95">
        <v>91137</v>
      </c>
    </row>
    <row r="1708" spans="1:6">
      <c r="A1708" s="96"/>
      <c r="B1708" s="90">
        <v>9119</v>
      </c>
      <c r="C1708" s="85"/>
      <c r="D1708" s="92" t="s">
        <v>5517</v>
      </c>
      <c r="E1708" s="85"/>
      <c r="F1708" s="87"/>
    </row>
    <row r="1709" spans="1:6">
      <c r="A1709" s="89"/>
      <c r="B1709" s="91"/>
      <c r="C1709" s="94">
        <v>91191</v>
      </c>
      <c r="D1709" s="92" t="s">
        <v>5518</v>
      </c>
      <c r="E1709" s="113" t="s">
        <v>5519</v>
      </c>
      <c r="F1709" s="95">
        <v>91141</v>
      </c>
    </row>
    <row r="1710" spans="1:6">
      <c r="A1710" s="96"/>
      <c r="B1710" s="85"/>
      <c r="C1710" s="94">
        <v>91199</v>
      </c>
      <c r="D1710" s="92" t="s">
        <v>5520</v>
      </c>
      <c r="E1710" s="113" t="s">
        <v>5521</v>
      </c>
      <c r="F1710" s="95">
        <v>91149</v>
      </c>
    </row>
    <row r="1711" spans="1:6" ht="19.5">
      <c r="A1711" s="125">
        <v>912</v>
      </c>
      <c r="B1711" s="85"/>
      <c r="C1711" s="85"/>
      <c r="D1711" s="86" t="s">
        <v>5522</v>
      </c>
      <c r="E1711" s="85"/>
      <c r="F1711" s="87"/>
    </row>
    <row r="1712" spans="1:6" ht="19.5">
      <c r="A1712" s="124"/>
      <c r="B1712" s="107">
        <v>9121</v>
      </c>
      <c r="C1712" s="81"/>
      <c r="D1712" s="120" t="s">
        <v>5523</v>
      </c>
      <c r="E1712" s="81"/>
      <c r="F1712" s="83"/>
    </row>
    <row r="1713" spans="1:6" ht="19.5">
      <c r="A1713" s="111"/>
      <c r="B1713" s="97"/>
      <c r="C1713" s="94">
        <v>91210</v>
      </c>
      <c r="D1713" s="92" t="s">
        <v>5524</v>
      </c>
      <c r="E1713" s="90">
        <v>8421</v>
      </c>
      <c r="F1713" s="95">
        <v>91210</v>
      </c>
    </row>
    <row r="1714" spans="1:6">
      <c r="A1714" s="96"/>
      <c r="B1714" s="99">
        <v>9122</v>
      </c>
      <c r="C1714" s="85"/>
      <c r="D1714" s="100" t="s">
        <v>5525</v>
      </c>
      <c r="E1714" s="85"/>
      <c r="F1714" s="87"/>
    </row>
    <row r="1715" spans="1:6">
      <c r="A1715" s="96"/>
      <c r="B1715" s="85"/>
      <c r="C1715" s="94">
        <v>91220</v>
      </c>
      <c r="D1715" s="92" t="s">
        <v>5525</v>
      </c>
      <c r="E1715" s="90">
        <v>8421</v>
      </c>
      <c r="F1715" s="95">
        <v>91220</v>
      </c>
    </row>
    <row r="1716" spans="1:6">
      <c r="A1716" s="96"/>
      <c r="B1716" s="99">
        <v>9123</v>
      </c>
      <c r="C1716" s="85"/>
      <c r="D1716" s="100" t="s">
        <v>5526</v>
      </c>
      <c r="E1716" s="85"/>
      <c r="F1716" s="87"/>
    </row>
    <row r="1717" spans="1:6">
      <c r="A1717" s="96"/>
      <c r="B1717" s="85"/>
      <c r="C1717" s="94">
        <v>91230</v>
      </c>
      <c r="D1717" s="92" t="s">
        <v>5526</v>
      </c>
      <c r="E1717" s="90">
        <v>8421</v>
      </c>
      <c r="F1717" s="95">
        <v>91230</v>
      </c>
    </row>
    <row r="1718" spans="1:6">
      <c r="A1718" s="96"/>
      <c r="B1718" s="99">
        <v>9124</v>
      </c>
      <c r="C1718" s="85"/>
      <c r="D1718" s="100" t="s">
        <v>5527</v>
      </c>
      <c r="E1718" s="85"/>
      <c r="F1718" s="87"/>
    </row>
    <row r="1719" spans="1:6">
      <c r="A1719" s="96"/>
      <c r="B1719" s="85"/>
      <c r="C1719" s="94">
        <v>91240</v>
      </c>
      <c r="D1719" s="92" t="s">
        <v>5527</v>
      </c>
      <c r="E1719" s="90">
        <v>8422</v>
      </c>
      <c r="F1719" s="95">
        <v>91240</v>
      </c>
    </row>
    <row r="1720" spans="1:6">
      <c r="A1720" s="96"/>
      <c r="B1720" s="99">
        <v>9125</v>
      </c>
      <c r="C1720" s="85"/>
      <c r="D1720" s="100" t="s">
        <v>5528</v>
      </c>
      <c r="E1720" s="85"/>
      <c r="F1720" s="87"/>
    </row>
    <row r="1721" spans="1:6">
      <c r="A1721" s="96"/>
      <c r="B1721" s="85"/>
      <c r="C1721" s="94">
        <v>91250</v>
      </c>
      <c r="D1721" s="92" t="s">
        <v>5528</v>
      </c>
      <c r="E1721" s="90">
        <v>8422</v>
      </c>
      <c r="F1721" s="95">
        <v>91250</v>
      </c>
    </row>
    <row r="1722" spans="1:6">
      <c r="A1722" s="111"/>
      <c r="B1722" s="99">
        <v>9126</v>
      </c>
      <c r="C1722" s="97"/>
      <c r="D1722" s="100" t="s">
        <v>5529</v>
      </c>
      <c r="E1722" s="97"/>
      <c r="F1722" s="118"/>
    </row>
    <row r="1723" spans="1:6">
      <c r="A1723" s="96"/>
      <c r="B1723" s="85"/>
      <c r="C1723" s="101">
        <v>91260</v>
      </c>
      <c r="D1723" s="100" t="s">
        <v>5529</v>
      </c>
      <c r="E1723" s="99">
        <v>8423</v>
      </c>
      <c r="F1723" s="119">
        <v>91260</v>
      </c>
    </row>
    <row r="1724" spans="1:6" ht="19.5">
      <c r="A1724" s="96"/>
      <c r="B1724" s="99">
        <v>9127</v>
      </c>
      <c r="C1724" s="85"/>
      <c r="D1724" s="92" t="s">
        <v>5530</v>
      </c>
      <c r="E1724" s="85"/>
      <c r="F1724" s="87"/>
    </row>
    <row r="1725" spans="1:6" ht="19.5">
      <c r="A1725" s="96"/>
      <c r="B1725" s="85"/>
      <c r="C1725" s="94">
        <v>91270</v>
      </c>
      <c r="D1725" s="92" t="s">
        <v>5530</v>
      </c>
      <c r="E1725" s="90">
        <v>8424</v>
      </c>
      <c r="F1725" s="95">
        <v>91270</v>
      </c>
    </row>
    <row r="1726" spans="1:6" ht="19.5">
      <c r="A1726" s="96"/>
      <c r="B1726" s="99">
        <v>9128</v>
      </c>
      <c r="C1726" s="85"/>
      <c r="D1726" s="92" t="s">
        <v>5531</v>
      </c>
      <c r="E1726" s="85"/>
      <c r="F1726" s="87"/>
    </row>
    <row r="1727" spans="1:6" ht="19.5">
      <c r="A1727" s="96"/>
      <c r="B1727" s="85"/>
      <c r="C1727" s="94">
        <v>91280</v>
      </c>
      <c r="D1727" s="92" t="s">
        <v>5531</v>
      </c>
      <c r="E1727" s="90">
        <v>8423</v>
      </c>
      <c r="F1727" s="95">
        <v>91280</v>
      </c>
    </row>
    <row r="1728" spans="1:6" ht="19.5">
      <c r="A1728" s="96"/>
      <c r="B1728" s="99">
        <v>9129</v>
      </c>
      <c r="C1728" s="85"/>
      <c r="D1728" s="92" t="s">
        <v>5532</v>
      </c>
      <c r="E1728" s="85"/>
      <c r="F1728" s="87"/>
    </row>
    <row r="1729" spans="1:6" ht="19.5">
      <c r="A1729" s="96"/>
      <c r="B1729" s="85"/>
      <c r="C1729" s="94">
        <v>91290</v>
      </c>
      <c r="D1729" s="92" t="s">
        <v>5532</v>
      </c>
      <c r="E1729" s="90">
        <v>8423</v>
      </c>
      <c r="F1729" s="95">
        <v>91290</v>
      </c>
    </row>
    <row r="1730" spans="1:6" ht="19.5">
      <c r="A1730" s="109">
        <v>913</v>
      </c>
      <c r="B1730" s="85"/>
      <c r="C1730" s="85"/>
      <c r="D1730" s="86" t="s">
        <v>5533</v>
      </c>
      <c r="E1730" s="85"/>
      <c r="F1730" s="87"/>
    </row>
    <row r="1731" spans="1:6" ht="19.5">
      <c r="A1731" s="96"/>
      <c r="B1731" s="99">
        <v>9131</v>
      </c>
      <c r="C1731" s="85"/>
      <c r="D1731" s="92" t="s">
        <v>5534</v>
      </c>
      <c r="E1731" s="85"/>
      <c r="F1731" s="87"/>
    </row>
    <row r="1732" spans="1:6" ht="19.5">
      <c r="A1732" s="111"/>
      <c r="B1732" s="97"/>
      <c r="C1732" s="101">
        <v>91310</v>
      </c>
      <c r="D1732" s="92" t="s">
        <v>5535</v>
      </c>
      <c r="E1732" s="99">
        <v>8430</v>
      </c>
      <c r="F1732" s="119">
        <v>91310</v>
      </c>
    </row>
    <row r="1733" spans="1:6">
      <c r="A1733" s="96"/>
      <c r="B1733" s="85"/>
      <c r="C1733" s="85"/>
      <c r="D1733" s="100" t="s">
        <v>5536</v>
      </c>
      <c r="E1733" s="85"/>
      <c r="F1733" s="87"/>
    </row>
    <row r="1734" spans="1:6">
      <c r="A1734" s="89"/>
      <c r="B1734" s="90">
        <v>9132</v>
      </c>
      <c r="C1734" s="91"/>
      <c r="D1734" s="92" t="s">
        <v>5537</v>
      </c>
      <c r="E1734" s="91"/>
      <c r="F1734" s="93"/>
    </row>
    <row r="1735" spans="1:6">
      <c r="A1735" s="89"/>
      <c r="B1735" s="91"/>
      <c r="C1735" s="91"/>
      <c r="D1735" s="92" t="s">
        <v>5538</v>
      </c>
      <c r="E1735" s="91"/>
      <c r="F1735" s="93"/>
    </row>
    <row r="1736" spans="1:6">
      <c r="A1736" s="89"/>
      <c r="B1736" s="91"/>
      <c r="C1736" s="91"/>
      <c r="D1736" s="92" t="s">
        <v>5536</v>
      </c>
      <c r="E1736" s="91"/>
      <c r="F1736" s="93"/>
    </row>
    <row r="1737" spans="1:6">
      <c r="A1737" s="89"/>
      <c r="B1737" s="91"/>
      <c r="C1737" s="94">
        <v>91320</v>
      </c>
      <c r="D1737" s="92" t="s">
        <v>5537</v>
      </c>
      <c r="E1737" s="90">
        <v>8430</v>
      </c>
      <c r="F1737" s="95">
        <v>91320</v>
      </c>
    </row>
    <row r="1738" spans="1:6">
      <c r="A1738" s="96"/>
      <c r="B1738" s="85"/>
      <c r="C1738" s="85"/>
      <c r="D1738" s="92" t="s">
        <v>5538</v>
      </c>
      <c r="E1738" s="85"/>
      <c r="F1738" s="87"/>
    </row>
    <row r="1739" spans="1:6" ht="19.5">
      <c r="A1739" s="96"/>
      <c r="B1739" s="99">
        <v>9133</v>
      </c>
      <c r="C1739" s="85"/>
      <c r="D1739" s="92" t="s">
        <v>5539</v>
      </c>
      <c r="E1739" s="85"/>
      <c r="F1739" s="87"/>
    </row>
    <row r="1740" spans="1:6" ht="19.5">
      <c r="A1740" s="96"/>
      <c r="B1740" s="85"/>
      <c r="C1740" s="94">
        <v>91330</v>
      </c>
      <c r="D1740" s="92" t="s">
        <v>5539</v>
      </c>
      <c r="E1740" s="90">
        <v>8430</v>
      </c>
      <c r="F1740" s="95">
        <v>91320</v>
      </c>
    </row>
    <row r="1741" spans="1:6" ht="19.5">
      <c r="A1741" s="96"/>
      <c r="B1741" s="99">
        <v>9134</v>
      </c>
      <c r="C1741" s="85"/>
      <c r="D1741" s="92" t="s">
        <v>5540</v>
      </c>
      <c r="E1741" s="85"/>
      <c r="F1741" s="87"/>
    </row>
    <row r="1742" spans="1:6" ht="19.5">
      <c r="A1742" s="96"/>
      <c r="B1742" s="85"/>
      <c r="C1742" s="94">
        <v>91340</v>
      </c>
      <c r="D1742" s="92" t="s">
        <v>5540</v>
      </c>
      <c r="E1742" s="90">
        <v>8430</v>
      </c>
      <c r="F1742" s="95">
        <v>91340</v>
      </c>
    </row>
    <row r="1743" spans="1:6">
      <c r="A1743" s="84" t="s">
        <v>5541</v>
      </c>
      <c r="B1743" s="85"/>
      <c r="C1743" s="85"/>
      <c r="D1743" s="86" t="s">
        <v>5542</v>
      </c>
      <c r="E1743" s="85"/>
      <c r="F1743" s="87"/>
    </row>
    <row r="1744" spans="1:6">
      <c r="A1744" s="88">
        <v>921</v>
      </c>
      <c r="B1744" s="85"/>
      <c r="C1744" s="85"/>
      <c r="D1744" s="86" t="s">
        <v>5543</v>
      </c>
      <c r="E1744" s="85"/>
      <c r="F1744" s="87"/>
    </row>
    <row r="1745" spans="1:6">
      <c r="A1745" s="89"/>
      <c r="B1745" s="90">
        <v>9210</v>
      </c>
      <c r="C1745" s="91"/>
      <c r="D1745" s="92" t="s">
        <v>5544</v>
      </c>
      <c r="E1745" s="91"/>
      <c r="F1745" s="93"/>
    </row>
    <row r="1746" spans="1:6">
      <c r="A1746" s="89"/>
      <c r="B1746" s="91"/>
      <c r="C1746" s="94">
        <v>92101</v>
      </c>
      <c r="D1746" s="92" t="s">
        <v>5545</v>
      </c>
      <c r="E1746" s="90">
        <v>8511</v>
      </c>
      <c r="F1746" s="95">
        <v>92110</v>
      </c>
    </row>
    <row r="1747" spans="1:6">
      <c r="A1747" s="96"/>
      <c r="B1747" s="85"/>
      <c r="C1747" s="94">
        <v>92102</v>
      </c>
      <c r="D1747" s="92" t="s">
        <v>5546</v>
      </c>
      <c r="E1747" s="90">
        <v>8512</v>
      </c>
      <c r="F1747" s="95">
        <v>92110</v>
      </c>
    </row>
    <row r="1748" spans="1:6">
      <c r="A1748" s="88">
        <v>922</v>
      </c>
      <c r="B1748" s="85"/>
      <c r="C1748" s="85"/>
      <c r="D1748" s="86" t="s">
        <v>5547</v>
      </c>
      <c r="E1748" s="85"/>
      <c r="F1748" s="87"/>
    </row>
    <row r="1749" spans="1:6">
      <c r="A1749" s="89"/>
      <c r="B1749" s="90">
        <v>9220</v>
      </c>
      <c r="C1749" s="91"/>
      <c r="D1749" s="92" t="s">
        <v>5548</v>
      </c>
      <c r="E1749" s="91"/>
      <c r="F1749" s="93"/>
    </row>
    <row r="1750" spans="1:6">
      <c r="A1750" s="96"/>
      <c r="B1750" s="85"/>
      <c r="C1750" s="94">
        <v>92200</v>
      </c>
      <c r="D1750" s="92" t="s">
        <v>5548</v>
      </c>
      <c r="E1750" s="90">
        <v>8513</v>
      </c>
      <c r="F1750" s="95">
        <v>92190</v>
      </c>
    </row>
    <row r="1751" spans="1:6">
      <c r="A1751" s="88">
        <v>923</v>
      </c>
      <c r="B1751" s="85"/>
      <c r="C1751" s="85"/>
      <c r="D1751" s="86" t="s">
        <v>5549</v>
      </c>
      <c r="E1751" s="85"/>
      <c r="F1751" s="87"/>
    </row>
    <row r="1752" spans="1:6">
      <c r="A1752" s="89"/>
      <c r="B1752" s="90">
        <v>9231</v>
      </c>
      <c r="C1752" s="91"/>
      <c r="D1752" s="147" t="s">
        <v>5550</v>
      </c>
      <c r="E1752" s="91"/>
      <c r="F1752" s="93"/>
    </row>
    <row r="1753" spans="1:6">
      <c r="A1753" s="96"/>
      <c r="B1753" s="85"/>
      <c r="C1753" s="94">
        <v>92310</v>
      </c>
      <c r="D1753" s="147" t="s">
        <v>5550</v>
      </c>
      <c r="E1753" s="90">
        <v>8521</v>
      </c>
      <c r="F1753" s="95">
        <v>92210</v>
      </c>
    </row>
    <row r="1754" spans="1:6">
      <c r="A1754" s="96"/>
      <c r="B1754" s="90">
        <v>9233</v>
      </c>
      <c r="C1754" s="85"/>
      <c r="D1754" s="92" t="s">
        <v>5551</v>
      </c>
      <c r="E1754" s="85"/>
      <c r="F1754" s="87"/>
    </row>
    <row r="1755" spans="1:6">
      <c r="A1755" s="96"/>
      <c r="B1755" s="85"/>
      <c r="C1755" s="94">
        <v>92330</v>
      </c>
      <c r="D1755" s="92" t="s">
        <v>5551</v>
      </c>
      <c r="E1755" s="90">
        <v>8522</v>
      </c>
      <c r="F1755" s="95">
        <v>92220</v>
      </c>
    </row>
    <row r="1756" spans="1:6">
      <c r="A1756" s="96"/>
      <c r="B1756" s="90">
        <v>9234</v>
      </c>
      <c r="C1756" s="85"/>
      <c r="D1756" s="92" t="s">
        <v>5552</v>
      </c>
      <c r="E1756" s="85"/>
      <c r="F1756" s="87"/>
    </row>
    <row r="1757" spans="1:6">
      <c r="A1757" s="96"/>
      <c r="B1757" s="85"/>
      <c r="C1757" s="94">
        <v>92340</v>
      </c>
      <c r="D1757" s="92" t="s">
        <v>5552</v>
      </c>
      <c r="E1757" s="90">
        <v>8523</v>
      </c>
      <c r="F1757" s="95">
        <v>92230</v>
      </c>
    </row>
    <row r="1758" spans="1:6">
      <c r="A1758" s="88">
        <v>924</v>
      </c>
      <c r="B1758" s="85"/>
      <c r="C1758" s="85"/>
      <c r="D1758" s="86" t="s">
        <v>5553</v>
      </c>
      <c r="E1758" s="85"/>
      <c r="F1758" s="87"/>
    </row>
    <row r="1759" spans="1:6">
      <c r="A1759" s="89"/>
      <c r="B1759" s="90">
        <v>9241</v>
      </c>
      <c r="C1759" s="91"/>
      <c r="D1759" s="92" t="s">
        <v>5554</v>
      </c>
      <c r="E1759" s="91"/>
      <c r="F1759" s="93"/>
    </row>
    <row r="1760" spans="1:6">
      <c r="A1760" s="96"/>
      <c r="B1760" s="85"/>
      <c r="C1760" s="94">
        <v>92410</v>
      </c>
      <c r="D1760" s="92" t="s">
        <v>5555</v>
      </c>
      <c r="E1760" s="90">
        <v>8523</v>
      </c>
      <c r="F1760" s="95">
        <v>92310</v>
      </c>
    </row>
    <row r="1761" spans="1:6">
      <c r="A1761" s="96"/>
      <c r="B1761" s="90">
        <v>9242</v>
      </c>
      <c r="C1761" s="85"/>
      <c r="D1761" s="92" t="s">
        <v>5556</v>
      </c>
      <c r="E1761" s="85"/>
      <c r="F1761" s="87"/>
    </row>
    <row r="1762" spans="1:6">
      <c r="A1762" s="96"/>
      <c r="B1762" s="85"/>
      <c r="C1762" s="94">
        <v>92420</v>
      </c>
      <c r="D1762" s="92" t="s">
        <v>5556</v>
      </c>
      <c r="E1762" s="90">
        <v>8523</v>
      </c>
      <c r="F1762" s="95">
        <v>92310</v>
      </c>
    </row>
    <row r="1763" spans="1:6">
      <c r="A1763" s="88">
        <v>925</v>
      </c>
      <c r="B1763" s="85"/>
      <c r="C1763" s="85"/>
      <c r="D1763" s="86" t="s">
        <v>5557</v>
      </c>
      <c r="E1763" s="85"/>
      <c r="F1763" s="87"/>
    </row>
    <row r="1764" spans="1:6">
      <c r="A1764" s="89"/>
      <c r="B1764" s="90">
        <v>9251</v>
      </c>
      <c r="C1764" s="91"/>
      <c r="D1764" s="92" t="s">
        <v>5558</v>
      </c>
      <c r="E1764" s="91"/>
      <c r="F1764" s="93"/>
    </row>
    <row r="1765" spans="1:6" ht="19.5">
      <c r="A1765" s="96"/>
      <c r="B1765" s="85"/>
      <c r="C1765" s="94">
        <v>92511</v>
      </c>
      <c r="D1765" s="92" t="s">
        <v>5559</v>
      </c>
      <c r="E1765" s="113" t="s">
        <v>5560</v>
      </c>
      <c r="F1765" s="95">
        <v>92390</v>
      </c>
    </row>
    <row r="1766" spans="1:6">
      <c r="A1766" s="96"/>
      <c r="B1766" s="85"/>
      <c r="C1766" s="94">
        <v>92512</v>
      </c>
      <c r="D1766" s="92" t="s">
        <v>5561</v>
      </c>
      <c r="E1766" s="113" t="s">
        <v>5562</v>
      </c>
      <c r="F1766" s="95">
        <v>92390</v>
      </c>
    </row>
    <row r="1767" spans="1:6">
      <c r="A1767" s="96"/>
      <c r="B1767" s="99">
        <v>9252</v>
      </c>
      <c r="C1767" s="85"/>
      <c r="D1767" s="100" t="s">
        <v>5563</v>
      </c>
      <c r="E1767" s="85"/>
      <c r="F1767" s="87"/>
    </row>
    <row r="1768" spans="1:6">
      <c r="A1768" s="89"/>
      <c r="B1768" s="91"/>
      <c r="C1768" s="94">
        <v>92521</v>
      </c>
      <c r="D1768" s="92" t="s">
        <v>5564</v>
      </c>
      <c r="E1768" s="90">
        <v>8543</v>
      </c>
      <c r="F1768" s="95">
        <v>92390</v>
      </c>
    </row>
    <row r="1769" spans="1:6">
      <c r="A1769" s="89"/>
      <c r="B1769" s="91"/>
      <c r="C1769" s="94">
        <v>92522</v>
      </c>
      <c r="D1769" s="92" t="s">
        <v>5565</v>
      </c>
      <c r="E1769" s="90">
        <v>8544</v>
      </c>
      <c r="F1769" s="95">
        <v>92390</v>
      </c>
    </row>
    <row r="1770" spans="1:6" ht="19.5">
      <c r="A1770" s="96"/>
      <c r="B1770" s="85"/>
      <c r="C1770" s="94">
        <v>92523</v>
      </c>
      <c r="D1770" s="92" t="s">
        <v>5566</v>
      </c>
      <c r="E1770" s="90">
        <v>8544</v>
      </c>
      <c r="F1770" s="95">
        <v>92390</v>
      </c>
    </row>
    <row r="1771" spans="1:6">
      <c r="A1771" s="88">
        <v>929</v>
      </c>
      <c r="B1771" s="85"/>
      <c r="C1771" s="85"/>
      <c r="D1771" s="86" t="s">
        <v>5567</v>
      </c>
      <c r="E1771" s="85"/>
      <c r="F1771" s="87"/>
    </row>
    <row r="1772" spans="1:6">
      <c r="A1772" s="89"/>
      <c r="B1772" s="90">
        <v>9291</v>
      </c>
      <c r="C1772" s="91"/>
      <c r="D1772" s="92" t="s">
        <v>5568</v>
      </c>
      <c r="E1772" s="91"/>
      <c r="F1772" s="93"/>
    </row>
    <row r="1773" spans="1:6">
      <c r="A1773" s="89"/>
      <c r="B1773" s="91"/>
      <c r="C1773" s="94">
        <v>92911</v>
      </c>
      <c r="D1773" s="92" t="s">
        <v>5569</v>
      </c>
      <c r="E1773" s="90">
        <v>8553</v>
      </c>
      <c r="F1773" s="95">
        <v>92900</v>
      </c>
    </row>
    <row r="1774" spans="1:6">
      <c r="A1774" s="89"/>
      <c r="B1774" s="91"/>
      <c r="C1774" s="94">
        <v>92912</v>
      </c>
      <c r="D1774" s="92" t="s">
        <v>5570</v>
      </c>
      <c r="E1774" s="90">
        <v>8552</v>
      </c>
      <c r="F1774" s="95">
        <v>96620</v>
      </c>
    </row>
    <row r="1775" spans="1:6">
      <c r="A1775" s="96"/>
      <c r="B1775" s="85"/>
      <c r="C1775" s="94">
        <v>92919</v>
      </c>
      <c r="D1775" s="92" t="s">
        <v>5571</v>
      </c>
      <c r="E1775" s="90">
        <v>8559</v>
      </c>
      <c r="F1775" s="95">
        <v>92900</v>
      </c>
    </row>
    <row r="1776" spans="1:6">
      <c r="A1776" s="96"/>
      <c r="B1776" s="90">
        <v>9292</v>
      </c>
      <c r="C1776" s="85"/>
      <c r="D1776" s="92" t="s">
        <v>5572</v>
      </c>
      <c r="E1776" s="85"/>
      <c r="F1776" s="87"/>
    </row>
    <row r="1777" spans="1:6">
      <c r="A1777" s="96"/>
      <c r="B1777" s="85"/>
      <c r="C1777" s="94">
        <v>92920</v>
      </c>
      <c r="D1777" s="92" t="s">
        <v>5572</v>
      </c>
      <c r="E1777" s="90">
        <v>8560</v>
      </c>
      <c r="F1777" s="95">
        <v>92900</v>
      </c>
    </row>
    <row r="1778" spans="1:6" ht="19.5">
      <c r="A1778" s="132" t="s">
        <v>5573</v>
      </c>
      <c r="B1778" s="97"/>
      <c r="C1778" s="97"/>
      <c r="D1778" s="86" t="s">
        <v>5574</v>
      </c>
      <c r="E1778" s="97"/>
      <c r="F1778" s="118"/>
    </row>
    <row r="1779" spans="1:6">
      <c r="A1779" s="88">
        <v>931</v>
      </c>
      <c r="B1779" s="85"/>
      <c r="C1779" s="85"/>
      <c r="D1779" s="86" t="s">
        <v>5575</v>
      </c>
      <c r="E1779" s="85"/>
      <c r="F1779" s="87"/>
    </row>
    <row r="1780" spans="1:6">
      <c r="A1780" s="89"/>
      <c r="B1780" s="90">
        <v>9311</v>
      </c>
      <c r="C1780" s="91"/>
      <c r="D1780" s="92" t="s">
        <v>5576</v>
      </c>
      <c r="E1780" s="91"/>
      <c r="F1780" s="93"/>
    </row>
    <row r="1781" spans="1:6">
      <c r="A1781" s="89"/>
      <c r="B1781" s="91"/>
      <c r="C1781" s="94">
        <v>93111</v>
      </c>
      <c r="D1781" s="92" t="s">
        <v>5577</v>
      </c>
      <c r="E1781" s="90">
        <v>8610</v>
      </c>
      <c r="F1781" s="95">
        <v>93110</v>
      </c>
    </row>
    <row r="1782" spans="1:6">
      <c r="A1782" s="89"/>
      <c r="B1782" s="91"/>
      <c r="C1782" s="94">
        <v>93112</v>
      </c>
      <c r="D1782" s="92" t="s">
        <v>5578</v>
      </c>
      <c r="E1782" s="90">
        <v>8610</v>
      </c>
      <c r="F1782" s="95">
        <v>93110</v>
      </c>
    </row>
    <row r="1783" spans="1:6">
      <c r="A1783" s="89"/>
      <c r="B1783" s="91"/>
      <c r="C1783" s="94">
        <v>93113</v>
      </c>
      <c r="D1783" s="92" t="s">
        <v>5579</v>
      </c>
      <c r="E1783" s="90">
        <v>8610</v>
      </c>
      <c r="F1783" s="95">
        <v>93110</v>
      </c>
    </row>
    <row r="1784" spans="1:6">
      <c r="A1784" s="96"/>
      <c r="B1784" s="85"/>
      <c r="C1784" s="94">
        <v>93119</v>
      </c>
      <c r="D1784" s="92" t="s">
        <v>5580</v>
      </c>
      <c r="E1784" s="90">
        <v>8610</v>
      </c>
      <c r="F1784" s="95">
        <v>93110</v>
      </c>
    </row>
    <row r="1785" spans="1:6">
      <c r="A1785" s="96"/>
      <c r="B1785" s="90">
        <v>9312</v>
      </c>
      <c r="C1785" s="85"/>
      <c r="D1785" s="92" t="s">
        <v>5581</v>
      </c>
      <c r="E1785" s="85"/>
      <c r="F1785" s="87"/>
    </row>
    <row r="1786" spans="1:6">
      <c r="A1786" s="89"/>
      <c r="B1786" s="91"/>
      <c r="C1786" s="94">
        <v>93121</v>
      </c>
      <c r="D1786" s="92" t="s">
        <v>5582</v>
      </c>
      <c r="E1786" s="90">
        <v>8621</v>
      </c>
      <c r="F1786" s="95">
        <v>93121</v>
      </c>
    </row>
    <row r="1787" spans="1:6">
      <c r="A1787" s="89"/>
      <c r="B1787" s="91"/>
      <c r="C1787" s="94">
        <v>93122</v>
      </c>
      <c r="D1787" s="92" t="s">
        <v>5583</v>
      </c>
      <c r="E1787" s="90">
        <v>8621</v>
      </c>
      <c r="F1787" s="95">
        <v>93122</v>
      </c>
    </row>
    <row r="1788" spans="1:6">
      <c r="A1788" s="96"/>
      <c r="B1788" s="85"/>
      <c r="C1788" s="94">
        <v>93123</v>
      </c>
      <c r="D1788" s="92" t="s">
        <v>5584</v>
      </c>
      <c r="E1788" s="90">
        <v>8622</v>
      </c>
      <c r="F1788" s="95">
        <v>93123</v>
      </c>
    </row>
    <row r="1789" spans="1:6">
      <c r="A1789" s="89"/>
      <c r="B1789" s="90">
        <v>9319</v>
      </c>
      <c r="C1789" s="91"/>
      <c r="D1789" s="92" t="s">
        <v>5585</v>
      </c>
      <c r="E1789" s="91"/>
      <c r="F1789" s="93"/>
    </row>
    <row r="1790" spans="1:6">
      <c r="A1790" s="89"/>
      <c r="B1790" s="91"/>
      <c r="C1790" s="94">
        <v>93191</v>
      </c>
      <c r="D1790" s="92" t="s">
        <v>5586</v>
      </c>
      <c r="E1790" s="90">
        <v>8692</v>
      </c>
      <c r="F1790" s="95">
        <v>93191</v>
      </c>
    </row>
    <row r="1791" spans="1:6">
      <c r="A1791" s="89"/>
      <c r="B1791" s="91"/>
      <c r="C1791" s="94">
        <v>93192</v>
      </c>
      <c r="D1791" s="92" t="s">
        <v>5587</v>
      </c>
      <c r="E1791" s="90">
        <v>8692</v>
      </c>
      <c r="F1791" s="95">
        <v>93191</v>
      </c>
    </row>
    <row r="1792" spans="1:6">
      <c r="A1792" s="89"/>
      <c r="B1792" s="91"/>
      <c r="C1792" s="94">
        <v>93193</v>
      </c>
      <c r="D1792" s="92" t="s">
        <v>5588</v>
      </c>
      <c r="E1792" s="90">
        <v>8692</v>
      </c>
      <c r="F1792" s="95">
        <v>93191</v>
      </c>
    </row>
    <row r="1793" spans="1:6">
      <c r="A1793" s="89"/>
      <c r="B1793" s="91"/>
      <c r="C1793" s="94">
        <v>93194</v>
      </c>
      <c r="D1793" s="92" t="s">
        <v>5589</v>
      </c>
      <c r="E1793" s="90">
        <v>8699</v>
      </c>
      <c r="F1793" s="95">
        <v>93192</v>
      </c>
    </row>
    <row r="1794" spans="1:6">
      <c r="A1794" s="89"/>
      <c r="B1794" s="91"/>
      <c r="C1794" s="94">
        <v>93195</v>
      </c>
      <c r="D1794" s="92" t="s">
        <v>5590</v>
      </c>
      <c r="E1794" s="90">
        <v>8691</v>
      </c>
      <c r="F1794" s="95">
        <v>93199</v>
      </c>
    </row>
    <row r="1795" spans="1:6">
      <c r="A1795" s="89"/>
      <c r="B1795" s="91"/>
      <c r="C1795" s="94">
        <v>93196</v>
      </c>
      <c r="D1795" s="92" t="s">
        <v>5591</v>
      </c>
      <c r="E1795" s="90">
        <v>8691</v>
      </c>
      <c r="F1795" s="95">
        <v>93199</v>
      </c>
    </row>
    <row r="1796" spans="1:6">
      <c r="A1796" s="89"/>
      <c r="B1796" s="91"/>
      <c r="C1796" s="94">
        <v>93197</v>
      </c>
      <c r="D1796" s="92" t="s">
        <v>5592</v>
      </c>
      <c r="E1796" s="90">
        <v>8692</v>
      </c>
      <c r="F1796" s="95">
        <v>93199</v>
      </c>
    </row>
    <row r="1797" spans="1:6">
      <c r="A1797" s="96"/>
      <c r="B1797" s="85"/>
      <c r="C1797" s="94">
        <v>93199</v>
      </c>
      <c r="D1797" s="92" t="s">
        <v>5593</v>
      </c>
      <c r="E1797" s="90">
        <v>8692</v>
      </c>
      <c r="F1797" s="95">
        <v>93199</v>
      </c>
    </row>
    <row r="1798" spans="1:6" ht="19.5">
      <c r="A1798" s="125">
        <v>932</v>
      </c>
      <c r="B1798" s="85"/>
      <c r="C1798" s="85"/>
      <c r="D1798" s="86" t="s">
        <v>5594</v>
      </c>
      <c r="E1798" s="85"/>
      <c r="F1798" s="87"/>
    </row>
    <row r="1799" spans="1:6">
      <c r="A1799" s="96"/>
      <c r="B1799" s="90">
        <v>9321</v>
      </c>
      <c r="C1799" s="85"/>
      <c r="D1799" s="92" t="s">
        <v>5595</v>
      </c>
      <c r="E1799" s="85"/>
      <c r="F1799" s="87"/>
    </row>
    <row r="1800" spans="1:6">
      <c r="A1800" s="96"/>
      <c r="B1800" s="85"/>
      <c r="C1800" s="94">
        <v>93210</v>
      </c>
      <c r="D1800" s="92" t="s">
        <v>5595</v>
      </c>
      <c r="E1800" s="90">
        <v>8710</v>
      </c>
      <c r="F1800" s="95">
        <v>93193</v>
      </c>
    </row>
    <row r="1801" spans="1:6" ht="19.5">
      <c r="A1801" s="96"/>
      <c r="B1801" s="99">
        <v>9322</v>
      </c>
      <c r="C1801" s="85"/>
      <c r="D1801" s="92" t="s">
        <v>5596</v>
      </c>
      <c r="E1801" s="85"/>
      <c r="F1801" s="87"/>
    </row>
    <row r="1802" spans="1:6">
      <c r="A1802" s="89"/>
      <c r="B1802" s="91"/>
      <c r="C1802" s="94">
        <v>93221</v>
      </c>
      <c r="D1802" s="92" t="s">
        <v>5597</v>
      </c>
      <c r="E1802" s="90">
        <v>8730</v>
      </c>
      <c r="F1802" s="95">
        <v>93311</v>
      </c>
    </row>
    <row r="1803" spans="1:6" ht="19.5">
      <c r="A1803" s="96"/>
      <c r="B1803" s="85"/>
      <c r="C1803" s="94">
        <v>93222</v>
      </c>
      <c r="D1803" s="97" t="s">
        <v>5598</v>
      </c>
      <c r="E1803" s="90">
        <v>8730</v>
      </c>
      <c r="F1803" s="95">
        <v>93311</v>
      </c>
    </row>
    <row r="1804" spans="1:6">
      <c r="A1804" s="96"/>
      <c r="B1804" s="85"/>
      <c r="C1804" s="94">
        <v>93223</v>
      </c>
      <c r="D1804" s="92" t="s">
        <v>5599</v>
      </c>
      <c r="E1804" s="90">
        <v>8730</v>
      </c>
      <c r="F1804" s="95">
        <v>93311</v>
      </c>
    </row>
    <row r="1805" spans="1:6">
      <c r="A1805" s="88">
        <v>933</v>
      </c>
      <c r="B1805" s="85"/>
      <c r="C1805" s="85"/>
      <c r="D1805" s="86" t="s">
        <v>5600</v>
      </c>
      <c r="E1805" s="85"/>
      <c r="F1805" s="87"/>
    </row>
    <row r="1806" spans="1:6">
      <c r="A1806" s="89"/>
      <c r="B1806" s="90">
        <v>9330</v>
      </c>
      <c r="C1806" s="91"/>
      <c r="D1806" s="92" t="s">
        <v>5601</v>
      </c>
      <c r="E1806" s="91"/>
      <c r="F1806" s="93"/>
    </row>
    <row r="1807" spans="1:6" ht="19.5">
      <c r="A1807" s="96"/>
      <c r="B1807" s="85"/>
      <c r="C1807" s="94">
        <v>93301</v>
      </c>
      <c r="D1807" s="97" t="s">
        <v>5602</v>
      </c>
      <c r="E1807" s="90">
        <v>8720</v>
      </c>
      <c r="F1807" s="95">
        <v>93319</v>
      </c>
    </row>
    <row r="1808" spans="1:6">
      <c r="A1808" s="89"/>
      <c r="B1808" s="91"/>
      <c r="C1808" s="94">
        <v>93302</v>
      </c>
      <c r="D1808" s="92" t="s">
        <v>5603</v>
      </c>
      <c r="E1808" s="90">
        <v>8790</v>
      </c>
      <c r="F1808" s="95">
        <v>93319</v>
      </c>
    </row>
    <row r="1809" spans="1:6" ht="19.5">
      <c r="A1809" s="96"/>
      <c r="B1809" s="85"/>
      <c r="C1809" s="94">
        <v>93303</v>
      </c>
      <c r="D1809" s="97" t="s">
        <v>5604</v>
      </c>
      <c r="E1809" s="90">
        <v>8720</v>
      </c>
      <c r="F1809" s="95">
        <v>93319</v>
      </c>
    </row>
    <row r="1810" spans="1:6">
      <c r="A1810" s="96"/>
      <c r="B1810" s="85"/>
      <c r="C1810" s="94">
        <v>93304</v>
      </c>
      <c r="D1810" s="92" t="s">
        <v>5605</v>
      </c>
      <c r="E1810" s="90">
        <v>8790</v>
      </c>
      <c r="F1810" s="95">
        <v>93319</v>
      </c>
    </row>
    <row r="1811" spans="1:6" ht="19.5">
      <c r="A1811" s="125">
        <v>934</v>
      </c>
      <c r="B1811" s="85"/>
      <c r="C1811" s="85"/>
      <c r="D1811" s="86" t="s">
        <v>5606</v>
      </c>
      <c r="E1811" s="85"/>
      <c r="F1811" s="87"/>
    </row>
    <row r="1812" spans="1:6">
      <c r="A1812" s="89"/>
      <c r="B1812" s="90">
        <v>9341</v>
      </c>
      <c r="C1812" s="91"/>
      <c r="D1812" s="92" t="s">
        <v>5607</v>
      </c>
      <c r="E1812" s="91"/>
      <c r="F1812" s="93"/>
    </row>
    <row r="1813" spans="1:6">
      <c r="A1813" s="96"/>
      <c r="B1813" s="85"/>
      <c r="C1813" s="94">
        <v>93411</v>
      </c>
      <c r="D1813" s="92" t="s">
        <v>5608</v>
      </c>
      <c r="E1813" s="90">
        <v>8810</v>
      </c>
      <c r="F1813" s="95">
        <v>93324</v>
      </c>
    </row>
    <row r="1814" spans="1:6">
      <c r="A1814" s="96"/>
      <c r="B1814" s="85"/>
      <c r="C1814" s="94">
        <v>93412</v>
      </c>
      <c r="D1814" s="92" t="s">
        <v>5609</v>
      </c>
      <c r="E1814" s="90">
        <v>8890</v>
      </c>
      <c r="F1814" s="95">
        <v>93324</v>
      </c>
    </row>
    <row r="1815" spans="1:6" ht="19.5">
      <c r="A1815" s="96"/>
      <c r="B1815" s="99">
        <v>9349</v>
      </c>
      <c r="C1815" s="85"/>
      <c r="D1815" s="92" t="s">
        <v>5610</v>
      </c>
      <c r="E1815" s="85"/>
      <c r="F1815" s="87"/>
    </row>
    <row r="1816" spans="1:6">
      <c r="A1816" s="89"/>
      <c r="B1816" s="91"/>
      <c r="C1816" s="94">
        <v>93491</v>
      </c>
      <c r="D1816" s="92" t="s">
        <v>5611</v>
      </c>
      <c r="E1816" s="90">
        <v>8810</v>
      </c>
      <c r="F1816" s="95">
        <v>93323</v>
      </c>
    </row>
    <row r="1817" spans="1:6">
      <c r="A1817" s="96"/>
      <c r="B1817" s="85"/>
      <c r="C1817" s="94">
        <v>93492</v>
      </c>
      <c r="D1817" s="92" t="s">
        <v>5612</v>
      </c>
      <c r="E1817" s="90">
        <v>8890</v>
      </c>
      <c r="F1817" s="95">
        <v>93321</v>
      </c>
    </row>
    <row r="1818" spans="1:6">
      <c r="A1818" s="96"/>
      <c r="B1818" s="85"/>
      <c r="C1818" s="94">
        <v>93493</v>
      </c>
      <c r="D1818" s="92" t="s">
        <v>5613</v>
      </c>
      <c r="E1818" s="90">
        <v>8810</v>
      </c>
      <c r="F1818" s="95">
        <v>93323</v>
      </c>
    </row>
    <row r="1819" spans="1:6">
      <c r="A1819" s="125">
        <v>935</v>
      </c>
      <c r="B1819" s="85"/>
      <c r="C1819" s="85"/>
      <c r="D1819" s="110" t="s">
        <v>5614</v>
      </c>
      <c r="E1819" s="85"/>
      <c r="F1819" s="87"/>
    </row>
    <row r="1820" spans="1:6">
      <c r="A1820" s="89"/>
      <c r="B1820" s="90">
        <v>9351</v>
      </c>
      <c r="C1820" s="91"/>
      <c r="D1820" s="92" t="s">
        <v>5615</v>
      </c>
      <c r="E1820" s="91"/>
      <c r="F1820" s="93"/>
    </row>
    <row r="1821" spans="1:6">
      <c r="A1821" s="96"/>
      <c r="B1821" s="85"/>
      <c r="C1821" s="94">
        <v>93510</v>
      </c>
      <c r="D1821" s="92" t="s">
        <v>5615</v>
      </c>
      <c r="E1821" s="90">
        <v>8890</v>
      </c>
      <c r="F1821" s="95">
        <v>93321</v>
      </c>
    </row>
    <row r="1822" spans="1:6">
      <c r="A1822" s="96"/>
      <c r="B1822" s="99">
        <v>9352</v>
      </c>
      <c r="C1822" s="85"/>
      <c r="D1822" s="100" t="s">
        <v>5616</v>
      </c>
      <c r="E1822" s="85"/>
      <c r="F1822" s="87"/>
    </row>
    <row r="1823" spans="1:6">
      <c r="A1823" s="96"/>
      <c r="B1823" s="85"/>
      <c r="C1823" s="94">
        <v>93520</v>
      </c>
      <c r="D1823" s="92" t="s">
        <v>5616</v>
      </c>
      <c r="E1823" s="90">
        <v>8890</v>
      </c>
      <c r="F1823" s="95">
        <v>93322</v>
      </c>
    </row>
    <row r="1824" spans="1:6">
      <c r="A1824" s="96"/>
      <c r="B1824" s="99">
        <v>9353</v>
      </c>
      <c r="C1824" s="85"/>
      <c r="D1824" s="100" t="s">
        <v>5617</v>
      </c>
      <c r="E1824" s="85"/>
      <c r="F1824" s="87"/>
    </row>
    <row r="1825" spans="1:6">
      <c r="A1825" s="96"/>
      <c r="B1825" s="85"/>
      <c r="C1825" s="94">
        <v>93530</v>
      </c>
      <c r="D1825" s="92" t="s">
        <v>5617</v>
      </c>
      <c r="E1825" s="90">
        <v>8890</v>
      </c>
      <c r="F1825" s="95">
        <v>93323</v>
      </c>
    </row>
    <row r="1826" spans="1:6">
      <c r="A1826" s="96"/>
      <c r="B1826" s="90">
        <v>9359</v>
      </c>
      <c r="C1826" s="85"/>
      <c r="D1826" s="92" t="s">
        <v>5618</v>
      </c>
      <c r="E1826" s="85"/>
      <c r="F1826" s="87"/>
    </row>
    <row r="1827" spans="1:6">
      <c r="A1827" s="96"/>
      <c r="B1827" s="85"/>
      <c r="C1827" s="94">
        <v>93590</v>
      </c>
      <c r="D1827" s="92" t="s">
        <v>5618</v>
      </c>
      <c r="E1827" s="90">
        <v>8890</v>
      </c>
      <c r="F1827" s="95">
        <v>93329</v>
      </c>
    </row>
    <row r="1828" spans="1:6">
      <c r="A1828" s="96"/>
      <c r="B1828" s="85"/>
      <c r="C1828" s="85"/>
      <c r="D1828" s="86" t="s">
        <v>5619</v>
      </c>
      <c r="E1828" s="85"/>
      <c r="F1828" s="87"/>
    </row>
    <row r="1829" spans="1:6">
      <c r="A1829" s="84" t="s">
        <v>5620</v>
      </c>
      <c r="B1829" s="91"/>
      <c r="C1829" s="91"/>
      <c r="D1829" s="86" t="s">
        <v>5621</v>
      </c>
      <c r="E1829" s="91"/>
      <c r="F1829" s="93"/>
    </row>
    <row r="1830" spans="1:6">
      <c r="A1830" s="96"/>
      <c r="B1830" s="85"/>
      <c r="C1830" s="85"/>
      <c r="D1830" s="86" t="s">
        <v>5622</v>
      </c>
      <c r="E1830" s="85"/>
      <c r="F1830" s="87"/>
    </row>
    <row r="1831" spans="1:6" ht="19.5">
      <c r="A1831" s="114">
        <v>941</v>
      </c>
      <c r="B1831" s="81"/>
      <c r="C1831" s="81"/>
      <c r="D1831" s="115" t="s">
        <v>5623</v>
      </c>
      <c r="E1831" s="81"/>
      <c r="F1831" s="83"/>
    </row>
    <row r="1832" spans="1:6">
      <c r="A1832" s="96"/>
      <c r="B1832" s="90">
        <v>9411</v>
      </c>
      <c r="C1832" s="94">
        <v>94110</v>
      </c>
      <c r="D1832" s="92" t="s">
        <v>5624</v>
      </c>
      <c r="E1832" s="90">
        <v>3700</v>
      </c>
      <c r="F1832" s="95">
        <v>94110</v>
      </c>
    </row>
    <row r="1833" spans="1:6">
      <c r="A1833" s="96"/>
      <c r="B1833" s="90">
        <v>9412</v>
      </c>
      <c r="C1833" s="94">
        <v>94120</v>
      </c>
      <c r="D1833" s="92" t="s">
        <v>5625</v>
      </c>
      <c r="E1833" s="90">
        <v>3700</v>
      </c>
      <c r="F1833" s="95">
        <v>94120</v>
      </c>
    </row>
    <row r="1834" spans="1:6">
      <c r="A1834" s="112">
        <v>942</v>
      </c>
      <c r="B1834" s="85"/>
      <c r="C1834" s="85"/>
      <c r="D1834" s="86" t="s">
        <v>5626</v>
      </c>
      <c r="E1834" s="85"/>
      <c r="F1834" s="87"/>
    </row>
    <row r="1835" spans="1:6">
      <c r="A1835" s="96"/>
      <c r="B1835" s="90">
        <v>9421</v>
      </c>
      <c r="C1835" s="85"/>
      <c r="D1835" s="92" t="s">
        <v>5627</v>
      </c>
      <c r="E1835" s="85"/>
      <c r="F1835" s="87"/>
    </row>
    <row r="1836" spans="1:6" ht="19.5">
      <c r="A1836" s="96"/>
      <c r="B1836" s="85"/>
      <c r="C1836" s="94">
        <v>94211</v>
      </c>
      <c r="D1836" s="92" t="s">
        <v>5628</v>
      </c>
      <c r="E1836" s="90">
        <v>3812</v>
      </c>
      <c r="F1836" s="98" t="s">
        <v>5629</v>
      </c>
    </row>
    <row r="1837" spans="1:6" ht="19.5">
      <c r="A1837" s="96"/>
      <c r="B1837" s="85"/>
      <c r="C1837" s="101">
        <v>94212</v>
      </c>
      <c r="D1837" s="92" t="s">
        <v>5630</v>
      </c>
      <c r="E1837" s="99">
        <v>3812</v>
      </c>
      <c r="F1837" s="102" t="s">
        <v>5629</v>
      </c>
    </row>
    <row r="1838" spans="1:6">
      <c r="A1838" s="96"/>
      <c r="B1838" s="85"/>
      <c r="C1838" s="94">
        <v>94219</v>
      </c>
      <c r="D1838" s="92" t="s">
        <v>5631</v>
      </c>
      <c r="E1838" s="90">
        <v>3812</v>
      </c>
      <c r="F1838" s="98" t="s">
        <v>5629</v>
      </c>
    </row>
    <row r="1839" spans="1:6">
      <c r="A1839" s="96"/>
      <c r="B1839" s="90">
        <v>9422</v>
      </c>
      <c r="C1839" s="85"/>
      <c r="D1839" s="92" t="s">
        <v>5632</v>
      </c>
      <c r="E1839" s="85"/>
      <c r="F1839" s="87"/>
    </row>
    <row r="1840" spans="1:6" ht="19.5">
      <c r="A1840" s="96"/>
      <c r="B1840" s="85"/>
      <c r="C1840" s="94">
        <v>94221</v>
      </c>
      <c r="D1840" s="92" t="s">
        <v>5633</v>
      </c>
      <c r="E1840" s="90">
        <v>3811</v>
      </c>
      <c r="F1840" s="98" t="s">
        <v>5629</v>
      </c>
    </row>
    <row r="1841" spans="1:6">
      <c r="A1841" s="96"/>
      <c r="B1841" s="85"/>
      <c r="C1841" s="94">
        <v>94229</v>
      </c>
      <c r="D1841" s="92" t="s">
        <v>5634</v>
      </c>
      <c r="E1841" s="90">
        <v>3811</v>
      </c>
      <c r="F1841" s="98" t="s">
        <v>5629</v>
      </c>
    </row>
    <row r="1842" spans="1:6">
      <c r="A1842" s="96"/>
      <c r="B1842" s="99">
        <v>9423</v>
      </c>
      <c r="C1842" s="85"/>
      <c r="D1842" s="100" t="s">
        <v>5635</v>
      </c>
      <c r="E1842" s="85"/>
      <c r="F1842" s="87"/>
    </row>
    <row r="1843" spans="1:6">
      <c r="A1843" s="89"/>
      <c r="B1843" s="91"/>
      <c r="C1843" s="94">
        <v>94231</v>
      </c>
      <c r="D1843" s="92" t="s">
        <v>5636</v>
      </c>
      <c r="E1843" s="90">
        <v>3811</v>
      </c>
      <c r="F1843" s="98" t="s">
        <v>5629</v>
      </c>
    </row>
    <row r="1844" spans="1:6">
      <c r="A1844" s="96"/>
      <c r="B1844" s="85"/>
      <c r="C1844" s="94">
        <v>94239</v>
      </c>
      <c r="D1844" s="92" t="s">
        <v>5637</v>
      </c>
      <c r="E1844" s="90">
        <v>3811</v>
      </c>
      <c r="F1844" s="98" t="s">
        <v>5629</v>
      </c>
    </row>
    <row r="1845" spans="1:6">
      <c r="A1845" s="112">
        <v>943</v>
      </c>
      <c r="B1845" s="85"/>
      <c r="C1845" s="85"/>
      <c r="D1845" s="86" t="s">
        <v>5638</v>
      </c>
      <c r="E1845" s="85"/>
      <c r="F1845" s="87"/>
    </row>
    <row r="1846" spans="1:6" ht="19.5">
      <c r="A1846" s="96"/>
      <c r="B1846" s="90">
        <v>9431</v>
      </c>
      <c r="C1846" s="85"/>
      <c r="D1846" s="97" t="s">
        <v>5639</v>
      </c>
      <c r="E1846" s="85"/>
      <c r="F1846" s="87"/>
    </row>
    <row r="1847" spans="1:6" ht="19.5">
      <c r="A1847" s="96"/>
      <c r="B1847" s="85"/>
      <c r="C1847" s="94">
        <v>94311</v>
      </c>
      <c r="D1847" s="97" t="s">
        <v>5640</v>
      </c>
      <c r="E1847" s="90">
        <v>3812</v>
      </c>
      <c r="F1847" s="98" t="s">
        <v>5641</v>
      </c>
    </row>
    <row r="1848" spans="1:6" ht="19.5">
      <c r="A1848" s="96"/>
      <c r="B1848" s="85"/>
      <c r="C1848" s="94">
        <v>94312</v>
      </c>
      <c r="D1848" s="97" t="s">
        <v>5642</v>
      </c>
      <c r="E1848" s="90">
        <v>3830</v>
      </c>
      <c r="F1848" s="98" t="s">
        <v>5643</v>
      </c>
    </row>
    <row r="1849" spans="1:6" ht="19.5">
      <c r="A1849" s="96"/>
      <c r="B1849" s="85"/>
      <c r="C1849" s="94">
        <v>94313</v>
      </c>
      <c r="D1849" s="97" t="s">
        <v>5644</v>
      </c>
      <c r="E1849" s="90">
        <v>3811</v>
      </c>
      <c r="F1849" s="98" t="s">
        <v>5645</v>
      </c>
    </row>
    <row r="1850" spans="1:6" ht="19.5">
      <c r="A1850" s="96"/>
      <c r="B1850" s="85"/>
      <c r="C1850" s="94">
        <v>94319</v>
      </c>
      <c r="D1850" s="92" t="s">
        <v>5646</v>
      </c>
      <c r="E1850" s="90">
        <v>3811</v>
      </c>
      <c r="F1850" s="98" t="s">
        <v>5645</v>
      </c>
    </row>
    <row r="1851" spans="1:6">
      <c r="A1851" s="96"/>
      <c r="B1851" s="90">
        <v>9432</v>
      </c>
      <c r="C1851" s="85"/>
      <c r="D1851" s="92" t="s">
        <v>5647</v>
      </c>
      <c r="E1851" s="85"/>
      <c r="F1851" s="87"/>
    </row>
    <row r="1852" spans="1:6">
      <c r="A1852" s="89"/>
      <c r="B1852" s="91"/>
      <c r="C1852" s="94">
        <v>94321</v>
      </c>
      <c r="D1852" s="92" t="s">
        <v>5648</v>
      </c>
      <c r="E1852" s="90">
        <v>3822</v>
      </c>
      <c r="F1852" s="98" t="s">
        <v>5641</v>
      </c>
    </row>
    <row r="1853" spans="1:6">
      <c r="A1853" s="96"/>
      <c r="B1853" s="85"/>
      <c r="C1853" s="94">
        <v>94322</v>
      </c>
      <c r="D1853" s="92" t="s">
        <v>5649</v>
      </c>
      <c r="E1853" s="90">
        <v>3822</v>
      </c>
      <c r="F1853" s="98" t="s">
        <v>5641</v>
      </c>
    </row>
    <row r="1854" spans="1:6">
      <c r="A1854" s="96"/>
      <c r="B1854" s="90">
        <v>9433</v>
      </c>
      <c r="C1854" s="85"/>
      <c r="D1854" s="92" t="s">
        <v>5650</v>
      </c>
      <c r="E1854" s="85"/>
      <c r="F1854" s="87"/>
    </row>
    <row r="1855" spans="1:6">
      <c r="A1855" s="89"/>
      <c r="B1855" s="91"/>
      <c r="C1855" s="94">
        <v>94331</v>
      </c>
      <c r="D1855" s="92" t="s">
        <v>5651</v>
      </c>
      <c r="E1855" s="90">
        <v>3821</v>
      </c>
      <c r="F1855" s="98" t="s">
        <v>5645</v>
      </c>
    </row>
    <row r="1856" spans="1:6">
      <c r="A1856" s="89"/>
      <c r="B1856" s="91"/>
      <c r="C1856" s="94">
        <v>94332</v>
      </c>
      <c r="D1856" s="92" t="s">
        <v>5652</v>
      </c>
      <c r="E1856" s="90">
        <v>3821</v>
      </c>
      <c r="F1856" s="98" t="s">
        <v>5645</v>
      </c>
    </row>
    <row r="1857" spans="1:6">
      <c r="A1857" s="89"/>
      <c r="B1857" s="91"/>
      <c r="C1857" s="94">
        <v>94333</v>
      </c>
      <c r="D1857" s="92" t="s">
        <v>5653</v>
      </c>
      <c r="E1857" s="90">
        <v>3821</v>
      </c>
      <c r="F1857" s="98" t="s">
        <v>5645</v>
      </c>
    </row>
    <row r="1858" spans="1:6">
      <c r="A1858" s="96"/>
      <c r="B1858" s="85"/>
      <c r="C1858" s="94">
        <v>94339</v>
      </c>
      <c r="D1858" s="92" t="s">
        <v>5654</v>
      </c>
      <c r="E1858" s="90">
        <v>3821</v>
      </c>
      <c r="F1858" s="98" t="s">
        <v>5645</v>
      </c>
    </row>
    <row r="1859" spans="1:6">
      <c r="A1859" s="109">
        <v>944</v>
      </c>
      <c r="B1859" s="85"/>
      <c r="C1859" s="85"/>
      <c r="D1859" s="110" t="s">
        <v>5655</v>
      </c>
      <c r="E1859" s="85"/>
      <c r="F1859" s="87"/>
    </row>
    <row r="1860" spans="1:6">
      <c r="A1860" s="89"/>
      <c r="B1860" s="90">
        <v>9441</v>
      </c>
      <c r="C1860" s="91"/>
      <c r="D1860" s="92" t="s">
        <v>5656</v>
      </c>
      <c r="E1860" s="91"/>
      <c r="F1860" s="93"/>
    </row>
    <row r="1861" spans="1:6">
      <c r="A1861" s="96"/>
      <c r="B1861" s="85"/>
      <c r="C1861" s="94">
        <v>94411</v>
      </c>
      <c r="D1861" s="92" t="s">
        <v>5657</v>
      </c>
      <c r="E1861" s="90">
        <v>3900</v>
      </c>
      <c r="F1861" s="98" t="s">
        <v>5658</v>
      </c>
    </row>
    <row r="1862" spans="1:6" ht="19.5">
      <c r="A1862" s="96"/>
      <c r="B1862" s="85"/>
      <c r="C1862" s="101">
        <v>94412</v>
      </c>
      <c r="D1862" s="92" t="s">
        <v>5659</v>
      </c>
      <c r="E1862" s="99">
        <v>3900</v>
      </c>
      <c r="F1862" s="102" t="s">
        <v>5658</v>
      </c>
    </row>
    <row r="1863" spans="1:6" ht="19.5">
      <c r="A1863" s="96"/>
      <c r="B1863" s="85"/>
      <c r="C1863" s="94">
        <v>94413</v>
      </c>
      <c r="D1863" s="92" t="s">
        <v>5660</v>
      </c>
      <c r="E1863" s="90">
        <v>3900</v>
      </c>
      <c r="F1863" s="98" t="s">
        <v>5658</v>
      </c>
    </row>
    <row r="1864" spans="1:6" ht="19.5">
      <c r="A1864" s="111"/>
      <c r="B1864" s="99">
        <v>9442</v>
      </c>
      <c r="C1864" s="101">
        <v>94420</v>
      </c>
      <c r="D1864" s="92" t="s">
        <v>5661</v>
      </c>
      <c r="E1864" s="99">
        <v>3900</v>
      </c>
      <c r="F1864" s="102" t="s">
        <v>5658</v>
      </c>
    </row>
    <row r="1865" spans="1:6">
      <c r="A1865" s="96"/>
      <c r="B1865" s="90">
        <v>9443</v>
      </c>
      <c r="C1865" s="94">
        <v>94430</v>
      </c>
      <c r="D1865" s="92" t="s">
        <v>5662</v>
      </c>
      <c r="E1865" s="90">
        <v>3900</v>
      </c>
      <c r="F1865" s="98" t="s">
        <v>5658</v>
      </c>
    </row>
    <row r="1866" spans="1:6">
      <c r="A1866" s="96"/>
      <c r="B1866" s="90">
        <v>9449</v>
      </c>
      <c r="C1866" s="94">
        <v>94490</v>
      </c>
      <c r="D1866" s="92" t="s">
        <v>5663</v>
      </c>
      <c r="E1866" s="90">
        <v>3900</v>
      </c>
      <c r="F1866" s="98" t="s">
        <v>5658</v>
      </c>
    </row>
    <row r="1867" spans="1:6">
      <c r="A1867" s="112">
        <v>945</v>
      </c>
      <c r="B1867" s="85"/>
      <c r="C1867" s="85"/>
      <c r="D1867" s="86" t="s">
        <v>5664</v>
      </c>
      <c r="E1867" s="85"/>
      <c r="F1867" s="87"/>
    </row>
    <row r="1868" spans="1:6">
      <c r="A1868" s="89"/>
      <c r="B1868" s="90">
        <v>9451</v>
      </c>
      <c r="C1868" s="94">
        <v>94510</v>
      </c>
      <c r="D1868" s="92" t="s">
        <v>5665</v>
      </c>
      <c r="E1868" s="90">
        <v>8129</v>
      </c>
      <c r="F1868" s="95">
        <v>94310</v>
      </c>
    </row>
    <row r="1869" spans="1:6">
      <c r="A1869" s="96"/>
      <c r="B1869" s="99">
        <v>9459</v>
      </c>
      <c r="C1869" s="101">
        <v>94590</v>
      </c>
      <c r="D1869" s="100" t="s">
        <v>5666</v>
      </c>
      <c r="E1869" s="85"/>
      <c r="F1869" s="87"/>
    </row>
    <row r="1870" spans="1:6">
      <c r="A1870" s="89"/>
      <c r="B1870" s="91"/>
      <c r="C1870" s="91"/>
      <c r="D1870" s="91"/>
      <c r="E1870" s="90">
        <v>8129</v>
      </c>
      <c r="F1870" s="95">
        <v>94390</v>
      </c>
    </row>
    <row r="1871" spans="1:6">
      <c r="A1871" s="88">
        <v>949</v>
      </c>
      <c r="B1871" s="85"/>
      <c r="C1871" s="85"/>
      <c r="D1871" s="86" t="s">
        <v>5667</v>
      </c>
      <c r="E1871" s="85"/>
      <c r="F1871" s="87"/>
    </row>
    <row r="1872" spans="1:6">
      <c r="A1872" s="96"/>
      <c r="B1872" s="90">
        <v>9490</v>
      </c>
      <c r="C1872" s="94">
        <v>94900</v>
      </c>
      <c r="D1872" s="92" t="s">
        <v>5668</v>
      </c>
      <c r="E1872" s="90">
        <v>3900</v>
      </c>
      <c r="F1872" s="98" t="s">
        <v>5658</v>
      </c>
    </row>
    <row r="1873" spans="1:6">
      <c r="A1873" s="84" t="s">
        <v>5669</v>
      </c>
      <c r="B1873" s="85"/>
      <c r="C1873" s="85"/>
      <c r="D1873" s="86" t="s">
        <v>5670</v>
      </c>
      <c r="E1873" s="85"/>
      <c r="F1873" s="87"/>
    </row>
    <row r="1874" spans="1:6" ht="29.25">
      <c r="A1874" s="125">
        <v>951</v>
      </c>
      <c r="B1874" s="97"/>
      <c r="C1874" s="97"/>
      <c r="D1874" s="86" t="s">
        <v>5671</v>
      </c>
      <c r="E1874" s="97"/>
      <c r="F1874" s="118"/>
    </row>
    <row r="1875" spans="1:6" ht="19.5">
      <c r="A1875" s="96"/>
      <c r="B1875" s="99">
        <v>9511</v>
      </c>
      <c r="C1875" s="85"/>
      <c r="D1875" s="92" t="s">
        <v>5672</v>
      </c>
      <c r="E1875" s="85"/>
      <c r="F1875" s="87"/>
    </row>
    <row r="1876" spans="1:6" ht="19.5">
      <c r="A1876" s="96"/>
      <c r="B1876" s="85"/>
      <c r="C1876" s="94">
        <v>95110</v>
      </c>
      <c r="D1876" s="92" t="s">
        <v>5672</v>
      </c>
      <c r="E1876" s="90">
        <v>9411</v>
      </c>
      <c r="F1876" s="95">
        <v>95110</v>
      </c>
    </row>
    <row r="1877" spans="1:6">
      <c r="A1877" s="96"/>
      <c r="B1877" s="90">
        <v>9512</v>
      </c>
      <c r="C1877" s="85"/>
      <c r="D1877" s="92" t="s">
        <v>5673</v>
      </c>
      <c r="E1877" s="85"/>
      <c r="F1877" s="87"/>
    </row>
    <row r="1878" spans="1:6">
      <c r="A1878" s="96"/>
      <c r="B1878" s="85"/>
      <c r="C1878" s="94">
        <v>95120</v>
      </c>
      <c r="D1878" s="92" t="s">
        <v>5673</v>
      </c>
      <c r="E1878" s="90">
        <v>9412</v>
      </c>
      <c r="F1878" s="95">
        <v>95120</v>
      </c>
    </row>
    <row r="1879" spans="1:6">
      <c r="A1879" s="88">
        <v>952</v>
      </c>
      <c r="B1879" s="85"/>
      <c r="C1879" s="85"/>
      <c r="D1879" s="86" t="s">
        <v>5674</v>
      </c>
      <c r="E1879" s="85"/>
      <c r="F1879" s="87"/>
    </row>
    <row r="1880" spans="1:6">
      <c r="A1880" s="89"/>
      <c r="B1880" s="90">
        <v>9520</v>
      </c>
      <c r="C1880" s="91"/>
      <c r="D1880" s="92" t="s">
        <v>5675</v>
      </c>
      <c r="E1880" s="91"/>
      <c r="F1880" s="93"/>
    </row>
    <row r="1881" spans="1:6">
      <c r="A1881" s="96"/>
      <c r="B1881" s="85"/>
      <c r="C1881" s="94">
        <v>95200</v>
      </c>
      <c r="D1881" s="92" t="s">
        <v>5675</v>
      </c>
      <c r="E1881" s="90">
        <v>9420</v>
      </c>
      <c r="F1881" s="95">
        <v>95200</v>
      </c>
    </row>
    <row r="1882" spans="1:6">
      <c r="A1882" s="88">
        <v>959</v>
      </c>
      <c r="B1882" s="85"/>
      <c r="C1882" s="85"/>
      <c r="D1882" s="86" t="s">
        <v>5676</v>
      </c>
      <c r="E1882" s="85"/>
      <c r="F1882" s="87"/>
    </row>
    <row r="1883" spans="1:6">
      <c r="A1883" s="89"/>
      <c r="B1883" s="90">
        <v>9591</v>
      </c>
      <c r="C1883" s="91"/>
      <c r="D1883" s="92" t="s">
        <v>5677</v>
      </c>
      <c r="E1883" s="91"/>
      <c r="F1883" s="93"/>
    </row>
    <row r="1884" spans="1:6">
      <c r="A1884" s="96"/>
      <c r="B1884" s="85"/>
      <c r="C1884" s="94">
        <v>95910</v>
      </c>
      <c r="D1884" s="92" t="s">
        <v>5677</v>
      </c>
      <c r="E1884" s="90">
        <v>9491</v>
      </c>
      <c r="F1884" s="95">
        <v>95910</v>
      </c>
    </row>
    <row r="1885" spans="1:6">
      <c r="A1885" s="96"/>
      <c r="B1885" s="90">
        <v>9592</v>
      </c>
      <c r="C1885" s="85"/>
      <c r="D1885" s="92" t="s">
        <v>5678</v>
      </c>
      <c r="E1885" s="85"/>
      <c r="F1885" s="87"/>
    </row>
    <row r="1886" spans="1:6">
      <c r="A1886" s="96"/>
      <c r="B1886" s="85"/>
      <c r="C1886" s="94">
        <v>95920</v>
      </c>
      <c r="D1886" s="92" t="s">
        <v>5678</v>
      </c>
      <c r="E1886" s="90">
        <v>9492</v>
      </c>
      <c r="F1886" s="95">
        <v>95920</v>
      </c>
    </row>
    <row r="1887" spans="1:6">
      <c r="A1887" s="96"/>
      <c r="B1887" s="90">
        <v>9599</v>
      </c>
      <c r="C1887" s="85"/>
      <c r="D1887" s="92" t="s">
        <v>5679</v>
      </c>
      <c r="E1887" s="85"/>
      <c r="F1887" s="87"/>
    </row>
    <row r="1888" spans="1:6">
      <c r="A1888" s="96"/>
      <c r="B1888" s="85"/>
      <c r="C1888" s="94">
        <v>95991</v>
      </c>
      <c r="D1888" s="92" t="s">
        <v>5680</v>
      </c>
      <c r="E1888" s="90">
        <v>9499</v>
      </c>
      <c r="F1888" s="95">
        <v>95999</v>
      </c>
    </row>
    <row r="1889" spans="1:6">
      <c r="A1889" s="89"/>
      <c r="B1889" s="91"/>
      <c r="C1889" s="94">
        <v>95992</v>
      </c>
      <c r="D1889" s="92" t="s">
        <v>5681</v>
      </c>
      <c r="E1889" s="90">
        <v>9499</v>
      </c>
      <c r="F1889" s="95">
        <v>95999</v>
      </c>
    </row>
    <row r="1890" spans="1:6">
      <c r="A1890" s="89"/>
      <c r="B1890" s="91"/>
      <c r="C1890" s="94">
        <v>95993</v>
      </c>
      <c r="D1890" s="92" t="s">
        <v>5682</v>
      </c>
      <c r="E1890" s="90">
        <v>9499</v>
      </c>
      <c r="F1890" s="95">
        <v>95992</v>
      </c>
    </row>
    <row r="1891" spans="1:6" ht="19.5">
      <c r="A1891" s="96"/>
      <c r="B1891" s="85"/>
      <c r="C1891" s="94">
        <v>95994</v>
      </c>
      <c r="D1891" s="97" t="s">
        <v>5683</v>
      </c>
      <c r="E1891" s="90">
        <v>9499</v>
      </c>
      <c r="F1891" s="95">
        <v>95991</v>
      </c>
    </row>
    <row r="1892" spans="1:6">
      <c r="A1892" s="89"/>
      <c r="B1892" s="91"/>
      <c r="C1892" s="94">
        <v>95995</v>
      </c>
      <c r="D1892" s="92" t="s">
        <v>5684</v>
      </c>
      <c r="E1892" s="90">
        <v>9499</v>
      </c>
      <c r="F1892" s="95">
        <v>95993</v>
      </c>
    </row>
    <row r="1893" spans="1:6" ht="19.5">
      <c r="A1893" s="96"/>
      <c r="B1893" s="85"/>
      <c r="C1893" s="94">
        <v>95996</v>
      </c>
      <c r="D1893" s="97" t="s">
        <v>5685</v>
      </c>
      <c r="E1893" s="85"/>
      <c r="F1893" s="87"/>
    </row>
    <row r="1894" spans="1:6" ht="19.5">
      <c r="A1894" s="96"/>
      <c r="B1894" s="85"/>
      <c r="C1894" s="94">
        <v>95997</v>
      </c>
      <c r="D1894" s="97" t="s">
        <v>5686</v>
      </c>
      <c r="E1894" s="90">
        <v>9499</v>
      </c>
      <c r="F1894" s="95">
        <v>95999</v>
      </c>
    </row>
    <row r="1895" spans="1:6">
      <c r="A1895" s="89"/>
      <c r="B1895" s="91"/>
      <c r="C1895" s="94">
        <v>95998</v>
      </c>
      <c r="D1895" s="92" t="s">
        <v>5687</v>
      </c>
      <c r="E1895" s="90">
        <v>9499</v>
      </c>
      <c r="F1895" s="95">
        <v>95999</v>
      </c>
    </row>
    <row r="1896" spans="1:6">
      <c r="A1896" s="96"/>
      <c r="B1896" s="85"/>
      <c r="C1896" s="94">
        <v>95999</v>
      </c>
      <c r="D1896" s="92" t="s">
        <v>5688</v>
      </c>
      <c r="E1896" s="90">
        <v>9499</v>
      </c>
      <c r="F1896" s="95">
        <v>95999</v>
      </c>
    </row>
    <row r="1897" spans="1:6" ht="19.5">
      <c r="A1897" s="132" t="s">
        <v>5689</v>
      </c>
      <c r="B1897" s="97"/>
      <c r="C1897" s="97"/>
      <c r="D1897" s="86" t="s">
        <v>5690</v>
      </c>
      <c r="E1897" s="97"/>
      <c r="F1897" s="118"/>
    </row>
    <row r="1898" spans="1:6">
      <c r="A1898" s="88">
        <v>961</v>
      </c>
      <c r="B1898" s="85"/>
      <c r="C1898" s="85"/>
      <c r="D1898" s="86" t="s">
        <v>5691</v>
      </c>
      <c r="E1898" s="85"/>
      <c r="F1898" s="87"/>
    </row>
    <row r="1899" spans="1:6">
      <c r="A1899" s="89"/>
      <c r="B1899" s="90">
        <v>9611</v>
      </c>
      <c r="C1899" s="91"/>
      <c r="D1899" s="92" t="s">
        <v>5692</v>
      </c>
      <c r="E1899" s="91"/>
      <c r="F1899" s="93"/>
    </row>
    <row r="1900" spans="1:6">
      <c r="A1900" s="89"/>
      <c r="B1900" s="91"/>
      <c r="C1900" s="94">
        <v>96111</v>
      </c>
      <c r="D1900" s="92" t="s">
        <v>5692</v>
      </c>
      <c r="E1900" s="90">
        <v>5920</v>
      </c>
      <c r="F1900" s="98" t="s">
        <v>5693</v>
      </c>
    </row>
    <row r="1901" spans="1:6">
      <c r="A1901" s="89"/>
      <c r="B1901" s="91"/>
      <c r="C1901" s="94">
        <v>96112</v>
      </c>
      <c r="D1901" s="92" t="s">
        <v>5694</v>
      </c>
      <c r="E1901" s="90">
        <v>5920</v>
      </c>
      <c r="F1901" s="98" t="s">
        <v>5693</v>
      </c>
    </row>
    <row r="1902" spans="1:6">
      <c r="A1902" s="96"/>
      <c r="B1902" s="85"/>
      <c r="C1902" s="94">
        <v>96113</v>
      </c>
      <c r="D1902" s="92" t="s">
        <v>5695</v>
      </c>
      <c r="E1902" s="90">
        <v>5920</v>
      </c>
      <c r="F1902" s="87"/>
    </row>
    <row r="1903" spans="1:6" ht="19.5">
      <c r="A1903" s="96"/>
      <c r="B1903" s="99">
        <v>9612</v>
      </c>
      <c r="C1903" s="85"/>
      <c r="D1903" s="92" t="s">
        <v>5696</v>
      </c>
      <c r="E1903" s="85"/>
      <c r="F1903" s="87"/>
    </row>
    <row r="1904" spans="1:6" ht="19.5">
      <c r="A1904" s="96"/>
      <c r="B1904" s="85"/>
      <c r="C1904" s="94">
        <v>96121</v>
      </c>
      <c r="D1904" s="97" t="s">
        <v>5697</v>
      </c>
      <c r="E1904" s="113" t="s">
        <v>5698</v>
      </c>
      <c r="F1904" s="98" t="s">
        <v>5699</v>
      </c>
    </row>
    <row r="1905" spans="1:6" ht="19.5">
      <c r="A1905" s="96"/>
      <c r="B1905" s="85"/>
      <c r="C1905" s="94">
        <v>96122</v>
      </c>
      <c r="D1905" s="92" t="s">
        <v>5700</v>
      </c>
      <c r="E1905" s="113" t="s">
        <v>5701</v>
      </c>
      <c r="F1905" s="133" t="s">
        <v>5702</v>
      </c>
    </row>
    <row r="1906" spans="1:6" ht="19.5">
      <c r="A1906" s="96"/>
      <c r="B1906" s="85"/>
      <c r="C1906" s="94">
        <v>96123</v>
      </c>
      <c r="D1906" s="92" t="s">
        <v>5703</v>
      </c>
      <c r="E1906" s="113" t="s">
        <v>5704</v>
      </c>
      <c r="F1906" s="87"/>
    </row>
    <row r="1907" spans="1:6">
      <c r="A1907" s="96"/>
      <c r="B1907" s="90">
        <v>9613</v>
      </c>
      <c r="C1907" s="85"/>
      <c r="D1907" s="92" t="s">
        <v>5705</v>
      </c>
      <c r="E1907" s="85"/>
      <c r="F1907" s="87"/>
    </row>
    <row r="1908" spans="1:6">
      <c r="A1908" s="89"/>
      <c r="B1908" s="91"/>
      <c r="C1908" s="94">
        <v>96131</v>
      </c>
      <c r="D1908" s="92" t="s">
        <v>5706</v>
      </c>
      <c r="E1908" s="90">
        <v>5912</v>
      </c>
      <c r="F1908" s="98" t="s">
        <v>5707</v>
      </c>
    </row>
    <row r="1909" spans="1:6">
      <c r="A1909" s="89"/>
      <c r="B1909" s="91"/>
      <c r="C1909" s="94">
        <v>96132</v>
      </c>
      <c r="D1909" s="92" t="s">
        <v>5708</v>
      </c>
      <c r="E1909" s="90">
        <v>5912</v>
      </c>
      <c r="F1909" s="98" t="s">
        <v>5707</v>
      </c>
    </row>
    <row r="1910" spans="1:6">
      <c r="A1910" s="89"/>
      <c r="B1910" s="91"/>
      <c r="C1910" s="94">
        <v>96133</v>
      </c>
      <c r="D1910" s="92" t="s">
        <v>5709</v>
      </c>
      <c r="E1910" s="90">
        <v>5912</v>
      </c>
      <c r="F1910" s="98" t="s">
        <v>5710</v>
      </c>
    </row>
    <row r="1911" spans="1:6">
      <c r="A1911" s="89"/>
      <c r="B1911" s="91"/>
      <c r="C1911" s="94">
        <v>96134</v>
      </c>
      <c r="D1911" s="92" t="s">
        <v>5711</v>
      </c>
      <c r="E1911" s="90">
        <v>5912</v>
      </c>
      <c r="F1911" s="98" t="s">
        <v>5710</v>
      </c>
    </row>
    <row r="1912" spans="1:6">
      <c r="A1912" s="89"/>
      <c r="B1912" s="91"/>
      <c r="C1912" s="94">
        <v>96135</v>
      </c>
      <c r="D1912" s="92" t="s">
        <v>5712</v>
      </c>
      <c r="E1912" s="90">
        <v>5912</v>
      </c>
      <c r="F1912" s="98" t="s">
        <v>5710</v>
      </c>
    </row>
    <row r="1913" spans="1:6">
      <c r="A1913" s="89"/>
      <c r="B1913" s="91"/>
      <c r="C1913" s="94">
        <v>96136</v>
      </c>
      <c r="D1913" s="92" t="s">
        <v>5713</v>
      </c>
      <c r="E1913" s="90">
        <v>5912</v>
      </c>
      <c r="F1913" s="98" t="s">
        <v>5710</v>
      </c>
    </row>
    <row r="1914" spans="1:6">
      <c r="A1914" s="89"/>
      <c r="B1914" s="91"/>
      <c r="C1914" s="94">
        <v>96137</v>
      </c>
      <c r="D1914" s="92" t="s">
        <v>5714</v>
      </c>
      <c r="E1914" s="90">
        <v>5920</v>
      </c>
      <c r="F1914" s="98" t="s">
        <v>5707</v>
      </c>
    </row>
    <row r="1915" spans="1:6">
      <c r="A1915" s="96"/>
      <c r="B1915" s="85"/>
      <c r="C1915" s="94">
        <v>96139</v>
      </c>
      <c r="D1915" s="92" t="s">
        <v>5715</v>
      </c>
      <c r="E1915" s="90">
        <v>5912</v>
      </c>
      <c r="F1915" s="98" t="s">
        <v>5710</v>
      </c>
    </row>
    <row r="1916" spans="1:6" ht="19.5">
      <c r="A1916" s="96"/>
      <c r="B1916" s="99">
        <v>9614</v>
      </c>
      <c r="C1916" s="85"/>
      <c r="D1916" s="92" t="s">
        <v>5716</v>
      </c>
      <c r="E1916" s="85"/>
      <c r="F1916" s="87"/>
    </row>
    <row r="1917" spans="1:6" ht="19.5">
      <c r="A1917" s="96"/>
      <c r="B1917" s="85"/>
      <c r="C1917" s="94">
        <v>96140</v>
      </c>
      <c r="D1917" s="92" t="s">
        <v>5716</v>
      </c>
      <c r="E1917" s="90">
        <v>5913</v>
      </c>
      <c r="F1917" s="95">
        <v>96141</v>
      </c>
    </row>
    <row r="1918" spans="1:6">
      <c r="A1918" s="96"/>
      <c r="B1918" s="90">
        <v>9615</v>
      </c>
      <c r="C1918" s="85"/>
      <c r="D1918" s="92" t="s">
        <v>5717</v>
      </c>
      <c r="E1918" s="85"/>
      <c r="F1918" s="87"/>
    </row>
    <row r="1919" spans="1:6">
      <c r="A1919" s="96"/>
      <c r="B1919" s="85"/>
      <c r="C1919" s="94">
        <v>96150</v>
      </c>
      <c r="D1919" s="92" t="s">
        <v>5717</v>
      </c>
      <c r="E1919" s="90">
        <v>5914</v>
      </c>
      <c r="F1919" s="98" t="s">
        <v>5718</v>
      </c>
    </row>
    <row r="1920" spans="1:6" ht="19.5">
      <c r="A1920" s="109">
        <v>962</v>
      </c>
      <c r="B1920" s="85"/>
      <c r="C1920" s="85"/>
      <c r="D1920" s="86" t="s">
        <v>5719</v>
      </c>
      <c r="E1920" s="85"/>
      <c r="F1920" s="87"/>
    </row>
    <row r="1921" spans="1:6">
      <c r="A1921" s="96"/>
      <c r="B1921" s="90">
        <v>9621</v>
      </c>
      <c r="C1921" s="85"/>
      <c r="D1921" s="92" t="s">
        <v>5720</v>
      </c>
      <c r="E1921" s="85"/>
      <c r="F1921" s="87"/>
    </row>
    <row r="1922" spans="1:6">
      <c r="A1922" s="96"/>
      <c r="B1922" s="85"/>
      <c r="C1922" s="94">
        <v>96210</v>
      </c>
      <c r="D1922" s="92" t="s">
        <v>5720</v>
      </c>
      <c r="E1922" s="113" t="s">
        <v>5721</v>
      </c>
      <c r="F1922" s="95">
        <v>96210</v>
      </c>
    </row>
    <row r="1923" spans="1:6">
      <c r="A1923" s="96"/>
      <c r="B1923" s="99">
        <v>9622</v>
      </c>
      <c r="C1923" s="85"/>
      <c r="D1923" s="100" t="s">
        <v>5722</v>
      </c>
      <c r="E1923" s="85"/>
      <c r="F1923" s="87"/>
    </row>
    <row r="1924" spans="1:6">
      <c r="A1924" s="96"/>
      <c r="B1924" s="85"/>
      <c r="C1924" s="94">
        <v>96220</v>
      </c>
      <c r="D1924" s="92" t="s">
        <v>5722</v>
      </c>
      <c r="E1924" s="113" t="s">
        <v>5723</v>
      </c>
      <c r="F1924" s="98" t="s">
        <v>5724</v>
      </c>
    </row>
    <row r="1925" spans="1:6" ht="19.5">
      <c r="A1925" s="96"/>
      <c r="B1925" s="99">
        <v>9623</v>
      </c>
      <c r="C1925" s="85"/>
      <c r="D1925" s="92" t="s">
        <v>5725</v>
      </c>
      <c r="E1925" s="85"/>
      <c r="F1925" s="87"/>
    </row>
    <row r="1926" spans="1:6" ht="19.5">
      <c r="A1926" s="96"/>
      <c r="B1926" s="85"/>
      <c r="C1926" s="94">
        <v>96230</v>
      </c>
      <c r="D1926" s="92" t="s">
        <v>5725</v>
      </c>
      <c r="E1926" s="113" t="s">
        <v>5723</v>
      </c>
      <c r="F1926" s="98" t="s">
        <v>5726</v>
      </c>
    </row>
    <row r="1927" spans="1:6">
      <c r="A1927" s="96"/>
      <c r="B1927" s="90">
        <v>9629</v>
      </c>
      <c r="C1927" s="85"/>
      <c r="D1927" s="92" t="s">
        <v>5727</v>
      </c>
      <c r="E1927" s="85"/>
      <c r="F1927" s="87"/>
    </row>
    <row r="1928" spans="1:6">
      <c r="A1928" s="96"/>
      <c r="B1928" s="85"/>
      <c r="C1928" s="94">
        <v>96290</v>
      </c>
      <c r="D1928" s="92" t="s">
        <v>5727</v>
      </c>
      <c r="E1928" s="113" t="s">
        <v>5723</v>
      </c>
      <c r="F1928" s="95">
        <v>96290</v>
      </c>
    </row>
    <row r="1929" spans="1:6">
      <c r="A1929" s="112">
        <v>963</v>
      </c>
      <c r="B1929" s="85"/>
      <c r="C1929" s="85"/>
      <c r="D1929" s="86" t="s">
        <v>5728</v>
      </c>
      <c r="E1929" s="85"/>
      <c r="F1929" s="87"/>
    </row>
    <row r="1930" spans="1:6">
      <c r="A1930" s="89"/>
      <c r="B1930" s="90">
        <v>9631</v>
      </c>
      <c r="C1930" s="91"/>
      <c r="D1930" s="92" t="s">
        <v>5729</v>
      </c>
      <c r="E1930" s="91"/>
      <c r="F1930" s="93"/>
    </row>
    <row r="1931" spans="1:6">
      <c r="A1931" s="96"/>
      <c r="B1931" s="85"/>
      <c r="C1931" s="94">
        <v>96310</v>
      </c>
      <c r="D1931" s="92" t="s">
        <v>5729</v>
      </c>
      <c r="E1931" s="113" t="s">
        <v>5723</v>
      </c>
      <c r="F1931" s="95">
        <v>96310</v>
      </c>
    </row>
    <row r="1932" spans="1:6" ht="19.5">
      <c r="A1932" s="96"/>
      <c r="B1932" s="99">
        <v>9632</v>
      </c>
      <c r="C1932" s="85"/>
      <c r="D1932" s="92" t="s">
        <v>5730</v>
      </c>
      <c r="E1932" s="85"/>
      <c r="F1932" s="87"/>
    </row>
    <row r="1933" spans="1:6" ht="19.5">
      <c r="A1933" s="96"/>
      <c r="B1933" s="85"/>
      <c r="C1933" s="94">
        <v>96320</v>
      </c>
      <c r="D1933" s="92" t="s">
        <v>5730</v>
      </c>
      <c r="E1933" s="139" t="s">
        <v>5731</v>
      </c>
      <c r="F1933" s="95">
        <v>96320</v>
      </c>
    </row>
    <row r="1934" spans="1:6" ht="19.5">
      <c r="A1934" s="96"/>
      <c r="B1934" s="99">
        <v>9633</v>
      </c>
      <c r="C1934" s="85"/>
      <c r="D1934" s="92" t="s">
        <v>5732</v>
      </c>
      <c r="E1934" s="85"/>
      <c r="F1934" s="87"/>
    </row>
    <row r="1935" spans="1:6" ht="19.5">
      <c r="A1935" s="96"/>
      <c r="B1935" s="85"/>
      <c r="C1935" s="94">
        <v>96330</v>
      </c>
      <c r="D1935" s="92" t="s">
        <v>5732</v>
      </c>
      <c r="E1935" s="113" t="s">
        <v>5733</v>
      </c>
      <c r="F1935" s="87"/>
    </row>
    <row r="1936" spans="1:6">
      <c r="A1936" s="112">
        <v>964</v>
      </c>
      <c r="B1936" s="85"/>
      <c r="C1936" s="85"/>
      <c r="D1936" s="86" t="s">
        <v>5734</v>
      </c>
      <c r="E1936" s="85"/>
      <c r="F1936" s="87"/>
    </row>
    <row r="1937" spans="1:6">
      <c r="A1937" s="89"/>
      <c r="B1937" s="90">
        <v>9641</v>
      </c>
      <c r="C1937" s="91"/>
      <c r="D1937" s="92" t="s">
        <v>5735</v>
      </c>
      <c r="E1937" s="91"/>
      <c r="F1937" s="93"/>
    </row>
    <row r="1938" spans="1:6" ht="19.5">
      <c r="A1938" s="96"/>
      <c r="B1938" s="85"/>
      <c r="C1938" s="94">
        <v>96411</v>
      </c>
      <c r="D1938" s="97" t="s">
        <v>5736</v>
      </c>
      <c r="E1938" s="90">
        <v>9102</v>
      </c>
      <c r="F1938" s="98" t="s">
        <v>5737</v>
      </c>
    </row>
    <row r="1939" spans="1:6">
      <c r="A1939" s="96"/>
      <c r="B1939" s="85"/>
      <c r="C1939" s="94">
        <v>96412</v>
      </c>
      <c r="D1939" s="92" t="s">
        <v>5738</v>
      </c>
      <c r="E1939" s="90">
        <v>9102</v>
      </c>
      <c r="F1939" s="95">
        <v>96412</v>
      </c>
    </row>
    <row r="1940" spans="1:6">
      <c r="A1940" s="96"/>
      <c r="B1940" s="90">
        <v>9642</v>
      </c>
      <c r="C1940" s="85"/>
      <c r="D1940" s="92" t="s">
        <v>5739</v>
      </c>
      <c r="E1940" s="85"/>
      <c r="F1940" s="87"/>
    </row>
    <row r="1941" spans="1:6">
      <c r="A1941" s="89"/>
      <c r="B1941" s="91"/>
      <c r="C1941" s="94">
        <v>96421</v>
      </c>
      <c r="D1941" s="92" t="s">
        <v>5740</v>
      </c>
      <c r="E1941" s="90">
        <v>9103</v>
      </c>
      <c r="F1941" s="95">
        <v>96421</v>
      </c>
    </row>
    <row r="1942" spans="1:6" ht="19.5">
      <c r="A1942" s="96"/>
      <c r="B1942" s="85"/>
      <c r="C1942" s="94">
        <v>96422</v>
      </c>
      <c r="D1942" s="92" t="s">
        <v>5741</v>
      </c>
      <c r="E1942" s="90">
        <v>9103</v>
      </c>
      <c r="F1942" s="95">
        <v>96422</v>
      </c>
    </row>
    <row r="1943" spans="1:6">
      <c r="A1943" s="112">
        <v>965</v>
      </c>
      <c r="B1943" s="85"/>
      <c r="C1943" s="85"/>
      <c r="D1943" s="86" t="s">
        <v>5742</v>
      </c>
      <c r="E1943" s="85"/>
      <c r="F1943" s="87"/>
    </row>
    <row r="1944" spans="1:6" ht="19.5">
      <c r="A1944" s="96"/>
      <c r="B1944" s="90">
        <v>9651</v>
      </c>
      <c r="C1944" s="85"/>
      <c r="D1944" s="92" t="s">
        <v>5743</v>
      </c>
      <c r="E1944" s="85"/>
      <c r="F1944" s="87"/>
    </row>
    <row r="1945" spans="1:6">
      <c r="A1945" s="96"/>
      <c r="B1945" s="85"/>
      <c r="C1945" s="94">
        <v>96511</v>
      </c>
      <c r="D1945" s="92" t="s">
        <v>5744</v>
      </c>
      <c r="E1945" s="90">
        <v>9319</v>
      </c>
      <c r="F1945" s="98" t="s">
        <v>5745</v>
      </c>
    </row>
    <row r="1946" spans="1:6">
      <c r="A1946" s="96"/>
      <c r="B1946" s="85"/>
      <c r="C1946" s="94">
        <v>96512</v>
      </c>
      <c r="D1946" s="92" t="s">
        <v>5746</v>
      </c>
      <c r="E1946" s="90">
        <v>9312</v>
      </c>
      <c r="F1946" s="98" t="s">
        <v>5745</v>
      </c>
    </row>
    <row r="1947" spans="1:6" ht="19.5">
      <c r="A1947" s="96"/>
      <c r="B1947" s="99">
        <v>9652</v>
      </c>
      <c r="C1947" s="85"/>
      <c r="D1947" s="92" t="s">
        <v>5747</v>
      </c>
      <c r="E1947" s="85"/>
      <c r="F1947" s="87"/>
    </row>
    <row r="1948" spans="1:6" ht="19.5">
      <c r="A1948" s="96"/>
      <c r="B1948" s="85"/>
      <c r="C1948" s="94">
        <v>96520</v>
      </c>
      <c r="D1948" s="92" t="s">
        <v>5747</v>
      </c>
      <c r="E1948" s="90">
        <v>9311</v>
      </c>
      <c r="F1948" s="98" t="s">
        <v>5748</v>
      </c>
    </row>
    <row r="1949" spans="1:6">
      <c r="A1949" s="96"/>
      <c r="B1949" s="90">
        <v>9659</v>
      </c>
      <c r="C1949" s="85"/>
      <c r="D1949" s="92" t="s">
        <v>5749</v>
      </c>
      <c r="E1949" s="85"/>
      <c r="F1949" s="87"/>
    </row>
    <row r="1950" spans="1:6">
      <c r="A1950" s="96"/>
      <c r="B1950" s="85"/>
      <c r="C1950" s="94">
        <v>96590</v>
      </c>
      <c r="D1950" s="92" t="s">
        <v>5749</v>
      </c>
      <c r="E1950" s="90">
        <v>9319</v>
      </c>
      <c r="F1950" s="95">
        <v>96520</v>
      </c>
    </row>
    <row r="1951" spans="1:6">
      <c r="A1951" s="88">
        <v>966</v>
      </c>
      <c r="B1951" s="85"/>
      <c r="C1951" s="85"/>
      <c r="D1951" s="86" t="s">
        <v>5750</v>
      </c>
      <c r="E1951" s="85"/>
      <c r="F1951" s="87"/>
    </row>
    <row r="1952" spans="1:6">
      <c r="A1952" s="89"/>
      <c r="B1952" s="90">
        <v>9661</v>
      </c>
      <c r="C1952" s="91"/>
      <c r="D1952" s="92" t="s">
        <v>5751</v>
      </c>
      <c r="E1952" s="91"/>
      <c r="F1952" s="93"/>
    </row>
    <row r="1953" spans="1:6">
      <c r="A1953" s="96"/>
      <c r="B1953" s="85"/>
      <c r="C1953" s="94">
        <v>96610</v>
      </c>
      <c r="D1953" s="92" t="s">
        <v>5751</v>
      </c>
      <c r="E1953" s="90">
        <v>9319</v>
      </c>
      <c r="F1953" s="95">
        <v>96610</v>
      </c>
    </row>
    <row r="1954" spans="1:6">
      <c r="A1954" s="96"/>
      <c r="B1954" s="90">
        <v>9662</v>
      </c>
      <c r="C1954" s="85"/>
      <c r="D1954" s="92" t="s">
        <v>5752</v>
      </c>
      <c r="E1954" s="85"/>
      <c r="F1954" s="87"/>
    </row>
    <row r="1955" spans="1:6">
      <c r="A1955" s="96"/>
      <c r="B1955" s="85"/>
      <c r="C1955" s="94">
        <v>96620</v>
      </c>
      <c r="D1955" s="92" t="s">
        <v>5752</v>
      </c>
      <c r="E1955" s="90">
        <v>9319</v>
      </c>
      <c r="F1955" s="98" t="s">
        <v>5753</v>
      </c>
    </row>
    <row r="1956" spans="1:6">
      <c r="A1956" s="88">
        <v>969</v>
      </c>
      <c r="B1956" s="85"/>
      <c r="C1956" s="85"/>
      <c r="D1956" s="86" t="s">
        <v>5754</v>
      </c>
      <c r="E1956" s="85"/>
      <c r="F1956" s="87"/>
    </row>
    <row r="1957" spans="1:6">
      <c r="A1957" s="89"/>
      <c r="B1957" s="90">
        <v>9691</v>
      </c>
      <c r="C1957" s="91"/>
      <c r="D1957" s="92" t="s">
        <v>5755</v>
      </c>
      <c r="E1957" s="91"/>
      <c r="F1957" s="93"/>
    </row>
    <row r="1958" spans="1:6">
      <c r="A1958" s="96"/>
      <c r="B1958" s="85"/>
      <c r="C1958" s="94">
        <v>96910</v>
      </c>
      <c r="D1958" s="92" t="s">
        <v>5755</v>
      </c>
      <c r="E1958" s="90">
        <v>9321</v>
      </c>
      <c r="F1958" s="98" t="s">
        <v>5756</v>
      </c>
    </row>
    <row r="1959" spans="1:6">
      <c r="A1959" s="96"/>
      <c r="B1959" s="90">
        <v>9692</v>
      </c>
      <c r="C1959" s="85"/>
      <c r="D1959" s="92" t="s">
        <v>5757</v>
      </c>
      <c r="E1959" s="85"/>
      <c r="F1959" s="87"/>
    </row>
    <row r="1960" spans="1:6">
      <c r="A1960" s="89"/>
      <c r="B1960" s="91"/>
      <c r="C1960" s="94">
        <v>96921</v>
      </c>
      <c r="D1960" s="92" t="s">
        <v>5758</v>
      </c>
      <c r="E1960" s="90">
        <v>9200</v>
      </c>
      <c r="F1960" s="98" t="s">
        <v>5759</v>
      </c>
    </row>
    <row r="1961" spans="1:6">
      <c r="A1961" s="96"/>
      <c r="B1961" s="85"/>
      <c r="C1961" s="94">
        <v>96929</v>
      </c>
      <c r="D1961" s="92" t="s">
        <v>5760</v>
      </c>
      <c r="E1961" s="90">
        <v>9200</v>
      </c>
      <c r="F1961" s="98" t="s">
        <v>5759</v>
      </c>
    </row>
    <row r="1962" spans="1:6">
      <c r="A1962" s="96"/>
      <c r="B1962" s="90">
        <v>9693</v>
      </c>
      <c r="C1962" s="85"/>
      <c r="D1962" s="92" t="s">
        <v>5761</v>
      </c>
      <c r="E1962" s="85"/>
      <c r="F1962" s="87"/>
    </row>
    <row r="1963" spans="1:6">
      <c r="A1963" s="96"/>
      <c r="B1963" s="85"/>
      <c r="C1963" s="94">
        <v>96930</v>
      </c>
      <c r="D1963" s="92" t="s">
        <v>5761</v>
      </c>
      <c r="E1963" s="90">
        <v>9200</v>
      </c>
      <c r="F1963" s="95">
        <v>96930</v>
      </c>
    </row>
    <row r="1964" spans="1:6">
      <c r="A1964" s="96"/>
      <c r="B1964" s="90">
        <v>9699</v>
      </c>
      <c r="C1964" s="85"/>
      <c r="D1964" s="92" t="s">
        <v>5762</v>
      </c>
      <c r="E1964" s="85"/>
      <c r="F1964" s="87"/>
    </row>
    <row r="1965" spans="1:6" ht="19.5">
      <c r="A1965" s="96"/>
      <c r="B1965" s="85"/>
      <c r="C1965" s="94">
        <v>96990</v>
      </c>
      <c r="D1965" s="92" t="s">
        <v>5762</v>
      </c>
      <c r="E1965" s="90">
        <v>9329</v>
      </c>
      <c r="F1965" s="133" t="s">
        <v>5763</v>
      </c>
    </row>
    <row r="1966" spans="1:6">
      <c r="A1966" s="84" t="s">
        <v>5764</v>
      </c>
      <c r="B1966" s="85"/>
      <c r="C1966" s="85"/>
      <c r="D1966" s="86" t="s">
        <v>5765</v>
      </c>
      <c r="E1966" s="85"/>
      <c r="F1966" s="87"/>
    </row>
    <row r="1967" spans="1:6">
      <c r="A1967" s="88">
        <v>971</v>
      </c>
      <c r="B1967" s="85"/>
      <c r="C1967" s="85"/>
      <c r="D1967" s="86" t="s">
        <v>5766</v>
      </c>
      <c r="E1967" s="85"/>
      <c r="F1967" s="87"/>
    </row>
    <row r="1968" spans="1:6">
      <c r="A1968" s="96"/>
      <c r="B1968" s="90">
        <v>9711</v>
      </c>
      <c r="C1968" s="94">
        <v>97110</v>
      </c>
      <c r="D1968" s="92" t="s">
        <v>5767</v>
      </c>
      <c r="E1968" s="90">
        <v>9601</v>
      </c>
      <c r="F1968" s="95">
        <v>97110</v>
      </c>
    </row>
    <row r="1969" spans="1:6">
      <c r="A1969" s="111"/>
      <c r="B1969" s="99">
        <v>9712</v>
      </c>
      <c r="C1969" s="101">
        <v>97120</v>
      </c>
      <c r="D1969" s="92" t="s">
        <v>5768</v>
      </c>
      <c r="E1969" s="99">
        <v>9601</v>
      </c>
      <c r="F1969" s="119">
        <v>97120</v>
      </c>
    </row>
    <row r="1970" spans="1:6">
      <c r="A1970" s="96"/>
      <c r="B1970" s="90">
        <v>9713</v>
      </c>
      <c r="C1970" s="94">
        <v>97130</v>
      </c>
      <c r="D1970" s="92" t="s">
        <v>5769</v>
      </c>
      <c r="E1970" s="90">
        <v>9601</v>
      </c>
      <c r="F1970" s="95">
        <v>97130</v>
      </c>
    </row>
    <row r="1971" spans="1:6">
      <c r="A1971" s="96"/>
      <c r="B1971" s="90">
        <v>9714</v>
      </c>
      <c r="C1971" s="94">
        <v>97140</v>
      </c>
      <c r="D1971" s="92" t="s">
        <v>5770</v>
      </c>
      <c r="E1971" s="90">
        <v>9601</v>
      </c>
      <c r="F1971" s="95">
        <v>97140</v>
      </c>
    </row>
    <row r="1972" spans="1:6">
      <c r="A1972" s="96"/>
      <c r="B1972" s="90">
        <v>9715</v>
      </c>
      <c r="C1972" s="94">
        <v>97150</v>
      </c>
      <c r="D1972" s="92" t="s">
        <v>5771</v>
      </c>
      <c r="E1972" s="90">
        <v>9601</v>
      </c>
      <c r="F1972" s="95">
        <v>97150</v>
      </c>
    </row>
    <row r="1973" spans="1:6">
      <c r="A1973" s="88">
        <v>972</v>
      </c>
      <c r="B1973" s="85"/>
      <c r="C1973" s="85"/>
      <c r="D1973" s="86" t="s">
        <v>5772</v>
      </c>
      <c r="E1973" s="85"/>
      <c r="F1973" s="87"/>
    </row>
    <row r="1974" spans="1:6">
      <c r="A1974" s="96"/>
      <c r="B1974" s="90">
        <v>9721</v>
      </c>
      <c r="C1974" s="94">
        <v>97210</v>
      </c>
      <c r="D1974" s="92" t="s">
        <v>5773</v>
      </c>
      <c r="E1974" s="90">
        <v>9602</v>
      </c>
      <c r="F1974" s="95">
        <v>97210</v>
      </c>
    </row>
    <row r="1975" spans="1:6">
      <c r="A1975" s="96"/>
      <c r="B1975" s="90">
        <v>9722</v>
      </c>
      <c r="C1975" s="94">
        <v>97220</v>
      </c>
      <c r="D1975" s="92" t="s">
        <v>5774</v>
      </c>
      <c r="E1975" s="90">
        <v>9602</v>
      </c>
      <c r="F1975" s="95">
        <v>97220</v>
      </c>
    </row>
    <row r="1976" spans="1:6">
      <c r="A1976" s="96"/>
      <c r="B1976" s="90">
        <v>9723</v>
      </c>
      <c r="C1976" s="94">
        <v>97230</v>
      </c>
      <c r="D1976" s="92" t="s">
        <v>5775</v>
      </c>
      <c r="E1976" s="90">
        <v>9609</v>
      </c>
      <c r="F1976" s="95">
        <v>97230</v>
      </c>
    </row>
    <row r="1977" spans="1:6">
      <c r="A1977" s="96"/>
      <c r="B1977" s="90">
        <v>9729</v>
      </c>
      <c r="C1977" s="94">
        <v>97290</v>
      </c>
      <c r="D1977" s="92" t="s">
        <v>5776</v>
      </c>
      <c r="E1977" s="90">
        <v>9602</v>
      </c>
      <c r="F1977" s="95">
        <v>97290</v>
      </c>
    </row>
    <row r="1978" spans="1:6">
      <c r="A1978" s="88">
        <v>973</v>
      </c>
      <c r="B1978" s="85"/>
      <c r="C1978" s="85"/>
      <c r="D1978" s="86" t="s">
        <v>5777</v>
      </c>
      <c r="E1978" s="85"/>
      <c r="F1978" s="87"/>
    </row>
    <row r="1979" spans="1:6">
      <c r="A1979" s="96"/>
      <c r="B1979" s="90">
        <v>9731</v>
      </c>
      <c r="C1979" s="94">
        <v>97310</v>
      </c>
      <c r="D1979" s="92" t="s">
        <v>5778</v>
      </c>
      <c r="E1979" s="90">
        <v>9603</v>
      </c>
      <c r="F1979" s="95">
        <v>97310</v>
      </c>
    </row>
    <row r="1980" spans="1:6">
      <c r="A1980" s="96"/>
      <c r="B1980" s="99">
        <v>9732</v>
      </c>
      <c r="C1980" s="101">
        <v>97320</v>
      </c>
      <c r="D1980" s="100" t="s">
        <v>5779</v>
      </c>
      <c r="E1980" s="99">
        <v>9603</v>
      </c>
      <c r="F1980" s="119">
        <v>97320</v>
      </c>
    </row>
    <row r="1981" spans="1:6">
      <c r="A1981" s="88">
        <v>979</v>
      </c>
      <c r="B1981" s="85"/>
      <c r="C1981" s="85"/>
      <c r="D1981" s="86" t="s">
        <v>5780</v>
      </c>
      <c r="E1981" s="85"/>
      <c r="F1981" s="87"/>
    </row>
    <row r="1982" spans="1:6">
      <c r="A1982" s="96"/>
      <c r="B1982" s="90">
        <v>9791</v>
      </c>
      <c r="C1982" s="94">
        <v>97910</v>
      </c>
      <c r="D1982" s="92" t="s">
        <v>5781</v>
      </c>
      <c r="E1982" s="90">
        <v>9609</v>
      </c>
      <c r="F1982" s="95">
        <v>97910</v>
      </c>
    </row>
    <row r="1983" spans="1:6">
      <c r="A1983" s="96"/>
      <c r="B1983" s="90">
        <v>9799</v>
      </c>
      <c r="C1983" s="94">
        <v>97990</v>
      </c>
      <c r="D1983" s="92" t="s">
        <v>5782</v>
      </c>
      <c r="E1983" s="113" t="s">
        <v>5783</v>
      </c>
      <c r="F1983" s="95">
        <v>97990</v>
      </c>
    </row>
    <row r="1984" spans="1:6">
      <c r="A1984" s="84" t="s">
        <v>5784</v>
      </c>
      <c r="B1984" s="85"/>
      <c r="C1984" s="85"/>
      <c r="D1984" s="86" t="s">
        <v>5785</v>
      </c>
      <c r="E1984" s="85"/>
      <c r="F1984" s="87"/>
    </row>
    <row r="1985" spans="1:6">
      <c r="A1985" s="88">
        <v>980</v>
      </c>
      <c r="B1985" s="85"/>
      <c r="C1985" s="85"/>
      <c r="D1985" s="86" t="s">
        <v>5786</v>
      </c>
      <c r="E1985" s="85"/>
      <c r="F1985" s="87"/>
    </row>
    <row r="1986" spans="1:6">
      <c r="A1986" s="89"/>
      <c r="B1986" s="90">
        <v>9800</v>
      </c>
      <c r="C1986" s="91"/>
      <c r="D1986" s="92" t="s">
        <v>5787</v>
      </c>
      <c r="E1986" s="91"/>
      <c r="F1986" s="93"/>
    </row>
    <row r="1987" spans="1:6">
      <c r="A1987" s="96"/>
      <c r="B1987" s="85"/>
      <c r="C1987" s="94">
        <v>98000</v>
      </c>
      <c r="D1987" s="92" t="s">
        <v>5787</v>
      </c>
      <c r="E1987" s="90">
        <v>9700</v>
      </c>
      <c r="F1987" s="95">
        <v>98000</v>
      </c>
    </row>
    <row r="1988" spans="1:6" ht="19.5">
      <c r="A1988" s="84" t="s">
        <v>5788</v>
      </c>
      <c r="B1988" s="85"/>
      <c r="C1988" s="85"/>
      <c r="D1988" s="86" t="s">
        <v>5789</v>
      </c>
      <c r="E1988" s="85"/>
      <c r="F1988" s="87"/>
    </row>
    <row r="1989" spans="1:6" ht="19.5">
      <c r="A1989" s="125">
        <v>990</v>
      </c>
      <c r="B1989" s="85"/>
      <c r="C1989" s="85"/>
      <c r="D1989" s="86" t="s">
        <v>5790</v>
      </c>
      <c r="E1989" s="85"/>
      <c r="F1989" s="87"/>
    </row>
    <row r="1990" spans="1:6">
      <c r="A1990" s="96"/>
      <c r="B1990" s="94">
        <v>9900</v>
      </c>
      <c r="C1990" s="85"/>
      <c r="D1990" s="92" t="s">
        <v>5791</v>
      </c>
      <c r="E1990" s="85"/>
      <c r="F1990" s="87"/>
    </row>
    <row r="1991" spans="1:6">
      <c r="A1991" s="148"/>
      <c r="B1991" s="149"/>
      <c r="C1991" s="150">
        <v>99000</v>
      </c>
      <c r="D1991" s="151" t="s">
        <v>5791</v>
      </c>
      <c r="E1991" s="152">
        <v>9900</v>
      </c>
      <c r="F1991" s="153">
        <v>99000</v>
      </c>
    </row>
  </sheetData>
  <mergeCells count="343">
    <mergeCell ref="A1585:B1585"/>
    <mergeCell ref="A1579:B1579"/>
    <mergeCell ref="A1580:B1580"/>
    <mergeCell ref="A1581:B1581"/>
    <mergeCell ref="A1582:B1582"/>
    <mergeCell ref="A1583:B1583"/>
    <mergeCell ref="A1584:B1584"/>
    <mergeCell ref="A1573:B1573"/>
    <mergeCell ref="A1574:B1574"/>
    <mergeCell ref="A1575:B1575"/>
    <mergeCell ref="A1576:B1576"/>
    <mergeCell ref="A1577:B1577"/>
    <mergeCell ref="A1578:B1578"/>
    <mergeCell ref="A1567:B1567"/>
    <mergeCell ref="A1568:B1568"/>
    <mergeCell ref="A1569:B1569"/>
    <mergeCell ref="A1570:B1570"/>
    <mergeCell ref="A1571:B1571"/>
    <mergeCell ref="A1572:B1572"/>
    <mergeCell ref="A1561:B1561"/>
    <mergeCell ref="A1562:B1562"/>
    <mergeCell ref="A1563:B1563"/>
    <mergeCell ref="A1564:B1564"/>
    <mergeCell ref="A1565:B1565"/>
    <mergeCell ref="A1566:B1566"/>
    <mergeCell ref="A1555:B1555"/>
    <mergeCell ref="A1556:B1556"/>
    <mergeCell ref="A1557:B1557"/>
    <mergeCell ref="A1558:B1558"/>
    <mergeCell ref="A1559:B1559"/>
    <mergeCell ref="A1560:B1560"/>
    <mergeCell ref="A1549:B1549"/>
    <mergeCell ref="A1550:B1550"/>
    <mergeCell ref="A1551:B1551"/>
    <mergeCell ref="A1552:B1552"/>
    <mergeCell ref="A1553:B1553"/>
    <mergeCell ref="A1554:B1554"/>
    <mergeCell ref="A1419:B1419"/>
    <mergeCell ref="A1420:B1420"/>
    <mergeCell ref="A1545:B1545"/>
    <mergeCell ref="A1546:B1546"/>
    <mergeCell ref="A1547:B1547"/>
    <mergeCell ref="A1548:B1548"/>
    <mergeCell ref="A1413:B1413"/>
    <mergeCell ref="A1414:B1414"/>
    <mergeCell ref="A1415:B1415"/>
    <mergeCell ref="A1416:B1416"/>
    <mergeCell ref="A1417:B1417"/>
    <mergeCell ref="A1418:B1418"/>
    <mergeCell ref="A1407:B1407"/>
    <mergeCell ref="A1408:B1408"/>
    <mergeCell ref="A1409:B1409"/>
    <mergeCell ref="A1410:B1410"/>
    <mergeCell ref="A1411:B1411"/>
    <mergeCell ref="A1412:B1412"/>
    <mergeCell ref="A1401:B1401"/>
    <mergeCell ref="A1402:B1402"/>
    <mergeCell ref="A1403:B1403"/>
    <mergeCell ref="A1404:B1404"/>
    <mergeCell ref="A1405:B1405"/>
    <mergeCell ref="A1406:B1406"/>
    <mergeCell ref="A1395:B1395"/>
    <mergeCell ref="A1396:B1396"/>
    <mergeCell ref="A1397:B1397"/>
    <mergeCell ref="A1398:B1398"/>
    <mergeCell ref="A1399:B1399"/>
    <mergeCell ref="A1400:B1400"/>
    <mergeCell ref="A1389:B1389"/>
    <mergeCell ref="A1390:B1390"/>
    <mergeCell ref="A1391:B1391"/>
    <mergeCell ref="A1392:B1392"/>
    <mergeCell ref="A1393:B1393"/>
    <mergeCell ref="A1394:B1394"/>
    <mergeCell ref="D599:E599"/>
    <mergeCell ref="D600:E600"/>
    <mergeCell ref="D601:E601"/>
    <mergeCell ref="D602:E602"/>
    <mergeCell ref="D603:E603"/>
    <mergeCell ref="A1388:B1388"/>
    <mergeCell ref="D593:E593"/>
    <mergeCell ref="D594:E594"/>
    <mergeCell ref="D595:E595"/>
    <mergeCell ref="D596:E596"/>
    <mergeCell ref="D597:E597"/>
    <mergeCell ref="D598:E598"/>
    <mergeCell ref="D587:E587"/>
    <mergeCell ref="D588:E588"/>
    <mergeCell ref="D589:E589"/>
    <mergeCell ref="D590:E590"/>
    <mergeCell ref="D591:E591"/>
    <mergeCell ref="D592:E592"/>
    <mergeCell ref="D581:E581"/>
    <mergeCell ref="D582:E582"/>
    <mergeCell ref="D583:E583"/>
    <mergeCell ref="D584:E584"/>
    <mergeCell ref="D585:E585"/>
    <mergeCell ref="D586:E586"/>
    <mergeCell ref="D575:E575"/>
    <mergeCell ref="D576:E576"/>
    <mergeCell ref="D577:E577"/>
    <mergeCell ref="D578:E578"/>
    <mergeCell ref="D579:E579"/>
    <mergeCell ref="D580:E580"/>
    <mergeCell ref="D569:E569"/>
    <mergeCell ref="D570:E570"/>
    <mergeCell ref="D571:E571"/>
    <mergeCell ref="D572:E572"/>
    <mergeCell ref="D573:E573"/>
    <mergeCell ref="D574:E574"/>
    <mergeCell ref="A563:B563"/>
    <mergeCell ref="A564:B564"/>
    <mergeCell ref="D565:E565"/>
    <mergeCell ref="D566:E566"/>
    <mergeCell ref="D567:E567"/>
    <mergeCell ref="D568:E568"/>
    <mergeCell ref="A557:B557"/>
    <mergeCell ref="A558:B558"/>
    <mergeCell ref="A559:B559"/>
    <mergeCell ref="A560:B560"/>
    <mergeCell ref="A561:B561"/>
    <mergeCell ref="A562:B562"/>
    <mergeCell ref="A551:B551"/>
    <mergeCell ref="A552:B552"/>
    <mergeCell ref="A553:B553"/>
    <mergeCell ref="A554:B554"/>
    <mergeCell ref="A555:B555"/>
    <mergeCell ref="A556:B556"/>
    <mergeCell ref="A545:B545"/>
    <mergeCell ref="A546:B546"/>
    <mergeCell ref="A547:B547"/>
    <mergeCell ref="A548:B548"/>
    <mergeCell ref="A549:B549"/>
    <mergeCell ref="A550:B550"/>
    <mergeCell ref="A539:B539"/>
    <mergeCell ref="A540:B540"/>
    <mergeCell ref="A541:B541"/>
    <mergeCell ref="A542:B542"/>
    <mergeCell ref="A543:B543"/>
    <mergeCell ref="A544:B544"/>
    <mergeCell ref="A533:B533"/>
    <mergeCell ref="A534:B534"/>
    <mergeCell ref="A535:B535"/>
    <mergeCell ref="A536:B536"/>
    <mergeCell ref="A537:B537"/>
    <mergeCell ref="A538:B538"/>
    <mergeCell ref="A495:B495"/>
    <mergeCell ref="A496:B496"/>
    <mergeCell ref="A497:B497"/>
    <mergeCell ref="A530:B530"/>
    <mergeCell ref="A531:B531"/>
    <mergeCell ref="A532:B532"/>
    <mergeCell ref="A489:B489"/>
    <mergeCell ref="A490:B490"/>
    <mergeCell ref="A491:B491"/>
    <mergeCell ref="A492:B492"/>
    <mergeCell ref="A493:B493"/>
    <mergeCell ref="A494:B494"/>
    <mergeCell ref="A483:B483"/>
    <mergeCell ref="A484:B484"/>
    <mergeCell ref="A485:B485"/>
    <mergeCell ref="A486:B486"/>
    <mergeCell ref="A487:B487"/>
    <mergeCell ref="A488:B488"/>
    <mergeCell ref="A477:B477"/>
    <mergeCell ref="A478:B478"/>
    <mergeCell ref="A479:B479"/>
    <mergeCell ref="A480:B480"/>
    <mergeCell ref="A481:B481"/>
    <mergeCell ref="A482:B482"/>
    <mergeCell ref="A471:B471"/>
    <mergeCell ref="A472:B472"/>
    <mergeCell ref="A473:B473"/>
    <mergeCell ref="A474:B474"/>
    <mergeCell ref="A475:B475"/>
    <mergeCell ref="A476:B476"/>
    <mergeCell ref="A465:B465"/>
    <mergeCell ref="A466:B466"/>
    <mergeCell ref="A467:B467"/>
    <mergeCell ref="A468:B468"/>
    <mergeCell ref="A469:B469"/>
    <mergeCell ref="A470:B470"/>
    <mergeCell ref="A459:B459"/>
    <mergeCell ref="A460:B460"/>
    <mergeCell ref="A461:B461"/>
    <mergeCell ref="A462:B462"/>
    <mergeCell ref="A463:B463"/>
    <mergeCell ref="A464:B464"/>
    <mergeCell ref="A419:B419"/>
    <mergeCell ref="A420:B420"/>
    <mergeCell ref="A421:B421"/>
    <mergeCell ref="A422:B422"/>
    <mergeCell ref="A423:B423"/>
    <mergeCell ref="A424:B424"/>
    <mergeCell ref="A413:B413"/>
    <mergeCell ref="A414:B414"/>
    <mergeCell ref="A415:B415"/>
    <mergeCell ref="A416:B416"/>
    <mergeCell ref="A417:B417"/>
    <mergeCell ref="A418:B418"/>
    <mergeCell ref="A407:B407"/>
    <mergeCell ref="A408:B408"/>
    <mergeCell ref="A409:B409"/>
    <mergeCell ref="A410:B410"/>
    <mergeCell ref="A411:B411"/>
    <mergeCell ref="A412:B412"/>
    <mergeCell ref="A401:B401"/>
    <mergeCell ref="A402:B402"/>
    <mergeCell ref="A403:B403"/>
    <mergeCell ref="A404:B404"/>
    <mergeCell ref="A405:B405"/>
    <mergeCell ref="A406:B406"/>
    <mergeCell ref="A395:B395"/>
    <mergeCell ref="A396:B396"/>
    <mergeCell ref="A397:B397"/>
    <mergeCell ref="A398:B398"/>
    <mergeCell ref="A399:B399"/>
    <mergeCell ref="A400:B400"/>
    <mergeCell ref="A389:B389"/>
    <mergeCell ref="A390:B390"/>
    <mergeCell ref="A391:B391"/>
    <mergeCell ref="A392:B392"/>
    <mergeCell ref="A393:B393"/>
    <mergeCell ref="A394:B394"/>
    <mergeCell ref="A349:B349"/>
    <mergeCell ref="A350:B350"/>
    <mergeCell ref="A385:B385"/>
    <mergeCell ref="A386:B386"/>
    <mergeCell ref="A387:B387"/>
    <mergeCell ref="A388:B388"/>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25:B325"/>
    <mergeCell ref="A326:B326"/>
    <mergeCell ref="A327:B327"/>
    <mergeCell ref="A328:B328"/>
    <mergeCell ref="A329:B329"/>
    <mergeCell ref="A330:B330"/>
    <mergeCell ref="A319:B319"/>
    <mergeCell ref="A320:B320"/>
    <mergeCell ref="A321:B321"/>
    <mergeCell ref="A322:B322"/>
    <mergeCell ref="A323:B323"/>
    <mergeCell ref="A324:B324"/>
    <mergeCell ref="A313:B313"/>
    <mergeCell ref="A314:B314"/>
    <mergeCell ref="A315:B315"/>
    <mergeCell ref="A316:B316"/>
    <mergeCell ref="A317:B317"/>
    <mergeCell ref="A318:B318"/>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02:B202"/>
    <mergeCell ref="A203:B203"/>
    <mergeCell ref="A204:B204"/>
    <mergeCell ref="A205:B205"/>
    <mergeCell ref="A206:B206"/>
    <mergeCell ref="A242:B242"/>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81:B181"/>
    <mergeCell ref="A182:B182"/>
    <mergeCell ref="A183:B183"/>
    <mergeCell ref="A172:B172"/>
    <mergeCell ref="A173:B173"/>
    <mergeCell ref="A174:B174"/>
    <mergeCell ref="A175:B175"/>
    <mergeCell ref="A176:B176"/>
    <mergeCell ref="A177:B177"/>
    <mergeCell ref="A1:A2"/>
    <mergeCell ref="B1:B2"/>
    <mergeCell ref="C1:C2"/>
    <mergeCell ref="D1:D2"/>
    <mergeCell ref="F1:F2"/>
    <mergeCell ref="A171:B171"/>
    <mergeCell ref="A178:B178"/>
    <mergeCell ref="A179:B179"/>
    <mergeCell ref="A180:B18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T40"/>
  <sheetViews>
    <sheetView topLeftCell="E1" workbookViewId="0">
      <selection activeCell="R3" sqref="R3"/>
    </sheetView>
  </sheetViews>
  <sheetFormatPr baseColWidth="10" defaultColWidth="11.42578125" defaultRowHeight="15"/>
  <cols>
    <col min="1" max="1" width="11.42578125" style="38"/>
    <col min="2" max="2" width="15.7109375" style="211" customWidth="1"/>
    <col min="3" max="3" width="26" style="38" customWidth="1"/>
    <col min="4" max="4" width="12.85546875" style="39" customWidth="1"/>
    <col min="5" max="5" width="67.5703125" style="39" customWidth="1"/>
    <col min="6" max="6" width="13.42578125" style="39" customWidth="1"/>
    <col min="7" max="7" width="16.85546875" style="212" customWidth="1"/>
    <col min="8" max="8" width="15.42578125" style="222" customWidth="1"/>
    <col min="9" max="9" width="13.85546875" style="38" customWidth="1"/>
    <col min="10" max="10" width="15.28515625" style="38" customWidth="1"/>
    <col min="11" max="12" width="15.42578125" style="38" customWidth="1"/>
    <col min="13" max="13" width="14.7109375" style="38" customWidth="1"/>
    <col min="14" max="14" width="8.42578125" style="38" customWidth="1"/>
    <col min="15" max="15" width="14.28515625" style="38" customWidth="1"/>
    <col min="16" max="16" width="10.140625" style="38" customWidth="1"/>
    <col min="17" max="17" width="12.28515625" style="38" customWidth="1"/>
    <col min="18" max="18" width="12" style="39" customWidth="1"/>
    <col min="19" max="19" width="9.42578125" style="38" customWidth="1"/>
    <col min="20" max="20" width="11.85546875" style="38" customWidth="1"/>
    <col min="21" max="21" width="7.140625" style="38" customWidth="1"/>
    <col min="22" max="16384" width="11.42578125" style="38"/>
  </cols>
  <sheetData>
    <row r="1" spans="1:20">
      <c r="G1" s="39"/>
      <c r="H1" s="39" t="s">
        <v>5792</v>
      </c>
      <c r="I1" s="39" t="s">
        <v>5793</v>
      </c>
      <c r="J1" s="39" t="s">
        <v>5794</v>
      </c>
      <c r="K1" s="1063" t="s">
        <v>5795</v>
      </c>
      <c r="L1" s="1063"/>
      <c r="M1" s="1063"/>
      <c r="N1" s="39"/>
    </row>
    <row r="2" spans="1:20">
      <c r="B2" s="212" t="s">
        <v>5796</v>
      </c>
      <c r="C2" s="39" t="s">
        <v>5797</v>
      </c>
      <c r="D2" s="39" t="s">
        <v>5798</v>
      </c>
      <c r="E2" s="39" t="s">
        <v>5799</v>
      </c>
      <c r="F2" s="39" t="s">
        <v>5800</v>
      </c>
      <c r="G2" s="39" t="s">
        <v>5801</v>
      </c>
      <c r="H2" s="213">
        <v>0.4</v>
      </c>
      <c r="I2" s="214">
        <v>0.125</v>
      </c>
      <c r="J2" s="213">
        <v>0.16</v>
      </c>
      <c r="K2" s="39" t="s">
        <v>5802</v>
      </c>
      <c r="L2" s="39" t="s">
        <v>5803</v>
      </c>
      <c r="M2" s="39" t="s">
        <v>5804</v>
      </c>
      <c r="N2" s="39" t="s">
        <v>5805</v>
      </c>
      <c r="O2" s="39" t="s">
        <v>5806</v>
      </c>
      <c r="P2" s="39" t="s">
        <v>5807</v>
      </c>
      <c r="Q2" s="39" t="s">
        <v>5808</v>
      </c>
      <c r="R2" s="214" t="s">
        <v>5809</v>
      </c>
      <c r="S2" s="214" t="s">
        <v>3400</v>
      </c>
      <c r="T2" s="214" t="s">
        <v>5810</v>
      </c>
    </row>
    <row r="3" spans="1:20">
      <c r="A3" s="38">
        <v>1</v>
      </c>
      <c r="B3" s="212">
        <f>+KEY!C2</f>
        <v>0</v>
      </c>
      <c r="C3" s="39" t="str">
        <f>+KEY!H2</f>
        <v>A</v>
      </c>
      <c r="D3" s="215">
        <f>+'DATOS CONTRATISTA '!C61</f>
        <v>0</v>
      </c>
      <c r="E3" s="39">
        <f>+KEY!J2</f>
        <v>0</v>
      </c>
      <c r="F3" s="215">
        <f>B3*0.4</f>
        <v>0</v>
      </c>
      <c r="G3" s="212">
        <f>B3*0.4</f>
        <v>0</v>
      </c>
      <c r="H3" s="216" cm="1">
        <f t="array" ref="H3">_xlfn.IFS(C3="V",F3,C3="A",G3)</f>
        <v>0</v>
      </c>
      <c r="I3" s="217">
        <f>+ROUNDUP((H3*0.125),-2)</f>
        <v>0</v>
      </c>
      <c r="J3" s="217">
        <f>ROUNDUP((H3*0.16),-2)</f>
        <v>0</v>
      </c>
      <c r="K3" s="218">
        <f>B3-I3-J3</f>
        <v>0</v>
      </c>
      <c r="L3" s="218">
        <f>B3-I3</f>
        <v>0</v>
      </c>
      <c r="M3" s="215">
        <f>B3</f>
        <v>0</v>
      </c>
      <c r="N3" s="215" t="str">
        <f>CONCATENATE(C3,,E3)</f>
        <v>A0</v>
      </c>
      <c r="O3" s="212" t="e" cm="1">
        <f t="array" ref="O3">IF(R3=11,_xlfn.IFS(N3="ANO",K3,N3="ASI",L3,N3="VNO",M3,N3="VSI",M3),M3)</f>
        <v>#N/A</v>
      </c>
      <c r="P3" s="212"/>
      <c r="Q3" s="212" t="e">
        <f>O3+P3</f>
        <v>#N/A</v>
      </c>
      <c r="R3" s="219">
        <v>11</v>
      </c>
      <c r="S3" s="220">
        <f>_xlfn.XLOOKUP(R3,$B$10:$B$20,$D$10:$D$20,0,0,1)</f>
        <v>7.6600000000000001E-3</v>
      </c>
      <c r="T3" s="221" t="e">
        <f>Q3*S3</f>
        <v>#N/A</v>
      </c>
    </row>
    <row r="10" spans="1:20" ht="15.75">
      <c r="B10" s="223">
        <v>1</v>
      </c>
      <c r="C10" s="223" t="s">
        <v>3410</v>
      </c>
      <c r="D10" s="224">
        <v>1.8E-3</v>
      </c>
    </row>
    <row r="11" spans="1:20" ht="15.75">
      <c r="B11" s="223">
        <v>2</v>
      </c>
      <c r="C11" s="223" t="s">
        <v>3416</v>
      </c>
      <c r="D11" s="224">
        <v>0.01</v>
      </c>
    </row>
    <row r="12" spans="1:20" ht="15.75">
      <c r="B12" s="223">
        <v>3</v>
      </c>
      <c r="C12" s="223" t="s">
        <v>3421</v>
      </c>
      <c r="D12" s="224">
        <v>0.01</v>
      </c>
    </row>
    <row r="13" spans="1:20" ht="15.75">
      <c r="B13" s="223">
        <v>4</v>
      </c>
      <c r="C13" s="223" t="s">
        <v>3425</v>
      </c>
      <c r="D13" s="224">
        <v>0.01</v>
      </c>
    </row>
    <row r="14" spans="1:20" ht="15.75">
      <c r="B14" s="223">
        <v>5</v>
      </c>
      <c r="C14" s="223" t="s">
        <v>3429</v>
      </c>
      <c r="D14" s="224">
        <v>7.0000000000000001E-3</v>
      </c>
    </row>
    <row r="15" spans="1:20" ht="15.75">
      <c r="B15" s="223">
        <v>6</v>
      </c>
      <c r="C15" s="223" t="s">
        <v>3433</v>
      </c>
      <c r="D15" s="224">
        <v>6.1000000000000004E-3</v>
      </c>
    </row>
    <row r="16" spans="1:20" ht="15.75">
      <c r="B16" s="223">
        <v>7</v>
      </c>
      <c r="C16" s="223" t="s">
        <v>3437</v>
      </c>
      <c r="D16" s="224">
        <v>6.0000000000000001E-3</v>
      </c>
    </row>
    <row r="17" spans="2:14" ht="15.75">
      <c r="B17" s="223">
        <v>8</v>
      </c>
      <c r="C17" s="223" t="s">
        <v>5811</v>
      </c>
      <c r="D17" s="224">
        <v>6.0000000000000001E-3</v>
      </c>
    </row>
    <row r="18" spans="2:14" ht="15.75">
      <c r="B18" s="223">
        <v>9</v>
      </c>
      <c r="C18" s="223" t="s">
        <v>3445</v>
      </c>
      <c r="D18" s="224">
        <v>0</v>
      </c>
    </row>
    <row r="19" spans="2:14" ht="15.75">
      <c r="B19" s="223">
        <v>10</v>
      </c>
      <c r="C19" s="223" t="s">
        <v>3449</v>
      </c>
      <c r="D19" s="224">
        <v>0.01</v>
      </c>
    </row>
    <row r="20" spans="2:14" ht="15.75">
      <c r="B20" s="223">
        <v>11</v>
      </c>
      <c r="C20" s="223" t="s">
        <v>5812</v>
      </c>
      <c r="D20" s="225">
        <v>7.6600000000000001E-3</v>
      </c>
    </row>
    <row r="25" spans="2:14">
      <c r="D25" s="39" t="s">
        <v>5813</v>
      </c>
      <c r="F25" s="39" t="s">
        <v>5814</v>
      </c>
      <c r="H25" s="222" t="s">
        <v>5815</v>
      </c>
      <c r="J25" s="38" t="s">
        <v>5816</v>
      </c>
      <c r="L25" s="38" t="s">
        <v>5817</v>
      </c>
    </row>
    <row r="26" spans="2:14">
      <c r="B26" s="211" t="s">
        <v>5818</v>
      </c>
      <c r="C26" s="38" t="s">
        <v>5819</v>
      </c>
      <c r="D26" s="39" t="s">
        <v>5820</v>
      </c>
      <c r="E26" s="39" t="s">
        <v>5821</v>
      </c>
      <c r="F26" s="39" t="s">
        <v>5820</v>
      </c>
      <c r="G26" s="212" t="s">
        <v>5821</v>
      </c>
      <c r="H26" s="222" t="s">
        <v>5820</v>
      </c>
      <c r="I26" s="38" t="s">
        <v>5821</v>
      </c>
      <c r="J26" s="38" t="s">
        <v>5820</v>
      </c>
      <c r="K26" s="38" t="s">
        <v>5821</v>
      </c>
      <c r="L26" s="38" t="s">
        <v>5820</v>
      </c>
      <c r="M26" s="38" t="s">
        <v>5821</v>
      </c>
    </row>
    <row r="27" spans="2:14">
      <c r="B27" s="211">
        <v>1</v>
      </c>
      <c r="C27" s="38" t="s">
        <v>3410</v>
      </c>
      <c r="D27" s="39">
        <v>890905211</v>
      </c>
      <c r="E27" s="39" t="s">
        <v>5822</v>
      </c>
      <c r="F27" s="39" t="s">
        <v>3372</v>
      </c>
    </row>
    <row r="28" spans="2:14">
      <c r="B28" s="211">
        <v>2</v>
      </c>
      <c r="C28" s="38" t="s">
        <v>3416</v>
      </c>
      <c r="D28" s="39">
        <v>890102018</v>
      </c>
      <c r="E28" s="39" t="s">
        <v>5823</v>
      </c>
      <c r="F28" s="39" t="s">
        <v>3372</v>
      </c>
    </row>
    <row r="29" spans="2:14">
      <c r="B29" s="211">
        <v>3</v>
      </c>
      <c r="C29" s="38" t="s">
        <v>3421</v>
      </c>
      <c r="D29" s="39">
        <v>892099324</v>
      </c>
      <c r="E29" s="39" t="s">
        <v>5824</v>
      </c>
      <c r="F29" s="39" t="s">
        <v>3372</v>
      </c>
    </row>
    <row r="30" spans="2:14">
      <c r="B30" s="211">
        <v>4</v>
      </c>
      <c r="C30" s="38" t="s">
        <v>3425</v>
      </c>
      <c r="D30" s="39">
        <v>891180009</v>
      </c>
      <c r="E30" s="39" t="s">
        <v>5825</v>
      </c>
      <c r="F30" s="39" t="s">
        <v>5826</v>
      </c>
    </row>
    <row r="31" spans="2:14">
      <c r="B31" s="211">
        <v>5</v>
      </c>
      <c r="C31" s="38" t="s">
        <v>3429</v>
      </c>
      <c r="D31" s="39">
        <v>891780009</v>
      </c>
      <c r="E31" s="39" t="s">
        <v>5827</v>
      </c>
      <c r="F31" s="39" t="s">
        <v>3372</v>
      </c>
      <c r="H31" s="222">
        <v>800103920</v>
      </c>
      <c r="I31" s="38" t="s">
        <v>5828</v>
      </c>
      <c r="L31" s="38">
        <v>800103920</v>
      </c>
      <c r="M31" s="38" t="s">
        <v>5828</v>
      </c>
      <c r="N31" s="38" t="s">
        <v>5826</v>
      </c>
    </row>
    <row r="32" spans="2:14">
      <c r="B32" s="211">
        <v>6</v>
      </c>
      <c r="C32" s="38" t="s">
        <v>3433</v>
      </c>
      <c r="D32" s="39">
        <v>891855138</v>
      </c>
      <c r="E32" s="39" t="s">
        <v>5829</v>
      </c>
      <c r="F32" s="39" t="s">
        <v>3372</v>
      </c>
    </row>
    <row r="33" spans="2:14">
      <c r="B33" s="211">
        <v>7</v>
      </c>
      <c r="C33" s="38" t="s">
        <v>3437</v>
      </c>
      <c r="D33" s="39">
        <v>891280000</v>
      </c>
      <c r="E33" s="39" t="s">
        <v>5830</v>
      </c>
      <c r="F33" s="39" t="s">
        <v>3372</v>
      </c>
      <c r="L33" s="38">
        <v>800118954</v>
      </c>
      <c r="M33" s="38" t="s">
        <v>5831</v>
      </c>
      <c r="N33" s="38" t="s">
        <v>5826</v>
      </c>
    </row>
    <row r="34" spans="2:14">
      <c r="B34" s="211">
        <v>8</v>
      </c>
      <c r="C34" s="38" t="s">
        <v>5811</v>
      </c>
      <c r="D34" s="39">
        <v>890205176</v>
      </c>
      <c r="E34" s="39" t="s">
        <v>5832</v>
      </c>
      <c r="F34" s="39" t="s">
        <v>3372</v>
      </c>
    </row>
    <row r="35" spans="2:14">
      <c r="B35" s="211">
        <v>9</v>
      </c>
      <c r="C35" s="38" t="s">
        <v>3445</v>
      </c>
      <c r="D35" s="39">
        <v>890399011</v>
      </c>
      <c r="E35" s="39" t="s">
        <v>5833</v>
      </c>
      <c r="F35" s="39" t="s">
        <v>3372</v>
      </c>
    </row>
    <row r="36" spans="2:14">
      <c r="B36" s="211">
        <v>10</v>
      </c>
      <c r="C36" s="38" t="s">
        <v>3449</v>
      </c>
      <c r="D36" s="39">
        <v>800113389</v>
      </c>
      <c r="E36" s="39" t="s">
        <v>5834</v>
      </c>
      <c r="F36" s="39">
        <v>800113389</v>
      </c>
      <c r="G36" s="212" t="s">
        <v>5834</v>
      </c>
      <c r="H36" s="222" t="s">
        <v>3372</v>
      </c>
    </row>
    <row r="37" spans="2:14">
      <c r="B37" s="211">
        <v>11</v>
      </c>
      <c r="C37" s="38" t="s">
        <v>5812</v>
      </c>
      <c r="D37" s="39">
        <v>899999061</v>
      </c>
      <c r="E37" s="39" t="s">
        <v>5835</v>
      </c>
      <c r="F37" s="39" t="s">
        <v>3372</v>
      </c>
      <c r="J37" s="38">
        <v>830114475</v>
      </c>
      <c r="K37" s="38" t="s">
        <v>5836</v>
      </c>
      <c r="L37" s="38" t="s">
        <v>3372</v>
      </c>
    </row>
    <row r="38" spans="2:14">
      <c r="B38" s="211" t="s">
        <v>5837</v>
      </c>
      <c r="C38" s="38" t="s">
        <v>5838</v>
      </c>
      <c r="D38" s="39">
        <v>890102018</v>
      </c>
      <c r="E38" s="39" t="s">
        <v>5823</v>
      </c>
      <c r="F38" s="39" t="s">
        <v>3372</v>
      </c>
    </row>
    <row r="39" spans="2:14">
      <c r="B39" s="211" t="s">
        <v>5839</v>
      </c>
      <c r="C39" s="38" t="s">
        <v>5840</v>
      </c>
      <c r="D39" s="39">
        <v>892099324</v>
      </c>
      <c r="E39" s="39" t="s">
        <v>5824</v>
      </c>
      <c r="F39" s="39" t="s">
        <v>3372</v>
      </c>
    </row>
    <row r="40" spans="2:14">
      <c r="B40" s="211" t="s">
        <v>5841</v>
      </c>
      <c r="C40" s="38" t="s">
        <v>5842</v>
      </c>
      <c r="D40" s="39">
        <v>899999061</v>
      </c>
      <c r="E40" s="39" t="s">
        <v>5835</v>
      </c>
      <c r="F40" s="39" t="s">
        <v>3372</v>
      </c>
    </row>
  </sheetData>
  <sheetProtection formatColumns="0" formatRows="0" insertColumns="0"/>
  <autoFilter ref="A2:Z3" xr:uid="{00000000-0009-0000-0000-00000E000000}"/>
  <mergeCells count="1">
    <mergeCell ref="K1:M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B1:D62"/>
  <sheetViews>
    <sheetView workbookViewId="0">
      <selection activeCell="M25" sqref="L25:M25"/>
    </sheetView>
  </sheetViews>
  <sheetFormatPr baseColWidth="10" defaultColWidth="11.42578125" defaultRowHeight="15"/>
  <cols>
    <col min="1" max="1" width="4.5703125" customWidth="1"/>
    <col min="2" max="2" width="8" style="1" customWidth="1"/>
    <col min="3" max="3" width="89.140625" bestFit="1" customWidth="1"/>
    <col min="4" max="4" width="16.85546875" customWidth="1"/>
  </cols>
  <sheetData>
    <row r="1" spans="2:4">
      <c r="B1" s="164" t="s">
        <v>5843</v>
      </c>
      <c r="C1" s="164" t="s">
        <v>5844</v>
      </c>
      <c r="D1" s="164" t="s">
        <v>3455</v>
      </c>
    </row>
    <row r="2" spans="2:4">
      <c r="B2" s="1">
        <v>100</v>
      </c>
      <c r="C2" t="s">
        <v>5845</v>
      </c>
    </row>
    <row r="3" spans="2:4">
      <c r="B3" s="1">
        <v>110</v>
      </c>
      <c r="C3" t="s">
        <v>5846</v>
      </c>
    </row>
    <row r="4" spans="2:4">
      <c r="B4" s="1">
        <v>120</v>
      </c>
      <c r="C4" t="s">
        <v>5847</v>
      </c>
    </row>
    <row r="5" spans="2:4">
      <c r="B5" s="1">
        <v>130</v>
      </c>
      <c r="C5" t="s">
        <v>5848</v>
      </c>
    </row>
    <row r="6" spans="2:4">
      <c r="B6" s="1">
        <v>140</v>
      </c>
      <c r="C6" t="s">
        <v>5849</v>
      </c>
    </row>
    <row r="7" spans="2:4">
      <c r="B7" s="1">
        <v>150</v>
      </c>
      <c r="C7" t="s">
        <v>5850</v>
      </c>
    </row>
    <row r="8" spans="2:4">
      <c r="B8" s="1">
        <v>121</v>
      </c>
      <c r="C8" t="s">
        <v>5851</v>
      </c>
    </row>
    <row r="9" spans="2:4">
      <c r="B9" s="1">
        <v>122</v>
      </c>
      <c r="C9" t="s">
        <v>5852</v>
      </c>
    </row>
    <row r="10" spans="2:4">
      <c r="B10" s="1">
        <v>123</v>
      </c>
      <c r="C10" t="s">
        <v>5853</v>
      </c>
    </row>
    <row r="11" spans="2:4">
      <c r="B11" s="1">
        <v>151</v>
      </c>
      <c r="C11" t="s">
        <v>5854</v>
      </c>
    </row>
    <row r="12" spans="2:4">
      <c r="B12" s="1">
        <v>152</v>
      </c>
      <c r="C12" t="s">
        <v>5855</v>
      </c>
    </row>
    <row r="13" spans="2:4">
      <c r="B13" s="1">
        <v>200</v>
      </c>
      <c r="C13" t="s">
        <v>5856</v>
      </c>
    </row>
    <row r="14" spans="2:4">
      <c r="B14" s="1">
        <v>201</v>
      </c>
      <c r="C14" t="s">
        <v>5857</v>
      </c>
    </row>
    <row r="15" spans="2:4">
      <c r="B15" s="1">
        <v>202</v>
      </c>
      <c r="C15" t="s">
        <v>5858</v>
      </c>
    </row>
    <row r="16" spans="2:4">
      <c r="B16" s="1">
        <v>203</v>
      </c>
      <c r="C16" t="s">
        <v>5859</v>
      </c>
    </row>
    <row r="17" spans="2:3">
      <c r="B17" s="1">
        <v>204</v>
      </c>
      <c r="C17" t="s">
        <v>5860</v>
      </c>
    </row>
    <row r="18" spans="2:3">
      <c r="B18" s="1">
        <v>204</v>
      </c>
      <c r="C18" t="s">
        <v>5861</v>
      </c>
    </row>
    <row r="19" spans="2:3">
      <c r="B19" s="1">
        <v>204</v>
      </c>
      <c r="C19" t="s">
        <v>5862</v>
      </c>
    </row>
    <row r="20" spans="2:3">
      <c r="B20" s="1">
        <v>204</v>
      </c>
      <c r="C20" t="s">
        <v>5863</v>
      </c>
    </row>
    <row r="21" spans="2:3">
      <c r="B21" s="1">
        <v>204</v>
      </c>
      <c r="C21" t="s">
        <v>5864</v>
      </c>
    </row>
    <row r="22" spans="2:3">
      <c r="B22" s="1">
        <v>204</v>
      </c>
      <c r="C22" t="s">
        <v>5865</v>
      </c>
    </row>
    <row r="23" spans="2:3">
      <c r="B23" s="1">
        <v>204</v>
      </c>
      <c r="C23" t="s">
        <v>5866</v>
      </c>
    </row>
    <row r="24" spans="2:3">
      <c r="B24" s="1">
        <v>300</v>
      </c>
      <c r="C24" t="s">
        <v>5867</v>
      </c>
    </row>
    <row r="25" spans="2:3">
      <c r="B25" s="1">
        <v>301</v>
      </c>
      <c r="C25" t="s">
        <v>5868</v>
      </c>
    </row>
    <row r="26" spans="2:3">
      <c r="B26" s="1">
        <v>302</v>
      </c>
      <c r="C26" t="s">
        <v>5869</v>
      </c>
    </row>
    <row r="27" spans="2:3">
      <c r="B27" s="1">
        <v>303</v>
      </c>
      <c r="C27" t="s">
        <v>5870</v>
      </c>
    </row>
    <row r="28" spans="2:3">
      <c r="B28" s="1">
        <v>304</v>
      </c>
      <c r="C28" t="s">
        <v>5871</v>
      </c>
    </row>
    <row r="29" spans="2:3">
      <c r="B29" s="1">
        <v>305</v>
      </c>
      <c r="C29" t="s">
        <v>5872</v>
      </c>
    </row>
    <row r="30" spans="2:3">
      <c r="B30" s="1">
        <v>306</v>
      </c>
      <c r="C30" t="s">
        <v>5873</v>
      </c>
    </row>
    <row r="31" spans="2:3">
      <c r="B31" s="1">
        <v>307</v>
      </c>
      <c r="C31" t="s">
        <v>5874</v>
      </c>
    </row>
    <row r="32" spans="2:3">
      <c r="B32" s="1">
        <v>308</v>
      </c>
      <c r="C32" t="s">
        <v>5875</v>
      </c>
    </row>
    <row r="33" spans="2:3">
      <c r="B33" s="1">
        <v>309</v>
      </c>
      <c r="C33" t="s">
        <v>5876</v>
      </c>
    </row>
    <row r="34" spans="2:3">
      <c r="B34" s="1">
        <v>310</v>
      </c>
      <c r="C34" t="s">
        <v>5877</v>
      </c>
    </row>
    <row r="35" spans="2:3">
      <c r="B35" s="1">
        <v>311</v>
      </c>
      <c r="C35" t="s">
        <v>5878</v>
      </c>
    </row>
    <row r="36" spans="2:3">
      <c r="B36" s="1">
        <v>312</v>
      </c>
      <c r="C36" t="s">
        <v>5879</v>
      </c>
    </row>
    <row r="37" spans="2:3">
      <c r="B37" s="1">
        <v>313</v>
      </c>
      <c r="C37" t="s">
        <v>5880</v>
      </c>
    </row>
    <row r="38" spans="2:3">
      <c r="B38" s="1">
        <v>314</v>
      </c>
      <c r="C38" t="s">
        <v>5881</v>
      </c>
    </row>
    <row r="39" spans="2:3">
      <c r="B39" s="1">
        <v>315</v>
      </c>
      <c r="C39" t="s">
        <v>5882</v>
      </c>
    </row>
    <row r="40" spans="2:3">
      <c r="B40" s="1">
        <v>316</v>
      </c>
      <c r="C40" t="s">
        <v>5883</v>
      </c>
    </row>
    <row r="41" spans="2:3">
      <c r="B41" s="1">
        <v>317</v>
      </c>
      <c r="C41" t="s">
        <v>5884</v>
      </c>
    </row>
    <row r="42" spans="2:3">
      <c r="B42" s="1">
        <v>318</v>
      </c>
      <c r="C42" t="s">
        <v>5885</v>
      </c>
    </row>
    <row r="43" spans="2:3">
      <c r="B43" s="1">
        <v>400</v>
      </c>
      <c r="C43" t="s">
        <v>5886</v>
      </c>
    </row>
    <row r="44" spans="2:3">
      <c r="B44" s="1">
        <v>401</v>
      </c>
      <c r="C44" t="s">
        <v>5887</v>
      </c>
    </row>
    <row r="45" spans="2:3">
      <c r="B45" s="1">
        <v>402</v>
      </c>
      <c r="C45" t="s">
        <v>5888</v>
      </c>
    </row>
    <row r="46" spans="2:3">
      <c r="B46" s="1">
        <v>403</v>
      </c>
      <c r="C46" t="s">
        <v>5889</v>
      </c>
    </row>
    <row r="47" spans="2:3">
      <c r="B47" s="1">
        <v>404</v>
      </c>
      <c r="C47" t="s">
        <v>5890</v>
      </c>
    </row>
    <row r="48" spans="2:3">
      <c r="B48" s="1">
        <v>405</v>
      </c>
      <c r="C48" t="s">
        <v>5891</v>
      </c>
    </row>
    <row r="49" spans="2:3">
      <c r="B49" s="1">
        <v>406</v>
      </c>
      <c r="C49" t="s">
        <v>5892</v>
      </c>
    </row>
    <row r="50" spans="2:3">
      <c r="B50" s="1">
        <v>407</v>
      </c>
      <c r="C50" t="s">
        <v>5893</v>
      </c>
    </row>
    <row r="51" spans="2:3">
      <c r="B51" s="1">
        <v>408</v>
      </c>
      <c r="C51" t="s">
        <v>5894</v>
      </c>
    </row>
    <row r="52" spans="2:3">
      <c r="B52" s="1">
        <v>409</v>
      </c>
      <c r="C52" t="s">
        <v>5895</v>
      </c>
    </row>
    <row r="53" spans="2:3">
      <c r="B53" s="1">
        <v>500</v>
      </c>
      <c r="C53" t="s">
        <v>5896</v>
      </c>
    </row>
    <row r="54" spans="2:3">
      <c r="B54" s="1">
        <v>501</v>
      </c>
      <c r="C54" t="s">
        <v>5897</v>
      </c>
    </row>
    <row r="55" spans="2:3">
      <c r="B55" s="1">
        <v>502</v>
      </c>
      <c r="C55" t="s">
        <v>5898</v>
      </c>
    </row>
    <row r="56" spans="2:3">
      <c r="B56" s="1">
        <v>503</v>
      </c>
      <c r="C56" t="s">
        <v>5899</v>
      </c>
    </row>
    <row r="57" spans="2:3">
      <c r="B57" s="1">
        <v>504</v>
      </c>
      <c r="C57" t="s">
        <v>5900</v>
      </c>
    </row>
    <row r="58" spans="2:3">
      <c r="B58" s="1">
        <v>600</v>
      </c>
      <c r="C58" t="s">
        <v>5901</v>
      </c>
    </row>
    <row r="59" spans="2:3">
      <c r="B59" s="1">
        <v>601</v>
      </c>
      <c r="C59" s="165" t="s">
        <v>5902</v>
      </c>
    </row>
    <row r="60" spans="2:3">
      <c r="B60" s="1">
        <v>602</v>
      </c>
      <c r="C60" t="s">
        <v>5903</v>
      </c>
    </row>
    <row r="61" spans="2:3">
      <c r="B61" s="1">
        <v>603</v>
      </c>
      <c r="C61" t="s">
        <v>5904</v>
      </c>
    </row>
    <row r="62" spans="2:3">
      <c r="B62" s="1">
        <v>604</v>
      </c>
      <c r="C62" t="s">
        <v>5905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1"/>
  <dimension ref="A1:K52"/>
  <sheetViews>
    <sheetView workbookViewId="0">
      <selection activeCell="N15" sqref="N15"/>
    </sheetView>
  </sheetViews>
  <sheetFormatPr baseColWidth="10" defaultColWidth="11.42578125" defaultRowHeight="15"/>
  <cols>
    <col min="1" max="1" width="11.42578125" style="38"/>
    <col min="2" max="2" width="12.5703125" style="38" bestFit="1" customWidth="1"/>
    <col min="3" max="3" width="55.42578125" style="38" customWidth="1"/>
    <col min="4" max="4" width="16.85546875" style="38" customWidth="1"/>
    <col min="5" max="5" width="14.28515625" style="38" bestFit="1" customWidth="1"/>
    <col min="6" max="16384" width="11.42578125" style="38"/>
  </cols>
  <sheetData>
    <row r="1" spans="1:11" ht="15.75">
      <c r="A1" s="1063" t="s">
        <v>5906</v>
      </c>
      <c r="B1" s="1063"/>
      <c r="C1" s="1067">
        <f>+'Certificado de Supervisión'!F21</f>
        <v>0</v>
      </c>
      <c r="D1" s="1067"/>
      <c r="E1" s="37" t="s">
        <v>5907</v>
      </c>
    </row>
    <row r="2" spans="1:11" ht="15.75">
      <c r="A2" s="39"/>
      <c r="B2" s="39"/>
      <c r="C2" s="40"/>
      <c r="D2" s="40"/>
    </row>
    <row r="3" spans="1:11" ht="15" customHeight="1">
      <c r="A3" s="1063" t="s">
        <v>5908</v>
      </c>
      <c r="B3" s="1063"/>
      <c r="C3" s="41" t="str">
        <f>TRIM(D25)</f>
        <v>de Pesos M/Cte</v>
      </c>
      <c r="D3" s="42"/>
      <c r="E3" s="42"/>
      <c r="F3" s="42"/>
      <c r="G3" s="42"/>
      <c r="H3" s="42"/>
      <c r="I3" s="42"/>
      <c r="J3" s="43"/>
    </row>
    <row r="4" spans="1:11">
      <c r="B4" s="44"/>
      <c r="C4" s="45"/>
      <c r="D4" s="46"/>
      <c r="E4" s="46"/>
      <c r="F4" s="46"/>
      <c r="G4" s="46"/>
      <c r="H4" s="46"/>
      <c r="I4" s="46"/>
      <c r="J4" s="47"/>
    </row>
    <row r="6" spans="1:11">
      <c r="A6" s="48">
        <v>1</v>
      </c>
      <c r="B6" s="49" t="s">
        <v>5909</v>
      </c>
      <c r="C6" s="49" t="s">
        <v>5910</v>
      </c>
      <c r="D6" s="50"/>
      <c r="E6" s="51">
        <f>INT((C1-(INT(C1/1000000000000000)*1000000000000000))/1000000000000)</f>
        <v>0</v>
      </c>
      <c r="F6" s="52" t="s">
        <v>5911</v>
      </c>
      <c r="G6" s="53">
        <f>INT(E6/100)*100</f>
        <v>0</v>
      </c>
      <c r="H6" s="52" t="str">
        <f>IF(AND(G6=100,G7=0,G8=0),IF(G6=0," ",LOOKUP(G6,A5:C50,B5:B50)),IF(G6=0," ",LOOKUP(G6,A5:C50,C5:C50)))</f>
        <v xml:space="preserve"> </v>
      </c>
      <c r="I6" s="54"/>
      <c r="J6" s="1068" t="s">
        <v>5912</v>
      </c>
      <c r="K6" s="50"/>
    </row>
    <row r="7" spans="1:11">
      <c r="A7" s="48">
        <v>2</v>
      </c>
      <c r="B7" s="49" t="s">
        <v>5913</v>
      </c>
      <c r="C7" s="49" t="s">
        <v>5913</v>
      </c>
      <c r="D7" s="50"/>
      <c r="E7" s="51">
        <f>+E6-G6</f>
        <v>0</v>
      </c>
      <c r="F7" s="52" t="s">
        <v>5914</v>
      </c>
      <c r="G7" s="53">
        <f>INT(E7/10)*10</f>
        <v>0</v>
      </c>
      <c r="H7" s="52" t="str">
        <f>IF(OR(G7=10,G7=20),LOOKUP(E7,A5:C50,C5:C50),IF(AND(G7=100,G8=0,G9=0),IF(G7=0," ",LOOKUP(G7,A5:C50,B5:B50)),IF(G7=0," ",LOOKUP(G7,A5:C50,C5:C50))))</f>
        <v xml:space="preserve"> </v>
      </c>
      <c r="I7" s="52" t="str">
        <f>IF(G8=0," ",IF(AND(G7&gt;20,G7&lt;=90),"y"," "))</f>
        <v xml:space="preserve"> </v>
      </c>
      <c r="J7" s="1068"/>
      <c r="K7" s="50"/>
    </row>
    <row r="8" spans="1:11">
      <c r="A8" s="48">
        <v>3</v>
      </c>
      <c r="B8" s="49" t="s">
        <v>5915</v>
      </c>
      <c r="C8" s="49" t="s">
        <v>5915</v>
      </c>
      <c r="D8" s="50"/>
      <c r="E8" s="51">
        <f>+E7-G7</f>
        <v>0</v>
      </c>
      <c r="F8" s="52" t="s">
        <v>5916</v>
      </c>
      <c r="G8" s="51">
        <f>INT(E8)</f>
        <v>0</v>
      </c>
      <c r="H8" s="52" t="str">
        <f>IF(OR(G7=10,G7=20)," ",IF(AND(G8=100,G9=0,G10=0),IF(G8=0," ",LOOKUP(G8,A5:C50,B5:B50)),IF(G8=0," ",LOOKUP(G8,A5:C50,B5:B50))))</f>
        <v xml:space="preserve"> </v>
      </c>
      <c r="I8" s="52" t="str">
        <f>IF(AND(G6=0,G7=0,G8=1),"Billón",IF(SUM(G6:G8)=0," ","Billones"))</f>
        <v xml:space="preserve"> </v>
      </c>
      <c r="J8" s="1068"/>
      <c r="K8" s="50"/>
    </row>
    <row r="9" spans="1:11" ht="15" customHeight="1">
      <c r="A9" s="48">
        <v>4</v>
      </c>
      <c r="B9" s="49" t="s">
        <v>5917</v>
      </c>
      <c r="C9" s="49" t="s">
        <v>5917</v>
      </c>
      <c r="D9" s="50"/>
      <c r="E9" s="55">
        <f>INT((C1-(INT(C1/1000000000000)*1000000000000))/1000000000)</f>
        <v>0</v>
      </c>
      <c r="F9" s="56" t="s">
        <v>5911</v>
      </c>
      <c r="G9" s="57">
        <f>INT(E9/100)*100</f>
        <v>0</v>
      </c>
      <c r="H9" s="56" t="str">
        <f>IF(AND(G9=100,G10=0,G11=0),IF(G9=0," ",LOOKUP(G9,A5:C50,B5:B50)),IF(G9=0," ",LOOKUP(G9,A5:C50,C5:C50)))</f>
        <v xml:space="preserve"> </v>
      </c>
      <c r="I9" s="58"/>
      <c r="J9" s="1069" t="s">
        <v>5918</v>
      </c>
      <c r="K9" s="50"/>
    </row>
    <row r="10" spans="1:11">
      <c r="A10" s="48">
        <v>5</v>
      </c>
      <c r="B10" s="49" t="s">
        <v>5919</v>
      </c>
      <c r="C10" s="49" t="s">
        <v>5919</v>
      </c>
      <c r="D10" s="50"/>
      <c r="E10" s="55">
        <f>+E9-G9</f>
        <v>0</v>
      </c>
      <c r="F10" s="56" t="s">
        <v>5914</v>
      </c>
      <c r="G10" s="57">
        <f>INT(E10/10)*10</f>
        <v>0</v>
      </c>
      <c r="H10" s="56" t="str">
        <f>IF(OR(G10=10,G10=20),LOOKUP(E10,A5:C50,C5:C50),IF(AND(G10=100,G11=0,G12=0),IF(G10=0," ",LOOKUP(G10,A5:C50,B5:B50)),IF(G10=0," ",LOOKUP(G10,A5:C50,C5:C50))))</f>
        <v xml:space="preserve"> </v>
      </c>
      <c r="I10" s="56" t="str">
        <f>IF(G11=0," ",IF(AND(G10&gt;20,G10&lt;=90),"y"," "))</f>
        <v xml:space="preserve"> </v>
      </c>
      <c r="J10" s="1069"/>
      <c r="K10" s="50"/>
    </row>
    <row r="11" spans="1:11">
      <c r="A11" s="48">
        <v>6</v>
      </c>
      <c r="B11" s="49" t="s">
        <v>5920</v>
      </c>
      <c r="C11" s="49" t="s">
        <v>5920</v>
      </c>
      <c r="D11" s="50"/>
      <c r="E11" s="55">
        <f>+E10-G10</f>
        <v>0</v>
      </c>
      <c r="F11" s="56" t="s">
        <v>5916</v>
      </c>
      <c r="G11" s="55">
        <f>INT(E11)</f>
        <v>0</v>
      </c>
      <c r="H11" s="56" t="str">
        <f>IF(AND(G9=0,G10=0,G11=1)," ",IF(AND(G6=0,G7=0,G8=0,G9=0,G10=0,G11=1)," ",IF(OR(G10=10,G10=20)," ",IF(AND(G11=100,G12=0,G13=0),IF(G11=0," ",LOOKUP(G11,A5:C50,B5:B50)),IF(G11=0," ",LOOKUP(G11,A5:C50,B5:B50))))))</f>
        <v xml:space="preserve"> </v>
      </c>
      <c r="I11" s="56" t="str">
        <f>IF(AND(G9=0,G10=0,G11=1),"Mil",IF(SUM(G9:G11)=0," ","Mil"))</f>
        <v xml:space="preserve"> </v>
      </c>
      <c r="J11" s="1069"/>
      <c r="K11" s="50"/>
    </row>
    <row r="12" spans="1:11">
      <c r="A12" s="48">
        <v>7</v>
      </c>
      <c r="B12" s="49" t="s">
        <v>5921</v>
      </c>
      <c r="C12" s="49" t="s">
        <v>5921</v>
      </c>
      <c r="D12" s="50"/>
      <c r="E12" s="59">
        <f>INT((C1-(INT(C1/1000000000)*1000000000))/1000000)</f>
        <v>0</v>
      </c>
      <c r="F12" s="60" t="s">
        <v>5911</v>
      </c>
      <c r="G12" s="61">
        <f>INT(E12/100)*100</f>
        <v>0</v>
      </c>
      <c r="H12" s="60" t="str">
        <f>IF(AND(G12=100,G13=0,G14=0),IF(G12=0," ",LOOKUP(G12,A5:C50,B5:B50)),IF(G12=0," ",LOOKUP(G12,A5:C50,C5:C50)))</f>
        <v xml:space="preserve"> </v>
      </c>
      <c r="I12" s="62"/>
      <c r="J12" s="1070" t="s">
        <v>5922</v>
      </c>
      <c r="K12" s="50"/>
    </row>
    <row r="13" spans="1:11">
      <c r="A13" s="48">
        <v>8</v>
      </c>
      <c r="B13" s="49" t="s">
        <v>5923</v>
      </c>
      <c r="C13" s="49" t="s">
        <v>5923</v>
      </c>
      <c r="D13" s="50"/>
      <c r="E13" s="59">
        <f>+E12-G12</f>
        <v>0</v>
      </c>
      <c r="F13" s="60" t="s">
        <v>5914</v>
      </c>
      <c r="G13" s="61">
        <f>INT(E13/10)*10</f>
        <v>0</v>
      </c>
      <c r="H13" s="60" t="str">
        <f>IF(OR(G13=10,G13=20),LOOKUP(E13,A5:C50,C5:C50),IF(AND(G13=100,G14=0,G18=0),IF(G13=0," ",LOOKUP(G13,A5:C50,B5:B50)),IF(G13=0," ",LOOKUP(G13,A5:C50,C5:C50))))</f>
        <v xml:space="preserve"> </v>
      </c>
      <c r="I13" s="60" t="str">
        <f>IF(G14=0," ",IF(AND(G13&gt;20,G13&lt;=90),"y"," "))</f>
        <v xml:space="preserve"> </v>
      </c>
      <c r="J13" s="1070"/>
      <c r="K13" s="50"/>
    </row>
    <row r="14" spans="1:11">
      <c r="A14" s="48">
        <v>9</v>
      </c>
      <c r="B14" s="49" t="s">
        <v>5924</v>
      </c>
      <c r="C14" s="49" t="s">
        <v>5924</v>
      </c>
      <c r="D14" s="50"/>
      <c r="E14" s="59">
        <f>+E13-G13</f>
        <v>0</v>
      </c>
      <c r="F14" s="60" t="s">
        <v>5916</v>
      </c>
      <c r="G14" s="59">
        <f>INT(E14)</f>
        <v>0</v>
      </c>
      <c r="H14" s="60" t="str">
        <f>IF(AND(G12=0,G13=0,G14=1),"Un",IF(AND(G9=0,G10=0,G11=0,G12=0,G13=0,G14=1)," ",IF(OR(G13=10,G13=20)," ",IF(AND(G14=100,G18=0,G25=0),IF(G14=0," ",LOOKUP(G14,A5:C50,B5:B50)),IF(G14=0," ",LOOKUP(G14,A5:C50,B5:B50))))))</f>
        <v xml:space="preserve"> </v>
      </c>
      <c r="I14" s="60" t="str">
        <f>IF(AND(OR(G9&gt;0,G10&gt;0,G11&gt;0),G12=0,G13=0,G14=0),"Millones",IF(AND(G9=0,G10=0,G11=0,G12=0,G13=0,G14=1),"Millón",IF(SUM(G12:G14)=0," ","Millones")))</f>
        <v xml:space="preserve"> </v>
      </c>
      <c r="J14" s="1070"/>
      <c r="K14" s="50"/>
    </row>
    <row r="15" spans="1:11">
      <c r="A15" s="48">
        <v>10</v>
      </c>
      <c r="B15" s="49" t="s">
        <v>5925</v>
      </c>
      <c r="C15" s="49" t="s">
        <v>5925</v>
      </c>
      <c r="D15" s="50"/>
      <c r="E15" s="63">
        <f>INT((C1-(INT(C1/1000000)*1000000))/1000)</f>
        <v>0</v>
      </c>
      <c r="F15" s="64" t="s">
        <v>5911</v>
      </c>
      <c r="G15" s="65">
        <f>INT(E15/100)*100</f>
        <v>0</v>
      </c>
      <c r="H15" s="64" t="str">
        <f>IF(AND(G15=100,G16=0,G17=0),IF(G15=0," ",LOOKUP(G15,A5:C50,B5:B50)),IF(G15=0," ",LOOKUP(G15,A5:C50,C5:C50)))</f>
        <v xml:space="preserve"> </v>
      </c>
      <c r="I15" s="66"/>
      <c r="J15" s="1064" t="s">
        <v>5926</v>
      </c>
      <c r="K15" s="50"/>
    </row>
    <row r="16" spans="1:11">
      <c r="A16" s="48">
        <v>11</v>
      </c>
      <c r="B16" s="49" t="s">
        <v>5927</v>
      </c>
      <c r="C16" s="49" t="s">
        <v>5927</v>
      </c>
      <c r="D16" s="50"/>
      <c r="E16" s="63">
        <f>+E15-G15</f>
        <v>0</v>
      </c>
      <c r="F16" s="64" t="s">
        <v>5914</v>
      </c>
      <c r="G16" s="65">
        <f>INT(E16/10)*10</f>
        <v>0</v>
      </c>
      <c r="H16" s="64" t="str">
        <f>IF(OR(G16=10,G16=20),LOOKUP(E16,A5:C50,C5:C50),IF(AND(G16=100,G17=0,F23=0),IF(G16=0," ",LOOKUP(G16,A5:C50,B5:B50)),IF(G16=0," ",LOOKUP(G16,A5:C50,C5:C50))))</f>
        <v xml:space="preserve"> </v>
      </c>
      <c r="I16" s="64" t="str">
        <f>IF(G17=0," ",IF(AND(G16&gt;20,G16&lt;=90),"y"," "))</f>
        <v xml:space="preserve"> </v>
      </c>
      <c r="J16" s="1064"/>
      <c r="K16" s="50"/>
    </row>
    <row r="17" spans="1:11">
      <c r="A17" s="48">
        <v>12</v>
      </c>
      <c r="B17" s="49" t="s">
        <v>5928</v>
      </c>
      <c r="C17" s="49" t="s">
        <v>5928</v>
      </c>
      <c r="D17" s="50"/>
      <c r="E17" s="63">
        <f>+E16-G16</f>
        <v>0</v>
      </c>
      <c r="F17" s="64" t="s">
        <v>5916</v>
      </c>
      <c r="G17" s="63">
        <f>INT(E17)</f>
        <v>0</v>
      </c>
      <c r="H17" s="64" t="str">
        <f>IF(AND(G15=0,G16=0,G17=1)," ",IF(AND(G12=0,G13=0,G14=0,G15=0,G16=0,G17=1)," ",IF(OR(G16=10,G16=20)," ",IF(AND(G17=100,F23=0,F24=0),IF(G17=0," ",LOOKUP(G17,A5:C50,B5:B50)),IF(G17=0," ",LOOKUP(G17,A5:C50,B5:B50))))))</f>
        <v xml:space="preserve"> </v>
      </c>
      <c r="I17" s="64" t="str">
        <f>IF(AND(G15=0,G16=0,G17=1),"Mil",IF(SUM(G15:G17)=0," ","Mil"))</f>
        <v xml:space="preserve"> </v>
      </c>
      <c r="J17" s="1064"/>
      <c r="K17" s="50"/>
    </row>
    <row r="18" spans="1:11">
      <c r="A18" s="48">
        <v>13</v>
      </c>
      <c r="B18" s="49" t="s">
        <v>5929</v>
      </c>
      <c r="C18" s="49" t="s">
        <v>5929</v>
      </c>
      <c r="D18" s="50"/>
      <c r="E18" s="67">
        <f>INT((C1-(INT(C1/1000)*1000))/1)</f>
        <v>0</v>
      </c>
      <c r="F18" s="68" t="s">
        <v>5911</v>
      </c>
      <c r="G18" s="69">
        <f>INT(E18/100)*100</f>
        <v>0</v>
      </c>
      <c r="H18" s="68" t="str">
        <f>IF(AND(G18=100,G19=0,G20=0),IF(G18=0," ",LOOKUP(G18,A5:C50,B5:B50)),IF(G18=0," ",LOOKUP(G18,A5:C50,C5:C50)))</f>
        <v xml:space="preserve"> </v>
      </c>
      <c r="I18" s="70"/>
      <c r="J18" s="1065" t="s">
        <v>5930</v>
      </c>
      <c r="K18" s="50"/>
    </row>
    <row r="19" spans="1:11">
      <c r="A19" s="48">
        <v>14</v>
      </c>
      <c r="B19" s="49" t="s">
        <v>5931</v>
      </c>
      <c r="C19" s="49" t="s">
        <v>5931</v>
      </c>
      <c r="D19" s="50"/>
      <c r="E19" s="67">
        <f>+E18-G18</f>
        <v>0</v>
      </c>
      <c r="F19" s="68" t="s">
        <v>5914</v>
      </c>
      <c r="G19" s="69">
        <f>INT(E19/10)*10</f>
        <v>0</v>
      </c>
      <c r="H19" s="68" t="str">
        <f>IF(OR(G19=10,G19=20),LOOKUP(E19,A5:C50,C5:C50),IF(AND(G19=100,G20=0,G30=0),IF(G19=0," ",LOOKUP(G19,A5:C50,B5:B50)),IF(G19=0," ",LOOKUP(G19,A5:C50,C5:C50))))</f>
        <v xml:space="preserve"> </v>
      </c>
      <c r="I19" s="68" t="str">
        <f>IF(G20=0," ",IF(AND(G19&gt;20,G19&lt;=90),"y"," "))</f>
        <v xml:space="preserve"> </v>
      </c>
      <c r="J19" s="1065"/>
      <c r="K19" s="50"/>
    </row>
    <row r="20" spans="1:11">
      <c r="A20" s="48">
        <v>15</v>
      </c>
      <c r="B20" s="49" t="s">
        <v>5932</v>
      </c>
      <c r="C20" s="49" t="s">
        <v>5932</v>
      </c>
      <c r="D20" s="50"/>
      <c r="E20" s="67">
        <f>+E19-G19</f>
        <v>0</v>
      </c>
      <c r="F20" s="68" t="s">
        <v>5916</v>
      </c>
      <c r="G20" s="67">
        <f>INT(E20)</f>
        <v>0</v>
      </c>
      <c r="H20" s="68" t="str">
        <f>IF(AND(G18=0,G19=0,G20=1),"Un",IF(AND(G15=0,G16=0,G17=0,G18=0,G19=0,G20=1)," ",IF(OR(G19=10,G19=20)," ",IF(AND(G20=100,G30=0,G31=0),IF(G20=0," ",LOOKUP(G20,A5:C50,B5:B50)),IF(G20=0," ",LOOKUP(G20,A5:C50,B5:B50))))))</f>
        <v xml:space="preserve"> </v>
      </c>
      <c r="I20" s="68"/>
      <c r="J20" s="1065"/>
      <c r="K20" s="50"/>
    </row>
    <row r="21" spans="1:11">
      <c r="A21" s="48">
        <v>16</v>
      </c>
      <c r="B21" s="49" t="s">
        <v>5933</v>
      </c>
      <c r="C21" s="49" t="s">
        <v>5933</v>
      </c>
      <c r="D21" s="50"/>
      <c r="E21" s="50"/>
      <c r="F21" s="50"/>
      <c r="G21" s="50"/>
      <c r="H21" s="50"/>
      <c r="I21" s="50"/>
      <c r="J21" s="50"/>
      <c r="K21" s="50"/>
    </row>
    <row r="22" spans="1:11">
      <c r="A22" s="48">
        <v>17</v>
      </c>
      <c r="B22" s="49" t="s">
        <v>5934</v>
      </c>
      <c r="C22" s="49" t="s">
        <v>5934</v>
      </c>
      <c r="D22" s="50"/>
      <c r="E22" s="50"/>
      <c r="F22" s="50"/>
      <c r="G22" s="50"/>
      <c r="H22" s="50"/>
      <c r="I22" s="50"/>
      <c r="J22" s="50"/>
      <c r="K22" s="50"/>
    </row>
    <row r="23" spans="1:11" ht="15.75">
      <c r="A23" s="48">
        <v>18</v>
      </c>
      <c r="B23" s="49" t="s">
        <v>5935</v>
      </c>
      <c r="C23" s="49" t="s">
        <v>5935</v>
      </c>
      <c r="D23" s="50"/>
      <c r="E23" s="50"/>
      <c r="F23" s="71"/>
      <c r="G23" s="50"/>
      <c r="H23" s="50"/>
      <c r="I23" s="50"/>
      <c r="J23" s="50"/>
      <c r="K23" s="50"/>
    </row>
    <row r="24" spans="1:11">
      <c r="A24" s="48">
        <v>19</v>
      </c>
      <c r="B24" s="49" t="s">
        <v>5936</v>
      </c>
      <c r="C24" s="49" t="s">
        <v>5936</v>
      </c>
      <c r="D24" s="50"/>
      <c r="E24" s="50"/>
      <c r="F24" s="50"/>
      <c r="G24" s="50"/>
      <c r="H24" s="50"/>
      <c r="I24" s="50"/>
      <c r="J24" s="50"/>
      <c r="K24" s="50"/>
    </row>
    <row r="25" spans="1:11">
      <c r="A25" s="48">
        <v>20</v>
      </c>
      <c r="B25" s="49" t="s">
        <v>5937</v>
      </c>
      <c r="C25" s="49" t="s">
        <v>5937</v>
      </c>
      <c r="D25" s="1066" t="str">
        <f>H6&amp;" "&amp;H7&amp;" "&amp;I7&amp;" "&amp;" "&amp;H8&amp;" "&amp;I8&amp;" "&amp;H9&amp;" "&amp;H10&amp;" "&amp;I10&amp;" "&amp;" "&amp;H11&amp;" "&amp;I11&amp;" "&amp;H12&amp;" "&amp;H13&amp;" "&amp;I13&amp;" "&amp;H14&amp;" "&amp;I14&amp;" "&amp;H15&amp;" "&amp;H16&amp;" "&amp;I16&amp;" "&amp;H17&amp;" "&amp;I17&amp;" "&amp;H18&amp;" "&amp;H19&amp;" "&amp;I19&amp;" "&amp;H20&amp;" "&amp;H27</f>
        <v xml:space="preserve">                                                  de Pesos M/Cte</v>
      </c>
      <c r="E25" s="1066"/>
      <c r="F25" s="1066"/>
      <c r="G25" s="1066"/>
      <c r="H25" s="1066"/>
      <c r="I25" s="1066"/>
      <c r="J25" s="1066"/>
      <c r="K25" s="1066"/>
    </row>
    <row r="26" spans="1:11">
      <c r="A26" s="48">
        <v>21</v>
      </c>
      <c r="B26" s="49" t="s">
        <v>5938</v>
      </c>
      <c r="C26" s="49" t="s">
        <v>5939</v>
      </c>
      <c r="D26" s="1066"/>
      <c r="E26" s="1066"/>
      <c r="F26" s="1066"/>
      <c r="G26" s="1066"/>
      <c r="H26" s="1066"/>
      <c r="I26" s="1066"/>
      <c r="J26" s="1066"/>
      <c r="K26" s="1066"/>
    </row>
    <row r="27" spans="1:11">
      <c r="A27" s="48">
        <v>22</v>
      </c>
      <c r="B27" s="49" t="s">
        <v>5940</v>
      </c>
      <c r="C27" s="49" t="s">
        <v>5940</v>
      </c>
      <c r="D27" s="50"/>
      <c r="E27" s="50"/>
      <c r="F27" s="50"/>
      <c r="G27" s="50"/>
      <c r="H27" s="72" t="str">
        <f>IF(F28&lt;&gt;0,"de Pesos M/Cte",IF(C1=1,"Peso M/Cte","Pesos M/Cte"))</f>
        <v>de Pesos M/Cte</v>
      </c>
      <c r="I27" s="50"/>
      <c r="J27" s="50"/>
      <c r="K27" s="50"/>
    </row>
    <row r="28" spans="1:11">
      <c r="A28" s="48">
        <v>23</v>
      </c>
      <c r="B28" s="49" t="s">
        <v>5941</v>
      </c>
      <c r="C28" s="49" t="s">
        <v>5941</v>
      </c>
      <c r="D28" s="50"/>
      <c r="E28" s="73">
        <f>C1/1000000</f>
        <v>0</v>
      </c>
      <c r="F28" s="74" t="str">
        <f>IF(E28=INT(E28),"De Pesos M/Cte",0)</f>
        <v>De Pesos M/Cte</v>
      </c>
      <c r="G28" s="50"/>
      <c r="H28" s="50"/>
      <c r="I28" s="50"/>
      <c r="J28" s="50"/>
      <c r="K28" s="50"/>
    </row>
    <row r="29" spans="1:11">
      <c r="A29" s="48">
        <v>24</v>
      </c>
      <c r="B29" s="49" t="s">
        <v>5942</v>
      </c>
      <c r="C29" s="49" t="s">
        <v>5942</v>
      </c>
      <c r="D29" s="50"/>
      <c r="E29" s="50"/>
      <c r="F29" s="50"/>
      <c r="G29" s="50"/>
      <c r="H29" s="50"/>
      <c r="I29" s="50"/>
      <c r="J29" s="50"/>
      <c r="K29" s="50"/>
    </row>
    <row r="30" spans="1:11">
      <c r="A30" s="48">
        <v>25</v>
      </c>
      <c r="B30" s="49" t="s">
        <v>5943</v>
      </c>
      <c r="C30" s="49" t="s">
        <v>5943</v>
      </c>
      <c r="D30" s="50"/>
      <c r="E30" s="50"/>
      <c r="F30" s="50"/>
      <c r="G30" s="50"/>
      <c r="H30" s="50"/>
      <c r="I30" s="50"/>
      <c r="J30" s="50"/>
      <c r="K30" s="50"/>
    </row>
    <row r="31" spans="1:11">
      <c r="A31" s="48">
        <v>26</v>
      </c>
      <c r="B31" s="49" t="s">
        <v>5944</v>
      </c>
      <c r="C31" s="49" t="s">
        <v>5944</v>
      </c>
      <c r="D31" s="50"/>
      <c r="E31" s="50"/>
      <c r="F31" s="50"/>
      <c r="G31" s="50"/>
      <c r="H31" s="50"/>
      <c r="I31" s="50"/>
      <c r="J31" s="50"/>
      <c r="K31" s="50"/>
    </row>
    <row r="32" spans="1:11">
      <c r="A32" s="48">
        <v>27</v>
      </c>
      <c r="B32" s="49" t="s">
        <v>5945</v>
      </c>
      <c r="C32" s="49" t="s">
        <v>5945</v>
      </c>
      <c r="D32" s="50"/>
      <c r="E32" s="50"/>
      <c r="F32" s="50"/>
      <c r="G32" s="50"/>
      <c r="H32" s="50"/>
      <c r="I32" s="50"/>
      <c r="J32" s="50"/>
      <c r="K32" s="50"/>
    </row>
    <row r="33" spans="1:11">
      <c r="A33" s="48">
        <v>28</v>
      </c>
      <c r="B33" s="49" t="s">
        <v>5946</v>
      </c>
      <c r="C33" s="49" t="s">
        <v>5946</v>
      </c>
      <c r="D33" s="50"/>
      <c r="E33" s="50"/>
      <c r="F33" s="50"/>
      <c r="G33" s="50"/>
      <c r="H33" s="50"/>
      <c r="I33" s="50"/>
      <c r="J33" s="50"/>
      <c r="K33" s="50"/>
    </row>
    <row r="34" spans="1:11">
      <c r="A34" s="48">
        <v>29</v>
      </c>
      <c r="B34" s="49" t="s">
        <v>5947</v>
      </c>
      <c r="C34" s="49" t="s">
        <v>5947</v>
      </c>
      <c r="D34" s="50"/>
      <c r="E34" s="50"/>
      <c r="F34" s="50"/>
      <c r="G34" s="50"/>
      <c r="H34" s="50"/>
      <c r="I34" s="50"/>
      <c r="J34" s="50"/>
      <c r="K34" s="50"/>
    </row>
    <row r="35" spans="1:11">
      <c r="A35" s="48">
        <v>30</v>
      </c>
      <c r="B35" s="49" t="s">
        <v>5948</v>
      </c>
      <c r="C35" s="49" t="s">
        <v>5948</v>
      </c>
      <c r="D35" s="50"/>
      <c r="E35" s="50"/>
      <c r="F35" s="50"/>
      <c r="G35" s="50"/>
      <c r="H35" s="50"/>
      <c r="I35" s="50"/>
      <c r="J35" s="50"/>
      <c r="K35" s="50"/>
    </row>
    <row r="36" spans="1:11">
      <c r="A36" s="48">
        <v>40</v>
      </c>
      <c r="B36" s="49" t="s">
        <v>5949</v>
      </c>
      <c r="C36" s="49" t="s">
        <v>5949</v>
      </c>
      <c r="D36" s="50"/>
      <c r="E36" s="50"/>
      <c r="F36" s="50"/>
      <c r="G36" s="50"/>
      <c r="H36" s="50"/>
      <c r="I36" s="50"/>
      <c r="J36" s="50"/>
      <c r="K36" s="50"/>
    </row>
    <row r="37" spans="1:11">
      <c r="A37" s="48">
        <v>50</v>
      </c>
      <c r="B37" s="49" t="s">
        <v>5950</v>
      </c>
      <c r="C37" s="49" t="s">
        <v>5950</v>
      </c>
      <c r="D37" s="50"/>
      <c r="E37" s="50"/>
      <c r="F37" s="50"/>
      <c r="G37" s="50"/>
      <c r="H37" s="50"/>
      <c r="I37" s="50"/>
      <c r="J37" s="50"/>
      <c r="K37" s="50"/>
    </row>
    <row r="38" spans="1:11">
      <c r="A38" s="48">
        <v>60</v>
      </c>
      <c r="B38" s="49" t="s">
        <v>5951</v>
      </c>
      <c r="C38" s="49" t="s">
        <v>5951</v>
      </c>
      <c r="D38" s="50"/>
      <c r="E38" s="50"/>
      <c r="F38" s="50"/>
      <c r="G38" s="50"/>
      <c r="H38" s="50"/>
      <c r="I38" s="50"/>
      <c r="J38" s="50"/>
      <c r="K38" s="50"/>
    </row>
    <row r="39" spans="1:11">
      <c r="A39" s="48">
        <v>70</v>
      </c>
      <c r="B39" s="49" t="s">
        <v>5952</v>
      </c>
      <c r="C39" s="49" t="s">
        <v>5952</v>
      </c>
      <c r="D39" s="50"/>
      <c r="E39" s="50"/>
      <c r="F39" s="50"/>
      <c r="G39" s="50"/>
      <c r="H39" s="50"/>
      <c r="I39" s="50"/>
      <c r="J39" s="50"/>
      <c r="K39" s="50"/>
    </row>
    <row r="40" spans="1:11">
      <c r="A40" s="48">
        <v>80</v>
      </c>
      <c r="B40" s="49" t="s">
        <v>5953</v>
      </c>
      <c r="C40" s="49" t="s">
        <v>5953</v>
      </c>
      <c r="D40" s="50"/>
      <c r="E40" s="50"/>
      <c r="F40" s="50"/>
      <c r="G40" s="50"/>
      <c r="H40" s="50"/>
      <c r="I40" s="50"/>
      <c r="J40" s="50"/>
      <c r="K40" s="50"/>
    </row>
    <row r="41" spans="1:11">
      <c r="A41" s="48">
        <v>90</v>
      </c>
      <c r="B41" s="49" t="s">
        <v>5954</v>
      </c>
      <c r="C41" s="49" t="s">
        <v>5954</v>
      </c>
      <c r="D41" s="50"/>
      <c r="E41" s="50"/>
      <c r="F41" s="50"/>
      <c r="G41" s="50"/>
      <c r="H41" s="50"/>
      <c r="I41" s="50"/>
      <c r="J41" s="50"/>
      <c r="K41" s="50"/>
    </row>
    <row r="42" spans="1:11">
      <c r="A42" s="48">
        <v>100</v>
      </c>
      <c r="B42" s="49" t="s">
        <v>5955</v>
      </c>
      <c r="C42" s="49" t="s">
        <v>5956</v>
      </c>
      <c r="D42" s="50"/>
      <c r="E42" s="50"/>
      <c r="F42" s="50"/>
      <c r="G42" s="50"/>
      <c r="H42" s="50"/>
      <c r="I42" s="50"/>
      <c r="J42" s="50"/>
      <c r="K42" s="50"/>
    </row>
    <row r="43" spans="1:11">
      <c r="A43" s="48">
        <v>200</v>
      </c>
      <c r="B43" s="49" t="s">
        <v>5957</v>
      </c>
      <c r="C43" s="49" t="s">
        <v>5957</v>
      </c>
      <c r="D43" s="50"/>
      <c r="E43" s="50"/>
      <c r="F43" s="50"/>
      <c r="G43" s="50"/>
      <c r="H43" s="50"/>
      <c r="I43" s="50"/>
      <c r="J43" s="50"/>
      <c r="K43" s="50"/>
    </row>
    <row r="44" spans="1:11">
      <c r="A44" s="48">
        <v>300</v>
      </c>
      <c r="B44" s="49" t="s">
        <v>5958</v>
      </c>
      <c r="C44" s="49" t="s">
        <v>5958</v>
      </c>
      <c r="D44" s="50"/>
      <c r="E44" s="50"/>
      <c r="F44" s="50"/>
      <c r="G44" s="50"/>
      <c r="H44" s="50"/>
      <c r="I44" s="50"/>
      <c r="J44" s="50"/>
      <c r="K44" s="50"/>
    </row>
    <row r="45" spans="1:11">
      <c r="A45" s="48">
        <v>400</v>
      </c>
      <c r="B45" s="49" t="s">
        <v>5959</v>
      </c>
      <c r="C45" s="49" t="s">
        <v>5959</v>
      </c>
      <c r="D45" s="50"/>
      <c r="E45" s="50"/>
      <c r="F45" s="50"/>
      <c r="G45" s="50"/>
      <c r="H45" s="50"/>
      <c r="I45" s="50"/>
      <c r="J45" s="50"/>
      <c r="K45" s="50"/>
    </row>
    <row r="46" spans="1:11">
      <c r="A46" s="48">
        <v>500</v>
      </c>
      <c r="B46" s="49" t="s">
        <v>5960</v>
      </c>
      <c r="C46" s="49" t="s">
        <v>5960</v>
      </c>
      <c r="D46" s="50"/>
      <c r="E46" s="50"/>
      <c r="F46" s="50"/>
      <c r="G46" s="50"/>
      <c r="H46" s="50"/>
      <c r="I46" s="50"/>
      <c r="J46" s="50"/>
      <c r="K46" s="50"/>
    </row>
    <row r="47" spans="1:11">
      <c r="A47" s="48">
        <v>600</v>
      </c>
      <c r="B47" s="49" t="s">
        <v>5961</v>
      </c>
      <c r="C47" s="49" t="s">
        <v>5961</v>
      </c>
      <c r="D47" s="50"/>
      <c r="E47" s="50"/>
      <c r="F47" s="50"/>
      <c r="G47" s="50"/>
      <c r="H47" s="50"/>
      <c r="I47" s="50"/>
      <c r="J47" s="50"/>
      <c r="K47" s="50"/>
    </row>
    <row r="48" spans="1:11">
      <c r="A48" s="48">
        <v>700</v>
      </c>
      <c r="B48" s="49" t="s">
        <v>5962</v>
      </c>
      <c r="C48" s="49" t="s">
        <v>5962</v>
      </c>
      <c r="D48" s="50"/>
      <c r="E48" s="50"/>
      <c r="F48" s="50"/>
      <c r="G48" s="50"/>
      <c r="H48" s="50"/>
      <c r="I48" s="50"/>
      <c r="J48" s="50"/>
      <c r="K48" s="50"/>
    </row>
    <row r="49" spans="1:11">
      <c r="A49" s="48">
        <v>800</v>
      </c>
      <c r="B49" s="49" t="s">
        <v>5963</v>
      </c>
      <c r="C49" s="49" t="s">
        <v>5963</v>
      </c>
      <c r="D49" s="50"/>
      <c r="E49" s="50"/>
      <c r="F49" s="50"/>
      <c r="G49" s="50"/>
      <c r="H49" s="50"/>
      <c r="I49" s="50"/>
      <c r="J49" s="50"/>
      <c r="K49" s="50"/>
    </row>
    <row r="50" spans="1:11">
      <c r="A50" s="48">
        <v>900</v>
      </c>
      <c r="B50" s="49" t="s">
        <v>5964</v>
      </c>
      <c r="C50" s="49" t="s">
        <v>5964</v>
      </c>
      <c r="D50" s="50"/>
      <c r="E50" s="50"/>
      <c r="F50" s="50"/>
      <c r="G50" s="50"/>
      <c r="H50" s="50"/>
      <c r="I50" s="50"/>
      <c r="J50" s="50"/>
      <c r="K50" s="50"/>
    </row>
    <row r="51" spans="1:11">
      <c r="A51" s="75"/>
      <c r="B51" s="76"/>
      <c r="C51" s="76"/>
      <c r="D51" s="50"/>
      <c r="E51" s="50"/>
      <c r="F51" s="50"/>
      <c r="G51" s="50"/>
      <c r="H51" s="50"/>
      <c r="I51" s="50"/>
      <c r="J51" s="50"/>
      <c r="K51" s="50"/>
    </row>
    <row r="52" spans="1:11">
      <c r="A52" s="77"/>
      <c r="B52" s="77"/>
      <c r="C52" s="77"/>
      <c r="D52" s="77"/>
      <c r="E52" s="77"/>
      <c r="F52" s="77"/>
      <c r="G52" s="77"/>
      <c r="H52" s="77"/>
      <c r="I52" s="77"/>
      <c r="J52" s="77"/>
      <c r="K52" s="77"/>
    </row>
  </sheetData>
  <sheetProtection algorithmName="SHA-512" hashValue="dnIPylwRu7TYMhSgslNqf1H0btP/2UcP88H8ervR3xxxH/HR5rqNUiKRXK2IizXvCbKEEVT/vUVpcvkK38X6SA==" saltValue="DOK29LqD0bHI0Aqv7Tslsg==" spinCount="100000" sheet="1" objects="1" scenarios="1"/>
  <mergeCells count="9">
    <mergeCell ref="J15:J17"/>
    <mergeCell ref="J18:J20"/>
    <mergeCell ref="D25:K26"/>
    <mergeCell ref="A1:B1"/>
    <mergeCell ref="C1:D1"/>
    <mergeCell ref="A3:B3"/>
    <mergeCell ref="J6:J8"/>
    <mergeCell ref="J9:J11"/>
    <mergeCell ref="J12:J14"/>
  </mergeCells>
  <dataValidations count="1">
    <dataValidation type="whole" operator="greaterThan" allowBlank="1" showInputMessage="1" showErrorMessage="1" errorTitle="Gerencie.com" error="Numeros enteros mayores que 0" promptTitle="Gerencie.com" prompt="Digite el valor" sqref="C1:D1" xr:uid="{00000000-0002-0000-1000-000000000000}">
      <formula1>0</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
  <dimension ref="A1:D5"/>
  <sheetViews>
    <sheetView workbookViewId="0">
      <selection activeCell="C32" sqref="C32"/>
    </sheetView>
  </sheetViews>
  <sheetFormatPr baseColWidth="10" defaultColWidth="11.42578125" defaultRowHeight="15"/>
  <cols>
    <col min="1" max="1" width="38.140625" bestFit="1" customWidth="1"/>
    <col min="2" max="2" width="11.28515625" style="1" customWidth="1"/>
    <col min="3" max="3" width="52.28515625" bestFit="1" customWidth="1"/>
  </cols>
  <sheetData>
    <row r="1" spans="1:4">
      <c r="A1" t="s">
        <v>32</v>
      </c>
      <c r="B1" s="1" t="s">
        <v>3412</v>
      </c>
      <c r="C1" t="s">
        <v>5965</v>
      </c>
      <c r="D1" t="s">
        <v>3617</v>
      </c>
    </row>
    <row r="2" spans="1:4">
      <c r="A2" t="s">
        <v>149</v>
      </c>
      <c r="B2" s="1" t="s">
        <v>3417</v>
      </c>
      <c r="C2" t="s">
        <v>5966</v>
      </c>
      <c r="D2" t="s">
        <v>3618</v>
      </c>
    </row>
    <row r="3" spans="1:4">
      <c r="A3" t="s">
        <v>5967</v>
      </c>
      <c r="C3" t="s">
        <v>5968</v>
      </c>
    </row>
    <row r="4" spans="1:4">
      <c r="C4" t="s">
        <v>5969</v>
      </c>
    </row>
    <row r="5" spans="1:4">
      <c r="C5" t="s">
        <v>5970</v>
      </c>
    </row>
  </sheetData>
  <sheetProtection password="CCA5" sheet="1" objects="1" scenarios="1"/>
  <sortState xmlns:xlrd2="http://schemas.microsoft.com/office/spreadsheetml/2017/richdata2" ref="C1:C5">
    <sortCondition ref="C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2"/>
  <dimension ref="A1:E42"/>
  <sheetViews>
    <sheetView zoomScaleNormal="100" workbookViewId="0">
      <selection activeCell="C1" sqref="C1:C2"/>
    </sheetView>
  </sheetViews>
  <sheetFormatPr baseColWidth="10" defaultColWidth="0" defaultRowHeight="14.25"/>
  <cols>
    <col min="1" max="1" width="4.28515625" style="541" customWidth="1"/>
    <col min="2" max="4" width="75.7109375" style="541" customWidth="1"/>
    <col min="5" max="5" width="5" style="541" customWidth="1"/>
    <col min="6" max="16384" width="31.42578125" style="541" hidden="1"/>
  </cols>
  <sheetData>
    <row r="1" spans="1:5">
      <c r="B1" s="566"/>
      <c r="C1" s="567" t="s">
        <v>3281</v>
      </c>
      <c r="D1" s="568" t="s">
        <v>3282</v>
      </c>
      <c r="E1" s="569"/>
    </row>
    <row r="2" spans="1:5">
      <c r="B2" s="566"/>
      <c r="C2" s="567"/>
      <c r="D2" s="568" t="s">
        <v>3283</v>
      </c>
      <c r="E2" s="569"/>
    </row>
    <row r="3" spans="1:5" ht="35.25" customHeight="1">
      <c r="B3" s="566"/>
      <c r="C3" s="542" t="s">
        <v>3284</v>
      </c>
      <c r="D3" s="568" t="s">
        <v>3285</v>
      </c>
      <c r="E3" s="569"/>
    </row>
    <row r="4" spans="1:5">
      <c r="A4" s="543">
        <v>1</v>
      </c>
      <c r="B4" s="544" t="s">
        <v>3286</v>
      </c>
    </row>
    <row r="5" spans="1:5" ht="15">
      <c r="B5" s="545" t="s">
        <v>3287</v>
      </c>
      <c r="C5" s="545" t="s">
        <v>3288</v>
      </c>
      <c r="D5" s="545" t="s">
        <v>3289</v>
      </c>
    </row>
    <row r="6" spans="1:5" ht="15">
      <c r="B6" s="546" t="s">
        <v>3290</v>
      </c>
      <c r="C6" s="546" t="s">
        <v>3290</v>
      </c>
      <c r="D6" s="546" t="s">
        <v>3290</v>
      </c>
    </row>
    <row r="7" spans="1:5" ht="15">
      <c r="B7" s="547" t="s">
        <v>3291</v>
      </c>
      <c r="C7" s="547" t="s">
        <v>3291</v>
      </c>
      <c r="D7" s="547" t="s">
        <v>3291</v>
      </c>
    </row>
    <row r="8" spans="1:5" ht="15">
      <c r="B8" s="547" t="s">
        <v>3292</v>
      </c>
      <c r="C8" s="547" t="s">
        <v>3292</v>
      </c>
      <c r="D8" s="547" t="s">
        <v>3292</v>
      </c>
    </row>
    <row r="9" spans="1:5" ht="15">
      <c r="B9" s="547" t="s">
        <v>3293</v>
      </c>
      <c r="C9" s="547" t="s">
        <v>3293</v>
      </c>
      <c r="D9" s="547" t="s">
        <v>3293</v>
      </c>
    </row>
    <row r="10" spans="1:5" ht="15">
      <c r="B10" s="547" t="s">
        <v>3294</v>
      </c>
      <c r="C10" s="547" t="s">
        <v>3294</v>
      </c>
      <c r="D10" s="547" t="s">
        <v>3294</v>
      </c>
    </row>
    <row r="11" spans="1:5" ht="15">
      <c r="B11" s="546" t="s">
        <v>3295</v>
      </c>
      <c r="C11" s="546" t="s">
        <v>3295</v>
      </c>
      <c r="D11" s="546" t="s">
        <v>3295</v>
      </c>
    </row>
    <row r="12" spans="1:5" ht="15">
      <c r="B12" s="547" t="s">
        <v>3296</v>
      </c>
      <c r="C12" s="547" t="s">
        <v>3296</v>
      </c>
      <c r="D12" s="547" t="s">
        <v>3297</v>
      </c>
    </row>
    <row r="13" spans="1:5" ht="15">
      <c r="B13" s="547" t="s">
        <v>3298</v>
      </c>
      <c r="C13" s="547" t="s">
        <v>3298</v>
      </c>
      <c r="D13" s="547" t="s">
        <v>3298</v>
      </c>
    </row>
    <row r="14" spans="1:5" ht="15">
      <c r="B14" s="547" t="s">
        <v>3299</v>
      </c>
      <c r="C14" s="547" t="s">
        <v>3299</v>
      </c>
      <c r="D14" s="547" t="s">
        <v>3299</v>
      </c>
    </row>
    <row r="15" spans="1:5" ht="30">
      <c r="B15" s="547" t="s">
        <v>3300</v>
      </c>
      <c r="C15" s="547" t="s">
        <v>3300</v>
      </c>
      <c r="D15" s="547" t="s">
        <v>3300</v>
      </c>
    </row>
    <row r="16" spans="1:5" ht="15">
      <c r="B16" s="547" t="s">
        <v>3301</v>
      </c>
      <c r="C16" s="547" t="s">
        <v>3302</v>
      </c>
      <c r="D16" s="547" t="s">
        <v>3302</v>
      </c>
    </row>
    <row r="17" spans="1:4" ht="15">
      <c r="B17" s="547" t="s">
        <v>3303</v>
      </c>
      <c r="C17" s="547" t="s">
        <v>3302</v>
      </c>
      <c r="D17" s="547" t="s">
        <v>3302</v>
      </c>
    </row>
    <row r="18" spans="1:4" ht="15">
      <c r="B18" s="547" t="s">
        <v>3304</v>
      </c>
      <c r="C18" s="547" t="s">
        <v>3302</v>
      </c>
      <c r="D18" s="547" t="s">
        <v>3302</v>
      </c>
    </row>
    <row r="19" spans="1:4" ht="15">
      <c r="B19" s="547" t="s">
        <v>3305</v>
      </c>
      <c r="C19" s="547" t="s">
        <v>3302</v>
      </c>
      <c r="D19" s="547" t="s">
        <v>3302</v>
      </c>
    </row>
    <row r="20" spans="1:4" ht="15">
      <c r="B20" s="547" t="s">
        <v>3306</v>
      </c>
      <c r="C20" s="547" t="s">
        <v>3302</v>
      </c>
      <c r="D20" s="547" t="s">
        <v>3302</v>
      </c>
    </row>
    <row r="21" spans="1:4" ht="30">
      <c r="B21" s="547" t="s">
        <v>3307</v>
      </c>
      <c r="C21" s="547" t="s">
        <v>3302</v>
      </c>
      <c r="D21" s="547" t="s">
        <v>3302</v>
      </c>
    </row>
    <row r="22" spans="1:4" ht="30">
      <c r="B22" s="547" t="s">
        <v>3308</v>
      </c>
      <c r="C22" s="547" t="s">
        <v>3302</v>
      </c>
      <c r="D22" s="547" t="s">
        <v>3302</v>
      </c>
    </row>
    <row r="23" spans="1:4" ht="30">
      <c r="B23" s="547" t="s">
        <v>3309</v>
      </c>
      <c r="C23" s="547" t="s">
        <v>3302</v>
      </c>
      <c r="D23" s="547" t="s">
        <v>3302</v>
      </c>
    </row>
    <row r="24" spans="1:4" ht="30">
      <c r="B24" s="547" t="s">
        <v>3310</v>
      </c>
      <c r="C24" s="547" t="s">
        <v>3310</v>
      </c>
      <c r="D24" s="547" t="s">
        <v>3310</v>
      </c>
    </row>
    <row r="25" spans="1:4" ht="15">
      <c r="B25" s="547" t="s">
        <v>3311</v>
      </c>
      <c r="C25" s="547" t="s">
        <v>3311</v>
      </c>
      <c r="D25" s="547" t="s">
        <v>3311</v>
      </c>
    </row>
    <row r="26" spans="1:4" ht="30">
      <c r="B26" s="547" t="s">
        <v>3312</v>
      </c>
      <c r="C26" s="547" t="s">
        <v>3312</v>
      </c>
      <c r="D26" s="547" t="s">
        <v>3312</v>
      </c>
    </row>
    <row r="27" spans="1:4" ht="15">
      <c r="B27" s="547" t="s">
        <v>3313</v>
      </c>
      <c r="C27" s="547" t="s">
        <v>3302</v>
      </c>
      <c r="D27" s="547" t="s">
        <v>3302</v>
      </c>
    </row>
    <row r="28" spans="1:4" ht="15">
      <c r="B28" s="547" t="s">
        <v>3302</v>
      </c>
      <c r="C28" s="547" t="s">
        <v>3314</v>
      </c>
      <c r="D28" s="547" t="s">
        <v>3314</v>
      </c>
    </row>
    <row r="29" spans="1:4" ht="15">
      <c r="B29" s="547" t="s">
        <v>3302</v>
      </c>
      <c r="C29" s="547" t="s">
        <v>3302</v>
      </c>
      <c r="D29" s="547" t="s">
        <v>3315</v>
      </c>
    </row>
    <row r="30" spans="1:4">
      <c r="C30" s="540"/>
      <c r="D30" s="540"/>
    </row>
    <row r="31" spans="1:4">
      <c r="C31" s="540"/>
      <c r="D31" s="540"/>
    </row>
    <row r="32" spans="1:4">
      <c r="A32" s="543">
        <v>2</v>
      </c>
      <c r="B32" s="544" t="s">
        <v>3316</v>
      </c>
    </row>
    <row r="33" spans="1:4" ht="15" customHeight="1">
      <c r="B33" s="564" t="s">
        <v>3317</v>
      </c>
      <c r="C33" s="564"/>
      <c r="D33" s="564"/>
    </row>
    <row r="34" spans="1:4" ht="14.25" customHeight="1">
      <c r="B34" s="565" t="s">
        <v>3318</v>
      </c>
      <c r="C34" s="565"/>
      <c r="D34" s="565"/>
    </row>
    <row r="35" spans="1:4" ht="14.25" customHeight="1">
      <c r="B35" s="565" t="s">
        <v>3319</v>
      </c>
      <c r="C35" s="565"/>
      <c r="D35" s="565"/>
    </row>
    <row r="37" spans="1:4">
      <c r="A37" s="543">
        <v>3</v>
      </c>
      <c r="B37" s="544" t="s">
        <v>3320</v>
      </c>
    </row>
    <row r="38" spans="1:4" ht="14.25" customHeight="1">
      <c r="B38" s="463" t="s">
        <v>3321</v>
      </c>
    </row>
    <row r="39" spans="1:4" ht="14.25" customHeight="1">
      <c r="B39" s="514" t="s">
        <v>3322</v>
      </c>
      <c r="C39" s="514"/>
      <c r="D39" s="514"/>
    </row>
    <row r="41" spans="1:4">
      <c r="A41" s="543">
        <v>4</v>
      </c>
      <c r="B41" s="544" t="s">
        <v>3323</v>
      </c>
    </row>
    <row r="42" spans="1:4" ht="14.25" customHeight="1">
      <c r="B42" s="463" t="s">
        <v>3324</v>
      </c>
      <c r="C42" s="463"/>
      <c r="D42" s="463"/>
    </row>
  </sheetData>
  <sheetProtection algorithmName="SHA-512" hashValue="2kEKtB7mDBfQQ417hzSbvpXa98wWFmr/QFDk31f9RS9Rfbngkc3K7ZlB9wf63BOPjcDOVXrCVlvuS5HeVYevAA==" saltValue="8eucm2D9tzFOpHM4Mcy7Gw==" spinCount="100000" sheet="1" objects="1" scenarios="1"/>
  <mergeCells count="5">
    <mergeCell ref="B1:B3"/>
    <mergeCell ref="C1:C2"/>
    <mergeCell ref="D1:E1"/>
    <mergeCell ref="D2:E2"/>
    <mergeCell ref="D3:E3"/>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4"/>
  <dimension ref="A1:D5"/>
  <sheetViews>
    <sheetView workbookViewId="0">
      <selection activeCell="A16" sqref="A16"/>
    </sheetView>
  </sheetViews>
  <sheetFormatPr baseColWidth="10" defaultColWidth="11.42578125" defaultRowHeight="15"/>
  <cols>
    <col min="1" max="1" width="38.140625" bestFit="1" customWidth="1"/>
    <col min="2" max="2" width="11.28515625" style="1" customWidth="1"/>
    <col min="3" max="3" width="52.28515625" bestFit="1" customWidth="1"/>
  </cols>
  <sheetData>
    <row r="1" spans="1:4">
      <c r="A1" t="s">
        <v>32</v>
      </c>
      <c r="B1" s="1" t="s">
        <v>3412</v>
      </c>
      <c r="C1" t="s">
        <v>5965</v>
      </c>
      <c r="D1" t="s">
        <v>5971</v>
      </c>
    </row>
    <row r="2" spans="1:4">
      <c r="A2" t="s">
        <v>149</v>
      </c>
      <c r="B2" s="1" t="s">
        <v>3417</v>
      </c>
      <c r="C2" t="s">
        <v>5966</v>
      </c>
      <c r="D2" t="s">
        <v>5972</v>
      </c>
    </row>
    <row r="3" spans="1:4">
      <c r="A3" t="s">
        <v>5967</v>
      </c>
      <c r="C3" t="s">
        <v>5968</v>
      </c>
    </row>
    <row r="4" spans="1:4">
      <c r="C4" t="s">
        <v>5969</v>
      </c>
    </row>
    <row r="5" spans="1:4">
      <c r="C5" t="s">
        <v>5970</v>
      </c>
    </row>
  </sheetData>
  <sheetProtection algorithmName="SHA-512" hashValue="+kpBSQ5XPE/WaWgp+ZNAroUCSc0BelTcH+FQuNG5oXSxVavHeQtzhWsgKyDReeS0h6lI/UJ1SUszzgAm5/hb4g==" saltValue="muybkccYcs1qfHqvAnY50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FC71"/>
  <sheetViews>
    <sheetView zoomScale="70" zoomScaleNormal="70" workbookViewId="0">
      <selection activeCell="C71" sqref="C71"/>
    </sheetView>
  </sheetViews>
  <sheetFormatPr baseColWidth="10" defaultColWidth="0" defaultRowHeight="14.25" zeroHeight="1"/>
  <cols>
    <col min="1" max="1" width="7.85546875" style="416" customWidth="1"/>
    <col min="2" max="2" width="64.5703125" style="417" customWidth="1"/>
    <col min="3" max="3" width="43.85546875" style="445" customWidth="1"/>
    <col min="4" max="4" width="44.140625" style="418" customWidth="1"/>
    <col min="5" max="5" width="35" style="411" customWidth="1"/>
    <col min="6" max="6" width="24" style="417" customWidth="1"/>
    <col min="7" max="7" width="22.140625" style="416" customWidth="1"/>
    <col min="8" max="8" width="32.85546875" style="416" customWidth="1"/>
    <col min="9" max="9" width="6.28515625" style="416" customWidth="1"/>
    <col min="10" max="16383" width="11.42578125" style="410" hidden="1"/>
    <col min="16384" max="16384" width="4.140625" style="410" hidden="1"/>
  </cols>
  <sheetData>
    <row r="1" spans="1:9" s="395" customFormat="1" ht="18" customHeight="1">
      <c r="B1" s="589" t="s">
        <v>3325</v>
      </c>
      <c r="C1" s="590"/>
      <c r="D1" s="591"/>
      <c r="E1" s="396"/>
      <c r="F1" s="397"/>
    </row>
    <row r="2" spans="1:9" s="395" customFormat="1" ht="18" customHeight="1">
      <c r="B2" s="592"/>
      <c r="C2" s="593"/>
      <c r="D2" s="594"/>
      <c r="E2" s="396"/>
      <c r="F2" s="397"/>
    </row>
    <row r="3" spans="1:9" s="395" customFormat="1" ht="18" customHeight="1">
      <c r="B3" s="592"/>
      <c r="C3" s="593"/>
      <c r="D3" s="594"/>
      <c r="E3" s="396"/>
      <c r="F3" s="397"/>
    </row>
    <row r="4" spans="1:9" s="395" customFormat="1" ht="18" customHeight="1" thickBot="1">
      <c r="B4" s="595"/>
      <c r="C4" s="596"/>
      <c r="D4" s="597"/>
      <c r="E4" s="396"/>
      <c r="F4" s="397"/>
    </row>
    <row r="5" spans="1:9" s="395" customFormat="1" ht="21.6" customHeight="1" thickBot="1">
      <c r="B5" s="397"/>
      <c r="C5" s="445"/>
      <c r="D5" s="398"/>
      <c r="E5" s="396"/>
      <c r="F5" s="397"/>
    </row>
    <row r="6" spans="1:9" s="399" customFormat="1" ht="39" customHeight="1" thickBot="1">
      <c r="A6" s="395"/>
      <c r="B6" s="395"/>
      <c r="C6" s="395"/>
      <c r="D6" s="398"/>
      <c r="E6" s="392" t="s">
        <v>3326</v>
      </c>
      <c r="F6" s="603" t="str">
        <f>IF(C7="","",VLOOKUP(C7,COMPROMISOS!$Q:$R,2,0))</f>
        <v/>
      </c>
      <c r="G6" s="604"/>
      <c r="H6" s="395"/>
      <c r="I6" s="395"/>
    </row>
    <row r="7" spans="1:9" s="399" customFormat="1" ht="41.25" customHeight="1" thickBot="1">
      <c r="A7" s="395"/>
      <c r="B7" s="470" t="s">
        <v>3327</v>
      </c>
      <c r="C7" s="504"/>
      <c r="D7" s="400"/>
      <c r="E7" s="424" t="s">
        <v>3328</v>
      </c>
      <c r="F7" s="601" t="str">
        <f>IFERROR(IF(C7="","",VLOOKUP(C9,COMPROMISOS!$A:$AH,34,0)),"AGREGA RP")</f>
        <v/>
      </c>
      <c r="G7" s="602"/>
      <c r="H7" s="395"/>
      <c r="I7" s="395"/>
    </row>
    <row r="8" spans="1:9" s="399" customFormat="1" ht="39" customHeight="1">
      <c r="A8" s="395"/>
      <c r="B8" s="470" t="s">
        <v>3329</v>
      </c>
      <c r="C8" s="474"/>
      <c r="D8" s="400"/>
      <c r="E8" s="396"/>
      <c r="F8" s="397"/>
      <c r="G8" s="395"/>
      <c r="H8" s="395"/>
      <c r="I8" s="395"/>
    </row>
    <row r="9" spans="1:9" s="399" customFormat="1" ht="38.25" customHeight="1" thickBot="1">
      <c r="A9" s="395"/>
      <c r="B9" s="470" t="s">
        <v>3330</v>
      </c>
      <c r="C9" s="471"/>
      <c r="D9" s="400"/>
      <c r="E9" s="396"/>
      <c r="F9" s="401"/>
      <c r="G9" s="395"/>
      <c r="H9" s="395"/>
      <c r="I9" s="395"/>
    </row>
    <row r="10" spans="1:9" s="399" customFormat="1" ht="38.25" customHeight="1" thickBot="1">
      <c r="A10" s="395"/>
      <c r="B10" s="397"/>
      <c r="C10" s="447"/>
      <c r="D10" s="398"/>
      <c r="E10" s="598" t="str">
        <f>IF(C9="","","VERIFICAR SI EL NÚMERO DEL RP NO ES CORRECTO AGREGARLO DE FORMA MANUAL")</f>
        <v/>
      </c>
      <c r="F10" s="599"/>
      <c r="G10" s="600"/>
      <c r="H10" s="395"/>
      <c r="I10" s="395"/>
    </row>
    <row r="11" spans="1:9" s="399" customFormat="1" ht="30.75" customHeight="1" thickBot="1">
      <c r="A11" s="395"/>
      <c r="B11" s="397"/>
      <c r="C11" s="447"/>
      <c r="D11" s="400"/>
      <c r="E11" s="396"/>
      <c r="F11" s="401"/>
      <c r="G11" s="395"/>
      <c r="H11" s="395"/>
      <c r="I11" s="395"/>
    </row>
    <row r="12" spans="1:9" s="395" customFormat="1" ht="49.5" customHeight="1" thickBot="1">
      <c r="B12" s="392" t="s">
        <v>3331</v>
      </c>
      <c r="C12" s="448"/>
      <c r="D12" s="400"/>
      <c r="E12" s="396"/>
      <c r="F12" s="401"/>
    </row>
    <row r="13" spans="1:9" s="395" customFormat="1" ht="30.75" customHeight="1" thickBot="1">
      <c r="B13" s="393" t="s">
        <v>3332</v>
      </c>
      <c r="C13" s="449"/>
      <c r="D13" s="398"/>
      <c r="E13" s="425" t="str">
        <f>IF(C13="","",VLOOKUP(C13,Hoja3!$B$1:$C$16,2,0))</f>
        <v/>
      </c>
      <c r="F13" s="401"/>
    </row>
    <row r="14" spans="1:9" s="395" customFormat="1" ht="30.75" customHeight="1">
      <c r="B14" s="393" t="s">
        <v>3333</v>
      </c>
      <c r="C14" s="446"/>
      <c r="D14" s="398"/>
      <c r="E14" s="396"/>
      <c r="F14" s="401"/>
    </row>
    <row r="15" spans="1:9" s="399" customFormat="1" ht="30.6" customHeight="1" thickBot="1">
      <c r="A15" s="395"/>
      <c r="B15" s="394" t="s">
        <v>3334</v>
      </c>
      <c r="C15" s="450"/>
      <c r="D15" s="398"/>
      <c r="E15" s="396"/>
      <c r="F15" s="401"/>
      <c r="G15" s="395"/>
      <c r="H15" s="395"/>
      <c r="I15" s="395"/>
    </row>
    <row r="16" spans="1:9" s="399" customFormat="1" ht="60" customHeight="1" thickBot="1">
      <c r="A16" s="395"/>
      <c r="B16" s="397" t="str">
        <f>IF(C15="SI","NÚMERO DE CONVENIO","")</f>
        <v/>
      </c>
      <c r="C16" s="451" t="str">
        <f>IF(C15="NO","",IFERROR(VLOOKUP(C7,CONVENIOS!$A:$C,3,0),"POR FAVOR VERIFICAR SI HACE PARTE DE ALGÚN CONVENIO"))</f>
        <v>POR FAVOR VERIFICAR SI HACE PARTE DE ALGÚN CONVENIO</v>
      </c>
      <c r="D16" s="397" t="str">
        <f>IF(C15="NO","",IF(C16="FAVOR VERIFICAR SI HACE PARTE DE ALGÚN CONVENIO","","NO OLVIDAR DILIGENCIAR EL CONVENIO DE FORMA MANUAL"))</f>
        <v>NO OLVIDAR DILIGENCIAR EL CONVENIO DE FORMA MANUAL</v>
      </c>
      <c r="E16" s="397"/>
      <c r="F16" s="402"/>
      <c r="G16" s="395"/>
      <c r="H16" s="395"/>
      <c r="I16" s="395"/>
    </row>
    <row r="17" spans="1:9" s="399" customFormat="1" ht="33" customHeight="1" thickBot="1">
      <c r="A17" s="395"/>
      <c r="B17" s="388" t="s">
        <v>3335</v>
      </c>
      <c r="C17" s="452"/>
      <c r="D17" s="398"/>
      <c r="E17" s="396"/>
      <c r="F17" s="605" t="s">
        <v>3336</v>
      </c>
      <c r="G17" s="606"/>
      <c r="H17" s="607"/>
      <c r="I17" s="395"/>
    </row>
    <row r="18" spans="1:9" s="399" customFormat="1" ht="44.25" customHeight="1">
      <c r="A18" s="395"/>
      <c r="B18" s="389" t="s">
        <v>3337</v>
      </c>
      <c r="C18" s="449"/>
      <c r="D18" s="398"/>
      <c r="E18" s="396"/>
      <c r="F18" s="575" t="s">
        <v>3338</v>
      </c>
      <c r="G18" s="576"/>
      <c r="H18" s="577"/>
      <c r="I18" s="395"/>
    </row>
    <row r="19" spans="1:9" s="403" customFormat="1" ht="35.25" customHeight="1" thickBot="1">
      <c r="A19" s="401"/>
      <c r="B19" s="389" t="s">
        <v>3339</v>
      </c>
      <c r="C19" s="449"/>
      <c r="D19" s="398"/>
      <c r="E19" s="396"/>
      <c r="F19" s="578"/>
      <c r="G19" s="579"/>
      <c r="H19" s="580"/>
      <c r="I19" s="401"/>
    </row>
    <row r="20" spans="1:9" s="395" customFormat="1" ht="51.75" customHeight="1">
      <c r="B20" s="389" t="s">
        <v>3340</v>
      </c>
      <c r="C20" s="449"/>
      <c r="D20" s="398"/>
      <c r="E20" s="396"/>
      <c r="F20" s="581" t="s">
        <v>3341</v>
      </c>
      <c r="G20" s="574"/>
      <c r="H20" s="582"/>
    </row>
    <row r="21" spans="1:9" s="395" customFormat="1" ht="45.75" customHeight="1" thickBot="1">
      <c r="B21" s="389" t="s">
        <v>3342</v>
      </c>
      <c r="C21" s="453"/>
      <c r="D21" s="398"/>
      <c r="E21" s="396"/>
      <c r="F21" s="578"/>
      <c r="G21" s="579"/>
      <c r="H21" s="580"/>
    </row>
    <row r="22" spans="1:9" s="395" customFormat="1" ht="36.75" customHeight="1" thickBot="1">
      <c r="B22" s="389" t="s">
        <v>3343</v>
      </c>
      <c r="C22" s="501"/>
      <c r="D22" s="398"/>
      <c r="E22" s="396"/>
      <c r="F22" s="610"/>
      <c r="G22" s="610"/>
      <c r="H22" s="610"/>
    </row>
    <row r="23" spans="1:9" s="395" customFormat="1" ht="43.5" customHeight="1" thickBot="1">
      <c r="B23" s="389" t="s">
        <v>3344</v>
      </c>
      <c r="C23" s="501"/>
      <c r="D23" s="398"/>
      <c r="E23" s="396"/>
      <c r="F23" s="613" t="s">
        <v>3345</v>
      </c>
      <c r="G23" s="614"/>
      <c r="H23" s="615"/>
    </row>
    <row r="24" spans="1:9" s="395" customFormat="1" ht="49.5" customHeight="1">
      <c r="B24" s="389" t="s">
        <v>3346</v>
      </c>
      <c r="C24" s="499"/>
      <c r="D24" s="398"/>
      <c r="E24" s="396"/>
      <c r="F24" s="608"/>
      <c r="G24" s="608"/>
      <c r="H24" s="608"/>
    </row>
    <row r="25" spans="1:9" s="395" customFormat="1" ht="37.5" customHeight="1">
      <c r="B25" s="389" t="s">
        <v>3347</v>
      </c>
      <c r="C25" s="500"/>
      <c r="D25" s="398"/>
      <c r="E25" s="396"/>
      <c r="F25" s="609"/>
      <c r="G25" s="609"/>
      <c r="H25" s="609"/>
    </row>
    <row r="26" spans="1:9" s="395" customFormat="1" ht="42.75" customHeight="1" thickBot="1">
      <c r="B26" s="391" t="s">
        <v>3348</v>
      </c>
      <c r="C26" s="450"/>
      <c r="D26" s="398"/>
      <c r="E26" s="396"/>
      <c r="F26" s="609"/>
      <c r="G26" s="609"/>
      <c r="H26" s="609"/>
    </row>
    <row r="27" spans="1:9" s="395" customFormat="1" ht="57.75" customHeight="1">
      <c r="B27" s="397" t="str">
        <f>IF(C26="NO","","DESCRIPCIÓN DE LA MODIFICACIÓN")</f>
        <v>DESCRIPCIÓN DE LA MODIFICACIÓN</v>
      </c>
      <c r="C27" s="447"/>
      <c r="D27" s="376" t="str">
        <f>IF(B27="","","←AGREGAR DESCRIPCION")</f>
        <v>←AGREGAR DESCRIPCION</v>
      </c>
      <c r="E27" s="404"/>
      <c r="F27" s="401"/>
      <c r="G27" s="466"/>
    </row>
    <row r="28" spans="1:9" s="395" customFormat="1" ht="25.5" customHeight="1" thickBot="1">
      <c r="B28" s="397"/>
      <c r="C28" s="447"/>
      <c r="D28" s="376"/>
      <c r="E28" s="404"/>
      <c r="F28" s="401"/>
      <c r="G28" s="466"/>
    </row>
    <row r="29" spans="1:9" s="395" customFormat="1" ht="45" customHeight="1" thickBot="1">
      <c r="B29" s="570" t="s">
        <v>3349</v>
      </c>
      <c r="C29" s="571"/>
      <c r="D29" s="398"/>
      <c r="E29" s="396"/>
      <c r="F29" s="401"/>
    </row>
    <row r="30" spans="1:9" s="395" customFormat="1" ht="39.75" customHeight="1">
      <c r="B30" s="388" t="s">
        <v>3350</v>
      </c>
      <c r="C30" s="454"/>
      <c r="D30" s="398"/>
      <c r="E30" s="467"/>
      <c r="F30" s="401"/>
    </row>
    <row r="31" spans="1:9" s="395" customFormat="1" ht="39.75" customHeight="1">
      <c r="B31" s="389" t="s">
        <v>3351</v>
      </c>
      <c r="C31" s="455"/>
      <c r="D31" s="398"/>
      <c r="E31" s="396"/>
      <c r="F31" s="401"/>
    </row>
    <row r="32" spans="1:9" s="395" customFormat="1" ht="39.75" customHeight="1" thickBot="1">
      <c r="B32" s="389" t="s">
        <v>3352</v>
      </c>
      <c r="C32" s="449"/>
      <c r="D32" s="398"/>
      <c r="E32" s="396"/>
      <c r="F32" s="401"/>
    </row>
    <row r="33" spans="2:7" s="395" customFormat="1" ht="39.75" customHeight="1" thickBot="1">
      <c r="B33" s="389" t="s">
        <v>3353</v>
      </c>
      <c r="C33" s="449"/>
      <c r="D33" s="487" t="str">
        <f>IF(C32=0,"",IF(C32=C33,"ÚLTIMA CUENTA",""))</f>
        <v/>
      </c>
      <c r="E33" s="405">
        <f>ROUND((C25-C24)/30,0)</f>
        <v>0</v>
      </c>
      <c r="F33" s="598" t="s">
        <v>3354</v>
      </c>
      <c r="G33" s="600"/>
    </row>
    <row r="34" spans="2:7" s="395" customFormat="1" ht="39.75" customHeight="1">
      <c r="B34" s="389" t="s">
        <v>3355</v>
      </c>
      <c r="C34" s="486"/>
      <c r="D34" s="572" t="str">
        <f>IF(C32=0,"",IF(C32=C33,"RECUERDE DILIGENCIAR Y ADJUNTAR EN EL MISMO PDF, EL  FORMATO A-GJ-F029 FORMATO CONSTANCIA DE CIERRE DE EXPEDIENTE CONTRACTUAL ",""))</f>
        <v/>
      </c>
      <c r="E34" s="573"/>
      <c r="F34" s="573"/>
      <c r="G34" s="573"/>
    </row>
    <row r="35" spans="2:7" s="395" customFormat="1" ht="39.75" customHeight="1" thickBot="1">
      <c r="B35" s="391" t="str">
        <f>IF(C9=0,"",IF(Hoja3!B31="Nación","PAC PROGRAMADO","TOTAL"))</f>
        <v/>
      </c>
      <c r="C35" s="494"/>
      <c r="D35" s="402" t="str">
        <f>IF(C34&gt;C35,"EL VALOR PAC PROGAMADO NO PUEDE SER MENOR AL HONORARIO","")</f>
        <v/>
      </c>
      <c r="E35" s="397"/>
      <c r="F35" s="402"/>
    </row>
    <row r="36" spans="2:7" s="395" customFormat="1" ht="36" customHeight="1" thickBot="1">
      <c r="B36" s="397"/>
      <c r="C36" s="456"/>
      <c r="D36" s="376"/>
      <c r="E36" s="397"/>
      <c r="F36" s="397"/>
    </row>
    <row r="37" spans="2:7" s="395" customFormat="1" ht="29.25" customHeight="1" thickBot="1">
      <c r="B37" s="390" t="s">
        <v>3356</v>
      </c>
      <c r="C37" s="457" t="s">
        <v>3357</v>
      </c>
      <c r="D37" s="398"/>
      <c r="E37" s="396"/>
      <c r="F37" s="397"/>
    </row>
    <row r="38" spans="2:7" s="395" customFormat="1" ht="56.25" customHeight="1" thickBot="1">
      <c r="B38" s="406" t="s">
        <v>3358</v>
      </c>
      <c r="C38" s="458"/>
      <c r="D38" s="398"/>
      <c r="E38" s="598" t="str">
        <f>IF(B38="FACTURA","NO OLVIDAR ADJUNTAR LA FACTURA ELECTRONICA Y LA APROBACION DEL SIIF EN LA CUENTA DE COBRO"," NO OLVIDAR ANEXAR EL DOCUMENTO SOPORTE EN LA CUENTA DE COBRO")</f>
        <v xml:space="preserve"> NO OLVIDAR ANEXAR EL DOCUMENTO SOPORTE EN LA CUENTA DE COBRO</v>
      </c>
      <c r="F38" s="599"/>
      <c r="G38" s="600"/>
    </row>
    <row r="39" spans="2:7" s="395" customFormat="1" ht="54.75" customHeight="1" thickBot="1">
      <c r="B39" s="397"/>
      <c r="C39" s="447"/>
      <c r="D39" s="398"/>
      <c r="E39" s="396"/>
      <c r="F39" s="397"/>
    </row>
    <row r="40" spans="2:7" s="395" customFormat="1" ht="38.25" customHeight="1">
      <c r="B40" s="388" t="s">
        <v>3359</v>
      </c>
      <c r="C40" s="452"/>
      <c r="D40" s="398"/>
      <c r="E40" s="396"/>
      <c r="F40" s="397"/>
    </row>
    <row r="41" spans="2:7" s="395" customFormat="1" ht="34.5" customHeight="1" thickBot="1">
      <c r="B41" s="389" t="s">
        <v>3360</v>
      </c>
      <c r="C41" s="449"/>
      <c r="D41" s="398"/>
      <c r="E41" s="396"/>
      <c r="F41" s="397"/>
    </row>
    <row r="42" spans="2:7" s="395" customFormat="1" ht="43.5" customHeight="1" thickBot="1">
      <c r="B42" s="389" t="s">
        <v>3361</v>
      </c>
      <c r="C42" s="468"/>
      <c r="D42" s="398"/>
      <c r="E42" s="598" t="s">
        <v>3362</v>
      </c>
      <c r="F42" s="599"/>
      <c r="G42" s="600"/>
    </row>
    <row r="43" spans="2:7" s="395" customFormat="1" ht="32.25" customHeight="1">
      <c r="B43" s="389" t="s">
        <v>3363</v>
      </c>
      <c r="C43" s="449"/>
      <c r="D43" s="376"/>
      <c r="E43" s="397"/>
      <c r="F43" s="397"/>
    </row>
    <row r="44" spans="2:7" s="395" customFormat="1" ht="36" customHeight="1">
      <c r="B44" s="389" t="s">
        <v>3364</v>
      </c>
      <c r="C44" s="449"/>
      <c r="D44" s="413"/>
      <c r="E44" s="417"/>
      <c r="F44" s="417"/>
      <c r="G44" s="416"/>
    </row>
    <row r="45" spans="2:7" s="395" customFormat="1" ht="40.5" customHeight="1">
      <c r="B45" s="389" t="s">
        <v>3365</v>
      </c>
      <c r="C45" s="480"/>
      <c r="D45" s="418"/>
      <c r="E45" s="411"/>
      <c r="F45" s="417"/>
      <c r="G45" s="416"/>
    </row>
    <row r="46" spans="2:7" s="395" customFormat="1" ht="40.5" customHeight="1">
      <c r="B46" s="389" t="s">
        <v>3366</v>
      </c>
      <c r="C46" s="449"/>
      <c r="D46" s="418"/>
      <c r="E46" s="416"/>
      <c r="F46" s="417"/>
      <c r="G46" s="416"/>
    </row>
    <row r="47" spans="2:7" s="395" customFormat="1" ht="58.5" customHeight="1">
      <c r="B47" s="389" t="s">
        <v>3367</v>
      </c>
      <c r="C47" s="449"/>
      <c r="D47" s="413"/>
      <c r="E47" s="574"/>
      <c r="F47" s="574"/>
      <c r="G47" s="574"/>
    </row>
    <row r="48" spans="2:7" s="395" customFormat="1" ht="30" customHeight="1" thickBot="1">
      <c r="B48" s="389" t="s">
        <v>3368</v>
      </c>
      <c r="C48" s="505"/>
      <c r="D48" s="376"/>
      <c r="E48" s="397"/>
      <c r="F48" s="397"/>
      <c r="G48" s="407"/>
    </row>
    <row r="49" spans="2:8" s="395" customFormat="1" ht="36.75" customHeight="1" thickBot="1">
      <c r="B49" s="389" t="s">
        <v>3369</v>
      </c>
      <c r="C49" s="505"/>
      <c r="D49" s="376"/>
      <c r="E49" s="387" t="s">
        <v>3370</v>
      </c>
      <c r="F49" s="423" t="str">
        <f>IF(C48=C49,"ANTICIPADO","VENCIDO")</f>
        <v>ANTICIPADO</v>
      </c>
    </row>
    <row r="50" spans="2:8" s="395" customFormat="1" ht="14.25" hidden="1" customHeight="1">
      <c r="B50" s="389"/>
      <c r="C50" s="449"/>
      <c r="D50" s="398"/>
      <c r="E50" s="408"/>
      <c r="F50" s="409"/>
      <c r="G50" s="410"/>
    </row>
    <row r="51" spans="2:8" s="395" customFormat="1" ht="33.75" customHeight="1" thickBot="1">
      <c r="B51" s="391" t="s">
        <v>3371</v>
      </c>
      <c r="C51" s="450"/>
      <c r="D51" s="376"/>
      <c r="E51" s="397"/>
      <c r="F51" s="397"/>
      <c r="H51" s="376"/>
    </row>
    <row r="52" spans="2:8" s="395" customFormat="1" ht="30" customHeight="1">
      <c r="B52" s="397"/>
      <c r="C52" s="447"/>
      <c r="D52" s="398"/>
      <c r="E52" s="411"/>
      <c r="F52" s="417" t="s">
        <v>3372</v>
      </c>
      <c r="G52" s="416"/>
    </row>
    <row r="53" spans="2:8" s="395" customFormat="1" ht="30" customHeight="1">
      <c r="B53" s="470" t="s">
        <v>3373</v>
      </c>
      <c r="C53" s="473"/>
      <c r="D53" s="476" t="str">
        <f>IF(C53=0,"← AGREGAR","")</f>
        <v>← AGREGAR</v>
      </c>
      <c r="E53" s="616" t="str">
        <f>IF(C53=0,"↓↓ POR FAVOR NO OLVIDAR CREAR EL ORFEO CON EL SIGUIENTE NOMBRE ↓↓","POR FAVOR CONTINUAR CON LA INFORMACION DE LA PLANILLA")</f>
        <v>↓↓ POR FAVOR NO OLVIDAR CREAR EL ORFEO CON EL SIGUIENTE NOMBRE ↓↓</v>
      </c>
      <c r="F53" s="617"/>
      <c r="G53" s="617"/>
      <c r="H53" s="618"/>
    </row>
    <row r="54" spans="2:8" s="395" customFormat="1" ht="30" customHeight="1">
      <c r="B54" s="417"/>
      <c r="C54" s="447"/>
      <c r="D54" s="475"/>
      <c r="E54" s="619" t="str">
        <f>+Hoja3!B19</f>
        <v>____</v>
      </c>
      <c r="F54" s="620"/>
      <c r="G54" s="620"/>
      <c r="H54" s="621"/>
    </row>
    <row r="55" spans="2:8" s="395" customFormat="1" ht="40.5" customHeight="1">
      <c r="B55" s="417"/>
      <c r="C55" s="447"/>
      <c r="D55" s="398"/>
      <c r="E55" s="396"/>
      <c r="F55" s="397"/>
    </row>
    <row r="56" spans="2:8" s="395" customFormat="1" ht="76.5" customHeight="1">
      <c r="B56" s="417"/>
      <c r="C56" s="447"/>
      <c r="D56" s="549" t="s">
        <v>3374</v>
      </c>
      <c r="E56" s="550"/>
      <c r="F56" s="550"/>
      <c r="G56" s="551"/>
      <c r="H56" s="552"/>
    </row>
    <row r="57" spans="2:8" s="395" customFormat="1" ht="30" hidden="1" customHeight="1">
      <c r="B57" s="397"/>
      <c r="C57" s="447"/>
      <c r="D57" s="398"/>
      <c r="E57" s="396"/>
      <c r="F57" s="397"/>
    </row>
    <row r="58" spans="2:8" s="395" customFormat="1" ht="30" hidden="1" customHeight="1">
      <c r="B58" s="397"/>
      <c r="C58" s="447"/>
      <c r="D58" s="398"/>
      <c r="E58" s="396"/>
      <c r="F58" s="397"/>
    </row>
    <row r="59" spans="2:8" s="395" customFormat="1" ht="30" hidden="1" customHeight="1">
      <c r="B59" s="397"/>
      <c r="C59" s="447"/>
      <c r="D59" s="398"/>
      <c r="E59" s="396"/>
      <c r="F59" s="397"/>
    </row>
    <row r="60" spans="2:8" s="395" customFormat="1" ht="30" customHeight="1" thickBot="1">
      <c r="B60" s="397"/>
      <c r="C60" s="447"/>
      <c r="D60" s="398"/>
      <c r="E60" s="396"/>
      <c r="F60" s="397"/>
    </row>
    <row r="61" spans="2:8" s="395" customFormat="1" ht="35.25" customHeight="1" thickBot="1">
      <c r="B61" s="388" t="s">
        <v>3375</v>
      </c>
      <c r="C61" s="452"/>
      <c r="D61" s="398"/>
      <c r="E61" s="411"/>
      <c r="F61" s="412">
        <f>IF(C51="NO",C34,C34/1.19)</f>
        <v>0</v>
      </c>
      <c r="G61" s="413">
        <f>IF(IF(C31-C30+1&gt;30,30,C31-C30+1)=30,30,IF(C31-C30+1&gt;30,30,C31-C30+1))</f>
        <v>1</v>
      </c>
      <c r="H61" s="413"/>
    </row>
    <row r="62" spans="2:8" s="395" customFormat="1" ht="35.25" customHeight="1" thickBot="1">
      <c r="B62" s="389" t="s">
        <v>3376</v>
      </c>
      <c r="C62" s="459"/>
      <c r="D62" s="414"/>
      <c r="E62" s="423">
        <f>F61*40%</f>
        <v>0</v>
      </c>
      <c r="F62" s="548" t="s">
        <v>3377</v>
      </c>
      <c r="G62" s="376"/>
      <c r="H62" s="376"/>
    </row>
    <row r="63" spans="2:8" s="395" customFormat="1" ht="56.25" customHeight="1" thickBot="1">
      <c r="B63" s="611" t="s">
        <v>3378</v>
      </c>
      <c r="C63" s="612"/>
      <c r="D63" s="415"/>
      <c r="E63" s="397"/>
      <c r="F63" s="397"/>
    </row>
    <row r="64" spans="2:8" s="395" customFormat="1" ht="41.25" customHeight="1" thickBot="1">
      <c r="B64" s="389" t="s">
        <v>3379</v>
      </c>
      <c r="C64" s="460"/>
      <c r="D64" s="398"/>
      <c r="E64" s="586" t="s">
        <v>3380</v>
      </c>
      <c r="F64" s="587"/>
      <c r="G64" s="587"/>
      <c r="H64" s="588"/>
    </row>
    <row r="65" spans="1:9" s="395" customFormat="1" ht="37.5" customHeight="1" thickBot="1">
      <c r="B65" s="389" t="s">
        <v>3381</v>
      </c>
      <c r="C65" s="461">
        <f>ROUNDUP(C62*F65,-2)</f>
        <v>0</v>
      </c>
      <c r="D65" s="398"/>
      <c r="E65" s="436" t="s">
        <v>3382</v>
      </c>
      <c r="F65" s="437">
        <v>0.125</v>
      </c>
      <c r="G65" s="438">
        <f>ROUND(((F61*40%)*F65)*30/G61,0)</f>
        <v>0</v>
      </c>
      <c r="H65" s="439" t="str">
        <f>IF(C65&lt;G65,"VERIFICA EL VALOR DEL PAGO","OK")</f>
        <v>OK</v>
      </c>
    </row>
    <row r="66" spans="1:9" s="395" customFormat="1" ht="37.5" customHeight="1" thickBot="1">
      <c r="B66" s="389" t="s">
        <v>3383</v>
      </c>
      <c r="C66" s="462">
        <f>ROUNDUP(C62*F66,-2)</f>
        <v>0</v>
      </c>
      <c r="D66" s="398"/>
      <c r="E66" s="436" t="s">
        <v>3384</v>
      </c>
      <c r="F66" s="440">
        <v>0.16</v>
      </c>
      <c r="G66" s="438">
        <f>ROUND(((F61*40%)*F66)*30/G61,0)</f>
        <v>0</v>
      </c>
      <c r="H66" s="439" t="str">
        <f>IF(C66&lt;G66,"VERIFICA EL VALOR DEL PAGO","OK")</f>
        <v>OK</v>
      </c>
    </row>
    <row r="67" spans="1:9" s="395" customFormat="1" ht="45" customHeight="1" thickBot="1">
      <c r="B67" s="389" t="s">
        <v>3385</v>
      </c>
      <c r="C67" s="477">
        <f>ROUNDUP(C62*F67,-2)</f>
        <v>0</v>
      </c>
      <c r="D67" s="398"/>
      <c r="E67" s="441" t="s">
        <v>3386</v>
      </c>
      <c r="F67" s="442">
        <v>1.044E-2</v>
      </c>
      <c r="G67" s="443">
        <f>ROUND(((F61*40%)*F67)*(30/G61),0)</f>
        <v>0</v>
      </c>
      <c r="H67" s="444" t="str">
        <f>IF(C67&lt;G67,"VERIFICA EL VALOR DEL PAGO","OK")</f>
        <v>OK</v>
      </c>
    </row>
    <row r="68" spans="1:9" s="395" customFormat="1" ht="96" customHeight="1" thickBot="1">
      <c r="B68" s="478" t="s">
        <v>3387</v>
      </c>
      <c r="C68" s="479"/>
      <c r="D68" s="398"/>
      <c r="E68" s="583" t="s">
        <v>3388</v>
      </c>
      <c r="F68" s="584"/>
      <c r="G68" s="584"/>
      <c r="H68" s="585"/>
    </row>
    <row r="69" spans="1:9" ht="51.75" customHeight="1">
      <c r="A69" s="410"/>
      <c r="B69" s="397" t="str">
        <f>IF(C18="NO","","El Total de los intereses de Vivienda Cancelados Durante el año anterior es de:")</f>
        <v>El Total de los intereses de Vivienda Cancelados Durante el año anterior es de:</v>
      </c>
      <c r="C69" s="538"/>
      <c r="D69" s="413" t="str">
        <f>IF(B69="El Total de los intereses de Vivienda Cancelados Durante el año anterior es de:"," ← AGREGAR VALOR","")</f>
        <v xml:space="preserve"> ← AGREGAR VALOR</v>
      </c>
      <c r="G69" s="413">
        <f>IF(F69="NN","",IF(F69=383,0%,25%))</f>
        <v>0.25</v>
      </c>
      <c r="H69" s="413" t="str">
        <f>IF(C69="","","OK")</f>
        <v/>
      </c>
      <c r="I69" s="410"/>
    </row>
    <row r="70" spans="1:9" ht="47.25" customHeight="1">
      <c r="A70" s="410"/>
      <c r="B70" s="397" t="str">
        <f>IF(C19="SI","Valor Aporte mensual: Medicina Prepagada - Seguros - Planes complementarios es de:","")</f>
        <v/>
      </c>
      <c r="C70" s="469"/>
      <c r="D70" s="413" t="str">
        <f>IF(B70="Valor Aporte mensual: Medicina Prepagada - Seguros - Planes complementarios es de:"," ← AGREGAR VALOR","")</f>
        <v/>
      </c>
      <c r="G70" s="413"/>
      <c r="H70" s="413" t="str">
        <f>IF(C70="","","OK")</f>
        <v/>
      </c>
      <c r="I70" s="395"/>
    </row>
    <row r="71" spans="1:9" s="395" customFormat="1" ht="37.5" customHeight="1">
      <c r="B71" s="397" t="str">
        <f>IF(C17="si","TIPO DE DEPENDIENTE","")</f>
        <v/>
      </c>
      <c r="C71" s="472"/>
      <c r="D71" s="418"/>
      <c r="E71" s="411"/>
      <c r="F71" s="417"/>
      <c r="G71" s="416"/>
      <c r="H71" s="416"/>
    </row>
  </sheetData>
  <mergeCells count="21">
    <mergeCell ref="E68:H68"/>
    <mergeCell ref="E64:H64"/>
    <mergeCell ref="B1:D4"/>
    <mergeCell ref="E38:G38"/>
    <mergeCell ref="E42:G42"/>
    <mergeCell ref="F33:G33"/>
    <mergeCell ref="F7:G7"/>
    <mergeCell ref="F6:G6"/>
    <mergeCell ref="E10:G10"/>
    <mergeCell ref="F17:H17"/>
    <mergeCell ref="F24:H26"/>
    <mergeCell ref="F22:H22"/>
    <mergeCell ref="B63:C63"/>
    <mergeCell ref="F23:H23"/>
    <mergeCell ref="E53:H53"/>
    <mergeCell ref="E54:H54"/>
    <mergeCell ref="B29:C29"/>
    <mergeCell ref="D34:G34"/>
    <mergeCell ref="E47:G47"/>
    <mergeCell ref="F18:H19"/>
    <mergeCell ref="F20:H21"/>
  </mergeCells>
  <phoneticPr fontId="67" type="noConversion"/>
  <conditionalFormatting sqref="B16">
    <cfRule type="containsText" dxfId="74" priority="26" operator="containsText" text="NÚMERO DE CONVENIO">
      <formula>NOT(ISERROR(SEARCH("NÚMERO DE CONVENIO",B16)))</formula>
    </cfRule>
    <cfRule type="containsText" dxfId="73" priority="75" operator="containsText" text="NUMERO DE CONVENIO">
      <formula>NOT(ISERROR(SEARCH("NUMERO DE CONVENIO",B16)))</formula>
    </cfRule>
  </conditionalFormatting>
  <conditionalFormatting sqref="B27">
    <cfRule type="containsText" dxfId="72" priority="11" operator="containsText" text="DESCRIPCIÓNDELAMODIFICACIÓN">
      <formula>NOT(ISERROR(SEARCH("DESCRIPCIÓNDELAMODIFICACIÓN",B27)))</formula>
    </cfRule>
  </conditionalFormatting>
  <conditionalFormatting sqref="B27:B28">
    <cfRule type="containsText" dxfId="71" priority="74" operator="containsText" text="DESCRIPCIÓN DE LA MODIFICACIÓN">
      <formula>NOT(ISERROR(SEARCH("DESCRIPCIÓN DE LA MODIFICACIÓN",B27)))</formula>
    </cfRule>
  </conditionalFormatting>
  <conditionalFormatting sqref="B36">
    <cfRule type="containsText" dxfId="70" priority="81" operator="containsText" text="VALOR PAC PROGRAMADO">
      <formula>NOT(ISERROR(SEARCH("VALOR PAC PROGRAMADO",B36)))</formula>
    </cfRule>
  </conditionalFormatting>
  <conditionalFormatting sqref="B69">
    <cfRule type="containsText" dxfId="69" priority="20" operator="containsText" text="El Total de los intereses de Vivienda Cancelados Durante el año anterior es de:">
      <formula>NOT(ISERROR(SEARCH("El Total de los intereses de Vivienda Cancelados Durante el año anterior es de:",B69)))</formula>
    </cfRule>
    <cfRule type="containsText" dxfId="68" priority="77" operator="containsText" text="El Total de los intereses de Vivienda Cancelados Durante el año anterior es de:">
      <formula>NOT(ISERROR(SEARCH("El Total de los intereses de Vivienda Cancelados Durante el año anterior es de:",B69)))</formula>
    </cfRule>
  </conditionalFormatting>
  <conditionalFormatting sqref="B70">
    <cfRule type="containsText" dxfId="67" priority="19" operator="containsText" text="Valor Aporte mensual: Medicina Prepagada - Seguros - Planes complementarios es de:">
      <formula>NOT(ISERROR(SEARCH("Valor Aporte mensual: Medicina Prepagada - Seguros - Planes complementarios es de:",B70)))</formula>
    </cfRule>
    <cfRule type="containsText" dxfId="66" priority="73" operator="containsText" text="Valor Aporte mensual: Medicina Prepagada - Seguros - Planes complementarios es de:">
      <formula>NOT(ISERROR(SEARCH("Valor Aporte mensual: Medicina Prepagada - Seguros - Planes complementarios es de:",B70)))</formula>
    </cfRule>
  </conditionalFormatting>
  <conditionalFormatting sqref="B71">
    <cfRule type="containsText" dxfId="65" priority="4" operator="containsText" text="TIPO DE DEPENDIENTE">
      <formula>NOT(ISERROR(SEARCH("TIPO DE DEPENDIENTE",B71)))</formula>
    </cfRule>
    <cfRule type="containsText" priority="5" operator="containsText" text="TIPO DE DEPENDIENTE">
      <formula>NOT(ISERROR(SEARCH("TIPO DE DEPENDIENTE",B71)))</formula>
    </cfRule>
  </conditionalFormatting>
  <conditionalFormatting sqref="B71:B72">
    <cfRule type="containsText" dxfId="64" priority="14" operator="containsText" text="TIPO DE DEPENDIENTE">
      <formula>NOT(ISERROR(SEARCH("TIPO DE DEPENDIENTE",B71)))</formula>
    </cfRule>
  </conditionalFormatting>
  <conditionalFormatting sqref="C16">
    <cfRule type="containsText" dxfId="63" priority="25" operator="containsText" text="POR FAVOR VERIFICAR SI HACE PARTE DE ALGÚN CONVENIO">
      <formula>NOT(ISERROR(SEARCH("POR FAVOR VERIFICAR SI HACE PARTE DE ALGÚN CONVENIO",C16)))</formula>
    </cfRule>
    <cfRule type="containsText" dxfId="62" priority="31" operator="containsText" text="POR FAVOR VERIFICAR SI HACE PARTE DE ALGUN CONVENIO">
      <formula>NOT(ISERROR(SEARCH("POR FAVOR VERIFICAR SI HACE PARTE DE ALGUN CONVENIO",C16)))</formula>
    </cfRule>
  </conditionalFormatting>
  <conditionalFormatting sqref="D27:D28">
    <cfRule type="containsText" dxfId="61" priority="109" operator="containsText" text="← AGREGAR DESCRIPCION">
      <formula>NOT(ISERROR(SEARCH("← AGREGAR DESCRIPCION",D27)))</formula>
    </cfRule>
    <cfRule type="iconSet" priority="110">
      <iconSet iconSet="3Symbols">
        <cfvo type="percent" val="0"/>
        <cfvo type="percent" val="33"/>
        <cfvo type="percent" val="67"/>
      </iconSet>
    </cfRule>
    <cfRule type="containsText" dxfId="60" priority="111" operator="containsText" text="AGREGAR DESCRIPCION">
      <formula>NOT(ISERROR(SEARCH("AGREGAR DESCRIPCION",D27)))</formula>
    </cfRule>
  </conditionalFormatting>
  <conditionalFormatting sqref="D35:D36">
    <cfRule type="containsText" dxfId="59" priority="49" operator="containsText" text="EL VALOR PAC PROGAMADO NO PUEDE SER MENOR AL HONORARIO">
      <formula>NOT(ISERROR(SEARCH("EL VALOR PAC PROGAMADO NO PUEDE SER MENOR AL HONORARIO",D35)))</formula>
    </cfRule>
  </conditionalFormatting>
  <conditionalFormatting sqref="D53">
    <cfRule type="containsText" dxfId="58" priority="8" operator="containsText" text="← AGREGAR">
      <formula>NOT(ISERROR(SEARCH("← AGREGAR",D53)))</formula>
    </cfRule>
    <cfRule type="containsText" dxfId="57" priority="9" operator="containsText" text=" ← AGREGAR">
      <formula>NOT(ISERROR(SEARCH(" ← AGREGAR",D53)))</formula>
    </cfRule>
  </conditionalFormatting>
  <conditionalFormatting sqref="D69:D70">
    <cfRule type="containsText" dxfId="56" priority="76" operator="containsText" text="AGREGAR VALOR">
      <formula>NOT(ISERROR(SEARCH("AGREGAR VALOR",D69)))</formula>
    </cfRule>
  </conditionalFormatting>
  <conditionalFormatting sqref="D16:F16">
    <cfRule type="containsText" dxfId="55" priority="27" operator="containsText" text="NO OLVIDAR DILIGENCIAR EL CONVENIO DE FORMA MANUAL">
      <formula>NOT(ISERROR(SEARCH("NO OLVIDAR DILIGENCIAR EL CONVENIO DE FORMA MANUAL",D16)))</formula>
    </cfRule>
    <cfRule type="containsText" dxfId="54" priority="28" operator="containsText" text="POR FAVOR VERIFICAR SI HACE PARTE DE ALGUN CONVENIO">
      <formula>NOT(ISERROR(SEARCH("POR FAVOR VERIFICAR SI HACE PARTE DE ALGUN CONVENIO",D16)))</formula>
    </cfRule>
  </conditionalFormatting>
  <conditionalFormatting sqref="E19">
    <cfRule type="containsText" dxfId="53" priority="22" operator="containsText" text="DESCRIPCIÓN DE LA MODIFICACIÓN">
      <formula>NOT(ISERROR(SEARCH("DESCRIPCIÓN DE LA MODIFICACIÓN",E19)))</formula>
    </cfRule>
  </conditionalFormatting>
  <conditionalFormatting sqref="E53">
    <cfRule type="containsText" dxfId="52" priority="10" operator="containsText" text="↓↓ POR FAVOR NO OLVIDAR CREAR EL ORFEO CON EL SIGUIENTE NOMBRE ↓↓">
      <formula>NOT(ISERROR(SEARCH("↓↓ POR FAVOR NO OLVIDAR CREAR EL ORFEO CON EL SIGUIENTE NOMBRE ↓↓",E53)))</formula>
    </cfRule>
  </conditionalFormatting>
  <conditionalFormatting sqref="E47:G47">
    <cfRule type="containsText" dxfId="51" priority="1" operator="containsText" text="RECUERDE QUE SI ES LA ULTIMA CUENTA, EL PAGO DE LA SEGURIDAD DEBE REALIZARSE DE FORMA ANTICIPADA ,NO OLVIDAR POR FAVOR RELACIONAR LAS DOS PLANILLAS">
      <formula>NOT(ISERROR(SEARCH("RECUERDE QUE SI ES LA ULTIMA CUENTA, EL PAGO DE LA SEGURIDAD DEBE REALIZARSE DE FORMA ANTICIPADA ,NO OLVIDAR POR FAVOR RELACIONAR LAS DOS PLANILLAS",E47)))</formula>
    </cfRule>
    <cfRule type="containsText" dxfId="50" priority="2" operator="containsText" text="RECUERDE QUE SI ES LA ULTIMA CUENTA EL PAGO DE LA SEGURIDAD DEBE REALIZARSE DE FORMA ANTICIPADA ,NO OLVIDAR POR FAVOR RELACIONAR LAS DOS PLANILLAS">
      <formula>NOT(ISERROR(SEARCH("RECUERDE QUE SI ES LA ULTIMA CUENTA EL PAGO DE LA SEGURIDAD DEBE REALIZARSE DE FORMA ANTICIPADA ,NO OLVIDAR POR FAVOR RELACIONAR LAS DOS PLANILLAS",E47)))</formula>
    </cfRule>
  </conditionalFormatting>
  <conditionalFormatting sqref="E53:H53">
    <cfRule type="expression" dxfId="49" priority="6">
      <formula>"POR FAVOR CONTINUAR CON LA INFORMACION DE LA PLANILLA"</formula>
    </cfRule>
  </conditionalFormatting>
  <conditionalFormatting sqref="F69">
    <cfRule type="containsText" dxfId="48" priority="13" operator="containsText" text="NN">
      <formula>NOT(ISERROR(SEARCH("NN",F69)))</formula>
    </cfRule>
  </conditionalFormatting>
  <conditionalFormatting sqref="H6:H16 H27:H28">
    <cfRule type="containsText" dxfId="47" priority="54" operator="containsText" text="OK">
      <formula>NOT(ISERROR(SEARCH("OK",H6)))</formula>
    </cfRule>
  </conditionalFormatting>
  <conditionalFormatting sqref="H30:H36">
    <cfRule type="containsText" dxfId="46" priority="50" operator="containsText" text="OK">
      <formula>NOT(ISERROR(SEARCH("OK",H30)))</formula>
    </cfRule>
  </conditionalFormatting>
  <conditionalFormatting sqref="H38">
    <cfRule type="containsText" dxfId="45" priority="48" operator="containsText" text="OK">
      <formula>NOT(ISERROR(SEARCH("OK",H38)))</formula>
    </cfRule>
  </conditionalFormatting>
  <conditionalFormatting sqref="H40:H51">
    <cfRule type="containsText" dxfId="44" priority="37" operator="containsText" text="OK">
      <formula>NOT(ISERROR(SEARCH("OK",H40)))</formula>
    </cfRule>
  </conditionalFormatting>
  <conditionalFormatting sqref="H61:H62 F63">
    <cfRule type="containsText" dxfId="43" priority="70" operator="containsText" text="OK">
      <formula>NOT(ISERROR(SEARCH("OK",F61)))</formula>
    </cfRule>
  </conditionalFormatting>
  <conditionalFormatting sqref="H65:H67">
    <cfRule type="containsText" dxfId="42" priority="78" operator="containsText" text="OK">
      <formula>NOT(ISERROR(SEARCH("OK",H65)))</formula>
    </cfRule>
    <cfRule type="containsText" dxfId="41" priority="79" operator="containsText" text="VERIFICA EL VALOR DEL PAGO">
      <formula>NOT(ISERROR(SEARCH("VERIFICA EL VALOR DEL PAGO",H65)))</formula>
    </cfRule>
  </conditionalFormatting>
  <conditionalFormatting sqref="H69:H70">
    <cfRule type="containsText" dxfId="40" priority="34" operator="containsText" text="OK">
      <formula>NOT(ISERROR(SEARCH("OK",H69)))</formula>
    </cfRule>
  </conditionalFormatting>
  <dataValidations count="2">
    <dataValidation type="list" allowBlank="1" showInputMessage="1" showErrorMessage="1" sqref="D48:D49" xr:uid="{00000000-0002-0000-0200-000000000000}">
      <formula1>$N$11:$N$21</formula1>
    </dataValidation>
    <dataValidation allowBlank="1" showInputMessage="1" showErrorMessage="1" errorTitle="PORFAVOR AGREGAR UN VALOR REGIST" sqref="F6 C7:C8 C14" xr:uid="{00000000-0002-0000-0200-000001000000}"/>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2000000}">
          <x14:formula1>
            <xm:f>Hoja3!$B$1:$B$13</xm:f>
          </x14:formula1>
          <xm:sqref>C13</xm:sqref>
        </x14:dataValidation>
        <x14:dataValidation type="list" allowBlank="1" showInputMessage="1" showErrorMessage="1" xr:uid="{00000000-0002-0000-0200-000003000000}">
          <x14:formula1>
            <xm:f>Hoja3!$E$1:$E$2</xm:f>
          </x14:formula1>
          <xm:sqref>C17:C19 C26 C15 C51 C68 C61 C46</xm:sqref>
        </x14:dataValidation>
        <x14:dataValidation type="list" allowBlank="1" showInputMessage="1" showErrorMessage="1" xr:uid="{00000000-0002-0000-0200-000004000000}">
          <x14:formula1>
            <xm:f>Hoja3!$J$1:$J$18</xm:f>
          </x14:formula1>
          <xm:sqref>C32:C33</xm:sqref>
        </x14:dataValidation>
        <x14:dataValidation type="list" allowBlank="1" showInputMessage="1" showErrorMessage="1" xr:uid="{00000000-0002-0000-0200-000005000000}">
          <x14:formula1>
            <xm:f>Hoja3!$I$1:$I$6</xm:f>
          </x14:formula1>
          <xm:sqref>C28</xm:sqref>
        </x14:dataValidation>
        <x14:dataValidation type="list" allowBlank="1" showInputMessage="1" showErrorMessage="1" xr:uid="{00000000-0002-0000-0200-000006000000}">
          <x14:formula1>
            <xm:f>Hoja3!$E$9:$E$10</xm:f>
          </x14:formula1>
          <xm:sqref>B38</xm:sqref>
        </x14:dataValidation>
        <x14:dataValidation type="list" allowBlank="1" showInputMessage="1" showErrorMessage="1" xr:uid="{00000000-0002-0000-0200-000007000000}">
          <x14:formula1>
            <xm:f>Hoja3!$E$19:$E$20</xm:f>
          </x14:formula1>
          <xm:sqref>C47</xm:sqref>
        </x14:dataValidation>
        <x14:dataValidation type="list" allowBlank="1" showInputMessage="1" showErrorMessage="1" xr:uid="{00000000-0002-0000-0200-000008000000}">
          <x14:formula1>
            <xm:f>Hoja3!$A$1:$A$12</xm:f>
          </x14:formula1>
          <xm:sqref>C48:C49</xm:sqref>
        </x14:dataValidation>
        <x14:dataValidation type="list" allowBlank="1" showInputMessage="1" showErrorMessage="1" xr:uid="{00000000-0002-0000-0200-000009000000}">
          <x14:formula1>
            <xm:f>'CODIGO ÁREAS -IDEAM'!$C$2:$C$64</xm:f>
          </x14:formula1>
          <xm:sqref>C12</xm:sqref>
        </x14:dataValidation>
        <x14:dataValidation type="list" allowBlank="1" showInputMessage="1" showErrorMessage="1" xr:uid="{00000000-0002-0000-0200-00000A000000}">
          <x14:formula1>
            <xm:f>Hoja3!$C$26:$C$27</xm:f>
          </x14:formula1>
          <xm:sqref>C71:C72</xm:sqref>
        </x14:dataValidation>
        <x14:dataValidation type="list" allowBlank="1" showInputMessage="1" showErrorMessage="1" xr:uid="{00000000-0002-0000-0200-00000B000000}">
          <x14:formula1>
            <xm:f>Hoja3!$I$1:$I$10</xm:f>
          </x14:formula1>
          <xm:sqref>C27</xm:sqref>
        </x14:dataValidation>
        <x14:dataValidation type="list" allowBlank="1" showInputMessage="1" showErrorMessage="1" xr:uid="{00000000-0002-0000-0200-00000C000000}">
          <x14:formula1>
            <xm:f>Hoja3!$H$1:$H$9</xm:f>
          </x14:formula1>
          <xm:sqref>C9</xm:sqref>
        </x14:dataValidation>
        <x14:dataValidation type="list" allowBlank="1" showInputMessage="1" showErrorMessage="1" xr:uid="{00000000-0002-0000-0200-00000D000000}">
          <x14:formula1>
            <xm:f>Hoja3!$G:$G</xm:f>
          </x14:formula1>
          <xm:sqref>C30:C31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5"/>
  <dimension ref="A1:CE7"/>
  <sheetViews>
    <sheetView zoomScale="96" zoomScaleNormal="96" workbookViewId="0">
      <pane ySplit="6" topLeftCell="A7" activePane="bottomLeft" state="frozen"/>
      <selection activeCell="D6" sqref="D6"/>
      <selection pane="bottomLeft" activeCell="A7" sqref="A7"/>
    </sheetView>
  </sheetViews>
  <sheetFormatPr baseColWidth="10" defaultColWidth="0" defaultRowHeight="15" customHeight="1" zeroHeight="1"/>
  <cols>
    <col min="1" max="1" width="5.42578125" style="166" customWidth="1"/>
    <col min="2" max="2" width="15.140625" style="166" customWidth="1"/>
    <col min="3" max="3" width="15.42578125" style="169" customWidth="1"/>
    <col min="4" max="4" width="14.7109375" style="169" customWidth="1"/>
    <col min="5" max="5" width="14.28515625" style="170" customWidth="1"/>
    <col min="6" max="6" width="15.5703125" style="170" customWidth="1"/>
    <col min="7" max="7" width="3.5703125" style="195" customWidth="1"/>
    <col min="8" max="8" width="14" style="170" customWidth="1"/>
    <col min="9" max="9" width="15.28515625" style="170" customWidth="1"/>
    <col min="10" max="10" width="17.7109375" style="170" customWidth="1"/>
    <col min="11" max="11" width="17.140625" style="170" customWidth="1"/>
    <col min="12" max="12" width="17" style="169" customWidth="1"/>
    <col min="13" max="13" width="14.85546875" style="170" customWidth="1"/>
    <col min="14" max="14" width="16" style="170" customWidth="1"/>
    <col min="15" max="15" width="8.5703125" style="170" customWidth="1"/>
    <col min="16" max="16" width="11.85546875" style="172" customWidth="1"/>
    <col min="17" max="17" width="12.140625" style="172" bestFit="1" customWidth="1"/>
    <col min="18" max="18" width="13.28515625" style="172" bestFit="1" customWidth="1"/>
    <col min="19" max="20" width="14.28515625" style="172" bestFit="1" customWidth="1"/>
    <col min="21" max="21" width="15.42578125" style="172" bestFit="1" customWidth="1"/>
    <col min="22" max="22" width="12" style="172" bestFit="1" customWidth="1"/>
    <col min="23" max="23" width="15.140625" style="172" customWidth="1"/>
    <col min="24" max="24" width="24" style="172" hidden="1" customWidth="1"/>
    <col min="25" max="25" width="14.42578125" style="166" hidden="1" customWidth="1"/>
    <col min="26" max="26" width="13.28515625" style="166" hidden="1" customWidth="1"/>
    <col min="27" max="27" width="10.7109375" style="166" hidden="1" customWidth="1"/>
    <col min="28" max="28" width="9.140625" style="166" hidden="1" customWidth="1"/>
    <col min="29" max="29" width="15.7109375" style="166" hidden="1" customWidth="1"/>
    <col min="30" max="30" width="20.85546875" style="166" hidden="1" customWidth="1"/>
    <col min="31" max="31" width="6" style="166" hidden="1" customWidth="1"/>
    <col min="32" max="32" width="7.42578125" style="166" hidden="1" customWidth="1"/>
    <col min="33" max="33" width="11" style="166" hidden="1" customWidth="1"/>
    <col min="34" max="34" width="34.28515625" style="166" hidden="1" customWidth="1"/>
    <col min="35" max="35" width="11.7109375" style="166" hidden="1" customWidth="1"/>
    <col min="36" max="36" width="10.28515625" style="166" hidden="1" customWidth="1"/>
    <col min="37" max="37" width="14.7109375" style="166" hidden="1" customWidth="1"/>
    <col min="38" max="39" width="11.140625" style="166" hidden="1" customWidth="1"/>
    <col min="40" max="83" width="0" style="166" hidden="1" customWidth="1"/>
    <col min="84" max="16384" width="9.140625" style="166" hidden="1"/>
  </cols>
  <sheetData>
    <row r="1" spans="1:23" ht="26.25" hidden="1" customHeight="1">
      <c r="B1" s="167" t="s">
        <v>3389</v>
      </c>
      <c r="C1" s="168">
        <v>47065</v>
      </c>
      <c r="F1" s="166"/>
      <c r="G1" s="171"/>
      <c r="H1" s="166"/>
    </row>
    <row r="2" spans="1:23" ht="21.75" hidden="1" customHeight="1">
      <c r="B2" s="167" t="s">
        <v>3390</v>
      </c>
      <c r="C2" s="173">
        <v>0.125</v>
      </c>
      <c r="D2" s="174"/>
      <c r="F2" s="166"/>
      <c r="G2" s="171"/>
      <c r="H2" s="166"/>
    </row>
    <row r="3" spans="1:23" ht="21.75" hidden="1" customHeight="1">
      <c r="B3" s="167" t="s">
        <v>3391</v>
      </c>
      <c r="C3" s="175">
        <v>0.16</v>
      </c>
      <c r="D3" s="176"/>
      <c r="F3" s="166"/>
      <c r="G3" s="171"/>
      <c r="H3" s="166"/>
    </row>
    <row r="4" spans="1:23" ht="27.75" hidden="1" customHeight="1">
      <c r="B4" s="167" t="s">
        <v>3392</v>
      </c>
      <c r="C4" s="177">
        <v>1.044E-2</v>
      </c>
      <c r="D4" s="178"/>
      <c r="F4" s="166"/>
      <c r="G4" s="171"/>
      <c r="H4" s="166"/>
    </row>
    <row r="5" spans="1:23" ht="15" hidden="1" customHeight="1">
      <c r="A5" s="179"/>
      <c r="B5" s="180"/>
      <c r="C5" s="181"/>
      <c r="D5" s="181"/>
      <c r="E5" s="181"/>
      <c r="F5" s="181"/>
      <c r="G5" s="182"/>
      <c r="H5" s="181"/>
      <c r="I5" s="181"/>
      <c r="J5" s="181"/>
      <c r="K5" s="181"/>
      <c r="L5" s="181"/>
      <c r="M5" s="181"/>
      <c r="N5" s="183" t="s">
        <v>3393</v>
      </c>
      <c r="O5" s="181"/>
      <c r="P5" s="184"/>
      <c r="Q5"/>
      <c r="R5" s="184"/>
      <c r="S5" s="184"/>
      <c r="T5" s="185"/>
      <c r="U5" s="185"/>
      <c r="V5" s="185"/>
      <c r="W5" s="186" t="s">
        <v>3394</v>
      </c>
    </row>
    <row r="6" spans="1:23" s="194" customFormat="1" ht="59.25" customHeight="1">
      <c r="A6" s="187"/>
      <c r="B6" s="188" t="s">
        <v>3355</v>
      </c>
      <c r="C6" s="189"/>
      <c r="D6" s="190" t="s">
        <v>3390</v>
      </c>
      <c r="E6" s="190" t="s">
        <v>3391</v>
      </c>
      <c r="F6" s="190" t="s">
        <v>3392</v>
      </c>
      <c r="G6" s="190" t="s">
        <v>3395</v>
      </c>
      <c r="H6" s="190" t="s">
        <v>3396</v>
      </c>
      <c r="I6" s="190" t="s">
        <v>3397</v>
      </c>
      <c r="J6" s="190" t="s">
        <v>3398</v>
      </c>
      <c r="K6" s="190" t="s">
        <v>3399</v>
      </c>
      <c r="L6" s="190" t="s">
        <v>3400</v>
      </c>
      <c r="M6" s="190" t="s">
        <v>3401</v>
      </c>
      <c r="N6" s="191" t="s">
        <v>3399</v>
      </c>
      <c r="O6" s="190"/>
      <c r="P6" s="192">
        <v>95</v>
      </c>
      <c r="Q6" s="190" t="s">
        <v>3402</v>
      </c>
      <c r="R6" s="190" t="s">
        <v>3403</v>
      </c>
      <c r="S6" s="190" t="s">
        <v>3404</v>
      </c>
      <c r="T6" s="190" t="s">
        <v>3405</v>
      </c>
      <c r="U6" s="190" t="s">
        <v>3406</v>
      </c>
      <c r="V6" s="193" t="s">
        <v>3407</v>
      </c>
      <c r="W6" s="186" t="s">
        <v>3394</v>
      </c>
    </row>
    <row r="7" spans="1:23" s="195" customFormat="1" ht="21.75" customHeight="1">
      <c r="A7" s="172">
        <v>1</v>
      </c>
      <c r="B7" s="195">
        <f>+'DATOS CONTRATISTA '!F61</f>
        <v>0</v>
      </c>
      <c r="C7" s="196">
        <f t="shared" ref="C7" si="0">B7*40%</f>
        <v>0</v>
      </c>
      <c r="D7" s="196">
        <f t="shared" ref="D7" si="1">IF(G7="A",C7*$C$2,0)</f>
        <v>0</v>
      </c>
      <c r="E7" s="195">
        <f t="shared" ref="E7" si="2">IF(G7="A",C7*$C$3,0)</f>
        <v>0</v>
      </c>
      <c r="F7" s="195">
        <f t="shared" ref="F7" si="3">IF(G7="A",C7*$C$4,0)</f>
        <v>0</v>
      </c>
      <c r="G7" s="196" t="str">
        <f>+KEY!H2</f>
        <v>A</v>
      </c>
      <c r="H7" s="195">
        <f>IF('DATOS CONTRATISTA '!C17="SI",B7*10%,0)</f>
        <v>0</v>
      </c>
      <c r="I7" s="195">
        <f>+'DATOS CONTRATISTA '!C70</f>
        <v>0</v>
      </c>
      <c r="J7" s="195">
        <f>+'DATOS CONTRATISTA '!C69</f>
        <v>0</v>
      </c>
      <c r="K7" s="195">
        <f t="shared" ref="K7" si="4">B7-D7-E7-F7-H7-I7-J7</f>
        <v>0</v>
      </c>
      <c r="L7" s="197">
        <f>+'DATOS CONTRATISTA '!G69</f>
        <v>0.25</v>
      </c>
      <c r="M7" s="195">
        <f t="shared" ref="M7" si="5">K7*L7</f>
        <v>0</v>
      </c>
      <c r="N7" s="195">
        <f t="shared" ref="N7" si="6">K7-M7</f>
        <v>0</v>
      </c>
      <c r="O7" s="195">
        <f t="shared" ref="O7" si="7">N7/$C$1</f>
        <v>0</v>
      </c>
      <c r="P7" s="198">
        <f t="shared" ref="P7" si="8">(IF(O7&lt;95,0,0))</f>
        <v>0</v>
      </c>
      <c r="Q7" s="198">
        <f t="shared" ref="Q7" si="9">ROUND(IF(O7&gt;95,(IF(O7&lt;=150,(((O7-95)*19%)*$C$1),0)),0),-3)</f>
        <v>0</v>
      </c>
      <c r="R7" s="198">
        <f t="shared" ref="R7" si="10">ROUND(IF(O7&gt;150,IF(O7&lt;=360,ROUND((((O7-150)*28%)*$C$1)+(10*$C$1),-3),0),0),-0.2)</f>
        <v>0</v>
      </c>
      <c r="S7" s="198">
        <f t="shared" ref="S7" si="11">ROUND(IF(O7&gt;360,IF(O7&lt;=640,ROUND((((O7-360)*33%)*$C$1)+(69*$C$1),-3),0),0),-0.2)</f>
        <v>0</v>
      </c>
      <c r="T7" s="198">
        <f t="shared" ref="T7" si="12">ROUND(IF(O7&gt;640,IF(O7&lt;=945,ROUND((((O7-640)*35%)*$C$1)+(162*$C$1),-3),0),0),-0.2)</f>
        <v>0</v>
      </c>
      <c r="U7" s="198">
        <f t="shared" ref="U7" si="13">ROUND(IF(O7&gt;945,IF(O7&lt;=2300,ROUND((((O7-945)*37%)*$C$1)+(268*$C$1),-3),0),0),-0.2)</f>
        <v>0</v>
      </c>
      <c r="V7" s="198">
        <f t="shared" ref="V7" si="14">ROUND(IF(O7&gt;2300,ROUND((((O7-2300)*39%)*$C$1)+(770*$C$1),-3),0),-0.2)</f>
        <v>0</v>
      </c>
      <c r="W7" s="195">
        <f t="shared" ref="W7" si="15">+P7+Q7+R7+S7+T7+U7+V7</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S569"/>
  <sheetViews>
    <sheetView workbookViewId="0">
      <selection activeCell="B1" sqref="B1"/>
    </sheetView>
  </sheetViews>
  <sheetFormatPr baseColWidth="10" defaultColWidth="24.5703125" defaultRowHeight="15.75"/>
  <cols>
    <col min="1" max="1" width="24.5703125" style="419"/>
    <col min="2" max="2" width="84.140625" style="419" customWidth="1"/>
    <col min="3" max="6" width="24.5703125" style="419"/>
    <col min="7" max="7" width="24.5703125" style="421"/>
    <col min="8" max="8" width="24.5703125" style="419"/>
    <col min="9" max="9" width="32.85546875" style="419" customWidth="1"/>
    <col min="10" max="13" width="24.5703125" style="419"/>
    <col min="14" max="17" width="24.5703125" style="422"/>
    <col min="18" max="16384" width="24.5703125" style="419"/>
  </cols>
  <sheetData>
    <row r="1" spans="1:19">
      <c r="A1" s="419" t="s">
        <v>3408</v>
      </c>
      <c r="B1" s="419" t="s">
        <v>3409</v>
      </c>
      <c r="C1" s="420" t="s">
        <v>3410</v>
      </c>
      <c r="D1" s="419" t="s">
        <v>3411</v>
      </c>
      <c r="E1" s="419" t="s">
        <v>3412</v>
      </c>
      <c r="F1" s="419">
        <v>1</v>
      </c>
      <c r="G1" s="421">
        <v>45748</v>
      </c>
      <c r="H1" s="419">
        <f>VLOOKUP('DATOS CONTRATISTA '!C7,Hoja3!$M:$S,6,0)</f>
        <v>0</v>
      </c>
      <c r="I1" s="429" t="s">
        <v>3413</v>
      </c>
      <c r="J1" s="419">
        <v>1</v>
      </c>
      <c r="M1" s="419" t="str">
        <f>+COMPROMISOS!Q1</f>
        <v>Identificacion</v>
      </c>
      <c r="N1" s="422" t="str">
        <f>+COMPROMISOS!L1</f>
        <v>Valor Inicial</v>
      </c>
      <c r="O1" s="422" t="str">
        <f>+COMPROMISOS!M1</f>
        <v>Valor Operaciones</v>
      </c>
      <c r="P1" s="422" t="str">
        <f>+COMPROMISOS!N1</f>
        <v>Valor Actual</v>
      </c>
      <c r="Q1" s="422" t="str">
        <f>+COMPROMISOS!O1</f>
        <v>Saldo por Utilizar</v>
      </c>
      <c r="R1" s="419" t="str">
        <f>+COMPROMISOS!A1</f>
        <v>Numero Documento</v>
      </c>
      <c r="S1" s="419" t="str">
        <f>+COMPROMISOS!I1</f>
        <v>Fuente</v>
      </c>
    </row>
    <row r="2" spans="1:19">
      <c r="A2" s="419" t="s">
        <v>3414</v>
      </c>
      <c r="B2" s="419" t="s">
        <v>3415</v>
      </c>
      <c r="C2" s="420" t="s">
        <v>3416</v>
      </c>
      <c r="D2" s="419" t="s">
        <v>3408</v>
      </c>
      <c r="E2" s="419" t="s">
        <v>3417</v>
      </c>
      <c r="F2" s="419">
        <v>2</v>
      </c>
      <c r="G2" s="421">
        <v>45749</v>
      </c>
      <c r="I2" s="429" t="s">
        <v>3418</v>
      </c>
      <c r="J2" s="419">
        <v>2</v>
      </c>
      <c r="K2" s="465">
        <f>+'DATOS CONTRATISTA '!C7</f>
        <v>0</v>
      </c>
      <c r="M2" s="419" t="str">
        <f>+COMPROMISOS!Q2</f>
        <v>33375219</v>
      </c>
      <c r="N2" s="422">
        <f>+COMPROMISOS!L2</f>
        <v>86750000</v>
      </c>
      <c r="O2" s="422">
        <f>+COMPROMISOS!M2</f>
        <v>0</v>
      </c>
      <c r="P2" s="422">
        <f>+COMPROMISOS!N2</f>
        <v>86750000</v>
      </c>
      <c r="Q2" s="422">
        <f>+COMPROMISOS!O2</f>
        <v>67500000</v>
      </c>
      <c r="R2" s="419">
        <f>+COMPROMISOS!A2</f>
        <v>9625</v>
      </c>
      <c r="S2" s="419" t="str">
        <f>+COMPROMISOS!I2</f>
        <v>Propios</v>
      </c>
    </row>
    <row r="3" spans="1:19">
      <c r="A3" s="419" t="s">
        <v>3419</v>
      </c>
      <c r="B3" s="419" t="s">
        <v>3420</v>
      </c>
      <c r="C3" s="420" t="s">
        <v>3421</v>
      </c>
      <c r="D3" s="419" t="s">
        <v>3414</v>
      </c>
      <c r="F3" s="419">
        <v>3</v>
      </c>
      <c r="G3" s="421">
        <v>45750</v>
      </c>
      <c r="I3" s="429" t="s">
        <v>3422</v>
      </c>
      <c r="J3" s="419">
        <v>3</v>
      </c>
      <c r="M3" s="419" t="str">
        <f>+COMPROMISOS!Q3</f>
        <v>1032393512</v>
      </c>
      <c r="N3" s="422">
        <f>+COMPROMISOS!L3</f>
        <v>82500000</v>
      </c>
      <c r="O3" s="422">
        <f>+COMPROMISOS!M3</f>
        <v>0</v>
      </c>
      <c r="P3" s="422">
        <f>+COMPROMISOS!N3</f>
        <v>82500000</v>
      </c>
      <c r="Q3" s="422">
        <f>+COMPROMISOS!O3</f>
        <v>63750000</v>
      </c>
      <c r="R3" s="419">
        <f>+COMPROMISOS!A3</f>
        <v>10125</v>
      </c>
      <c r="S3" s="419" t="str">
        <f>+COMPROMISOS!I3</f>
        <v>Nación</v>
      </c>
    </row>
    <row r="4" spans="1:19">
      <c r="A4" s="419" t="s">
        <v>3423</v>
      </c>
      <c r="B4" s="419" t="s">
        <v>3424</v>
      </c>
      <c r="C4" s="420" t="s">
        <v>3425</v>
      </c>
      <c r="D4" s="419" t="s">
        <v>3419</v>
      </c>
      <c r="F4" s="419">
        <v>4</v>
      </c>
      <c r="G4" s="421">
        <v>45751</v>
      </c>
      <c r="I4" s="429" t="s">
        <v>3426</v>
      </c>
      <c r="J4" s="419">
        <v>4</v>
      </c>
      <c r="M4" s="419" t="str">
        <f>+COMPROMISOS!Q4</f>
        <v>1053834314</v>
      </c>
      <c r="N4" s="422">
        <f>+COMPROMISOS!L4</f>
        <v>75000000</v>
      </c>
      <c r="O4" s="422">
        <f>+COMPROMISOS!M4</f>
        <v>0</v>
      </c>
      <c r="P4" s="422">
        <f>+COMPROMISOS!N4</f>
        <v>75000000</v>
      </c>
      <c r="Q4" s="422">
        <f>+COMPROMISOS!O4</f>
        <v>56250000</v>
      </c>
      <c r="R4" s="419">
        <f>+COMPROMISOS!A4</f>
        <v>10225</v>
      </c>
      <c r="S4" s="419" t="str">
        <f>+COMPROMISOS!I4</f>
        <v>Nación</v>
      </c>
    </row>
    <row r="5" spans="1:19">
      <c r="A5" s="419" t="s">
        <v>3427</v>
      </c>
      <c r="B5" s="419" t="s">
        <v>3428</v>
      </c>
      <c r="C5" s="420" t="s">
        <v>3429</v>
      </c>
      <c r="D5" s="419" t="s">
        <v>3423</v>
      </c>
      <c r="F5" s="419">
        <v>5</v>
      </c>
      <c r="G5" s="421">
        <v>45752</v>
      </c>
      <c r="I5" s="429" t="s">
        <v>3430</v>
      </c>
      <c r="J5" s="419">
        <v>5</v>
      </c>
      <c r="M5" s="419" t="str">
        <f>+COMPROMISOS!Q5</f>
        <v>1057578394</v>
      </c>
      <c r="N5" s="422">
        <f>+COMPROMISOS!L5</f>
        <v>82500000</v>
      </c>
      <c r="O5" s="422">
        <f>+COMPROMISOS!M5</f>
        <v>0</v>
      </c>
      <c r="P5" s="422">
        <f>+COMPROMISOS!N5</f>
        <v>82500000</v>
      </c>
      <c r="Q5" s="422">
        <f>+COMPROMISOS!O5</f>
        <v>63750000</v>
      </c>
      <c r="R5" s="419">
        <f>+COMPROMISOS!A5</f>
        <v>10325</v>
      </c>
      <c r="S5" s="419" t="str">
        <f>+COMPROMISOS!I5</f>
        <v>Nación</v>
      </c>
    </row>
    <row r="6" spans="1:19">
      <c r="A6" s="419" t="s">
        <v>3431</v>
      </c>
      <c r="B6" s="419" t="s">
        <v>3432</v>
      </c>
      <c r="C6" s="420" t="s">
        <v>3433</v>
      </c>
      <c r="D6" s="419" t="s">
        <v>3427</v>
      </c>
      <c r="F6" s="419">
        <v>6</v>
      </c>
      <c r="G6" s="421">
        <v>45753</v>
      </c>
      <c r="I6" s="429" t="s">
        <v>3434</v>
      </c>
      <c r="J6" s="419">
        <v>6</v>
      </c>
      <c r="M6" s="419" t="str">
        <f>+COMPROMISOS!Q6</f>
        <v>60327309</v>
      </c>
      <c r="N6" s="422">
        <f>+COMPROMISOS!L6</f>
        <v>78750000</v>
      </c>
      <c r="O6" s="422">
        <f>+COMPROMISOS!M6</f>
        <v>0</v>
      </c>
      <c r="P6" s="422">
        <f>+COMPROMISOS!N6</f>
        <v>78750000</v>
      </c>
      <c r="Q6" s="422">
        <f>+COMPROMISOS!O6</f>
        <v>60000000</v>
      </c>
      <c r="R6" s="419">
        <f>+COMPROMISOS!A6</f>
        <v>10425</v>
      </c>
      <c r="S6" s="419" t="str">
        <f>+COMPROMISOS!I6</f>
        <v>Nación</v>
      </c>
    </row>
    <row r="7" spans="1:19">
      <c r="A7" s="419" t="s">
        <v>3435</v>
      </c>
      <c r="B7" s="419" t="s">
        <v>3436</v>
      </c>
      <c r="C7" s="420" t="s">
        <v>3437</v>
      </c>
      <c r="D7" s="419" t="s">
        <v>3431</v>
      </c>
      <c r="F7" s="419">
        <v>7</v>
      </c>
      <c r="G7" s="421">
        <v>45754</v>
      </c>
      <c r="I7" s="419" t="s">
        <v>3438</v>
      </c>
      <c r="J7" s="419">
        <v>7</v>
      </c>
      <c r="M7" s="419" t="str">
        <f>+COMPROMISOS!Q7</f>
        <v>34326964</v>
      </c>
      <c r="N7" s="422">
        <f>+COMPROMISOS!L7</f>
        <v>78750000</v>
      </c>
      <c r="O7" s="422">
        <f>+COMPROMISOS!M7</f>
        <v>0</v>
      </c>
      <c r="P7" s="422">
        <f>+COMPROMISOS!N7</f>
        <v>78750000</v>
      </c>
      <c r="Q7" s="422">
        <f>+COMPROMISOS!O7</f>
        <v>60000000</v>
      </c>
      <c r="R7" s="419">
        <f>+COMPROMISOS!A7</f>
        <v>10525</v>
      </c>
      <c r="S7" s="419" t="str">
        <f>+COMPROMISOS!I7</f>
        <v>Nación</v>
      </c>
    </row>
    <row r="8" spans="1:19">
      <c r="A8" s="419" t="s">
        <v>3439</v>
      </c>
      <c r="B8" s="419" t="s">
        <v>3440</v>
      </c>
      <c r="C8" s="420" t="s">
        <v>3441</v>
      </c>
      <c r="D8" s="419" t="s">
        <v>3435</v>
      </c>
      <c r="F8" s="419">
        <v>8</v>
      </c>
      <c r="G8" s="421">
        <v>45755</v>
      </c>
      <c r="I8" s="429" t="s">
        <v>3442</v>
      </c>
      <c r="J8" s="419">
        <v>8</v>
      </c>
      <c r="M8" s="419" t="str">
        <f>+COMPROMISOS!Q8</f>
        <v>1024592117</v>
      </c>
      <c r="N8" s="422">
        <f>+COMPROMISOS!L8</f>
        <v>34100000</v>
      </c>
      <c r="O8" s="422">
        <f>+COMPROMISOS!M8</f>
        <v>0</v>
      </c>
      <c r="P8" s="422">
        <f>+COMPROMISOS!N8</f>
        <v>34100000</v>
      </c>
      <c r="Q8" s="422">
        <f>+COMPROMISOS!O8</f>
        <v>26350000</v>
      </c>
      <c r="R8" s="419">
        <f>+COMPROMISOS!A8</f>
        <v>10625</v>
      </c>
      <c r="S8" s="419" t="str">
        <f>+COMPROMISOS!I8</f>
        <v>Nación</v>
      </c>
    </row>
    <row r="9" spans="1:19">
      <c r="A9" s="419" t="s">
        <v>3443</v>
      </c>
      <c r="B9" s="419" t="s">
        <v>3444</v>
      </c>
      <c r="C9" s="420" t="s">
        <v>3445</v>
      </c>
      <c r="D9" s="419" t="s">
        <v>3439</v>
      </c>
      <c r="E9" s="419" t="s">
        <v>3446</v>
      </c>
      <c r="F9" s="419">
        <v>9</v>
      </c>
      <c r="G9" s="421">
        <v>45756</v>
      </c>
      <c r="J9" s="419">
        <v>9</v>
      </c>
      <c r="M9" s="419" t="str">
        <f>+COMPROMISOS!Q9</f>
        <v>79322678</v>
      </c>
      <c r="N9" s="422">
        <f>+COMPROMISOS!L9</f>
        <v>36750000</v>
      </c>
      <c r="O9" s="422">
        <f>+COMPROMISOS!M9</f>
        <v>0</v>
      </c>
      <c r="P9" s="422">
        <f>+COMPROMISOS!N9</f>
        <v>36750000</v>
      </c>
      <c r="Q9" s="422">
        <f>+COMPROMISOS!O9</f>
        <v>28000000</v>
      </c>
      <c r="R9" s="419">
        <f>+COMPROMISOS!A9</f>
        <v>10725</v>
      </c>
      <c r="S9" s="419" t="str">
        <f>+COMPROMISOS!I9</f>
        <v>Propios</v>
      </c>
    </row>
    <row r="10" spans="1:19">
      <c r="A10" s="419" t="s">
        <v>3447</v>
      </c>
      <c r="B10" s="419" t="s">
        <v>3448</v>
      </c>
      <c r="C10" s="420" t="s">
        <v>3449</v>
      </c>
      <c r="D10" s="419" t="s">
        <v>3443</v>
      </c>
      <c r="E10" s="419" t="s">
        <v>3358</v>
      </c>
      <c r="F10" s="419">
        <v>10</v>
      </c>
      <c r="G10" s="421">
        <v>45757</v>
      </c>
      <c r="J10" s="419">
        <v>10</v>
      </c>
      <c r="M10" s="419" t="str">
        <f>+COMPROMISOS!Q10</f>
        <v>1053684370</v>
      </c>
      <c r="N10" s="422">
        <f>+COMPROMISOS!L10</f>
        <v>31500000</v>
      </c>
      <c r="O10" s="422">
        <f>+COMPROMISOS!M10</f>
        <v>0</v>
      </c>
      <c r="P10" s="422">
        <f>+COMPROMISOS!N10</f>
        <v>31500000</v>
      </c>
      <c r="Q10" s="422">
        <f>+COMPROMISOS!O10</f>
        <v>24000000</v>
      </c>
      <c r="R10" s="419">
        <f>+COMPROMISOS!A10</f>
        <v>10825</v>
      </c>
      <c r="S10" s="419" t="str">
        <f>+COMPROMISOS!I10</f>
        <v>Nación</v>
      </c>
    </row>
    <row r="11" spans="1:19">
      <c r="A11" s="419" t="s">
        <v>3450</v>
      </c>
      <c r="B11" s="419" t="s">
        <v>3451</v>
      </c>
      <c r="C11" s="420" t="s">
        <v>3452</v>
      </c>
      <c r="D11" s="419" t="s">
        <v>3447</v>
      </c>
      <c r="F11" s="419">
        <v>11</v>
      </c>
      <c r="G11" s="421">
        <v>45758</v>
      </c>
      <c r="J11" s="419">
        <v>11</v>
      </c>
      <c r="M11" s="419" t="str">
        <f>+COMPROMISOS!Q11</f>
        <v>1032461272</v>
      </c>
      <c r="N11" s="422">
        <f>+COMPROMISOS!L11</f>
        <v>86250000</v>
      </c>
      <c r="O11" s="422">
        <f>+COMPROMISOS!M11</f>
        <v>0</v>
      </c>
      <c r="P11" s="422">
        <f>+COMPROMISOS!N11</f>
        <v>86250000</v>
      </c>
      <c r="Q11" s="422">
        <f>+COMPROMISOS!O11</f>
        <v>67500000</v>
      </c>
      <c r="R11" s="419">
        <f>+COMPROMISOS!A11</f>
        <v>10925</v>
      </c>
      <c r="S11" s="419" t="str">
        <f>+COMPROMISOS!I11</f>
        <v>Propios</v>
      </c>
    </row>
    <row r="12" spans="1:19">
      <c r="A12" s="419" t="s">
        <v>3411</v>
      </c>
      <c r="B12" s="419" t="s">
        <v>3453</v>
      </c>
      <c r="C12" s="420" t="s">
        <v>3452</v>
      </c>
      <c r="D12" s="419" t="s">
        <v>3450</v>
      </c>
      <c r="F12" s="419">
        <v>11</v>
      </c>
      <c r="G12" s="421">
        <v>45759</v>
      </c>
      <c r="J12" s="419">
        <v>12</v>
      </c>
      <c r="M12" s="419" t="str">
        <f>+COMPROMISOS!Q12</f>
        <v>35427542</v>
      </c>
      <c r="N12" s="422">
        <f>+COMPROMISOS!L12</f>
        <v>103500000</v>
      </c>
      <c r="O12" s="422">
        <f>+COMPROMISOS!M12</f>
        <v>0</v>
      </c>
      <c r="P12" s="422">
        <f>+COMPROMISOS!N12</f>
        <v>103500000</v>
      </c>
      <c r="Q12" s="422">
        <f>+COMPROMISOS!O12</f>
        <v>81000000</v>
      </c>
      <c r="R12" s="419">
        <f>+COMPROMISOS!A12</f>
        <v>11325</v>
      </c>
      <c r="S12" s="419" t="str">
        <f>+COMPROMISOS!I12</f>
        <v>Propios</v>
      </c>
    </row>
    <row r="13" spans="1:19">
      <c r="B13" s="419" t="s">
        <v>3454</v>
      </c>
      <c r="C13" s="420" t="s">
        <v>3452</v>
      </c>
      <c r="F13" s="419">
        <v>11</v>
      </c>
      <c r="G13" s="421">
        <v>45760</v>
      </c>
      <c r="J13" s="419">
        <v>13</v>
      </c>
      <c r="M13" s="419" t="str">
        <f>+COMPROMISOS!Q13</f>
        <v>1012375601</v>
      </c>
      <c r="N13" s="422">
        <f>+COMPROMISOS!L13</f>
        <v>34500000</v>
      </c>
      <c r="O13" s="422">
        <f>+COMPROMISOS!M13</f>
        <v>0</v>
      </c>
      <c r="P13" s="422">
        <f>+COMPROMISOS!N13</f>
        <v>34500000</v>
      </c>
      <c r="Q13" s="422">
        <f>+COMPROMISOS!O13</f>
        <v>27000000</v>
      </c>
      <c r="R13" s="419">
        <f>+COMPROMISOS!A13</f>
        <v>11425</v>
      </c>
      <c r="S13" s="419" t="str">
        <f>+COMPROMISOS!I13</f>
        <v>Propios</v>
      </c>
    </row>
    <row r="14" spans="1:19">
      <c r="G14" s="421">
        <v>45761</v>
      </c>
      <c r="J14" s="419">
        <v>14</v>
      </c>
      <c r="M14" s="419" t="str">
        <f>+COMPROMISOS!Q14</f>
        <v>1019079224</v>
      </c>
      <c r="N14" s="422">
        <f>+COMPROMISOS!L14</f>
        <v>115000000</v>
      </c>
      <c r="O14" s="422">
        <f>+COMPROMISOS!M14</f>
        <v>0</v>
      </c>
      <c r="P14" s="422">
        <f>+COMPROMISOS!N14</f>
        <v>115000000</v>
      </c>
      <c r="Q14" s="422">
        <f>+COMPROMISOS!O14</f>
        <v>90000000</v>
      </c>
      <c r="R14" s="419">
        <f>+COMPROMISOS!A14</f>
        <v>11525</v>
      </c>
      <c r="S14" s="419" t="str">
        <f>+COMPROMISOS!I14</f>
        <v>Propios</v>
      </c>
    </row>
    <row r="15" spans="1:19">
      <c r="G15" s="421">
        <v>45762</v>
      </c>
      <c r="J15" s="419">
        <v>15</v>
      </c>
      <c r="M15" s="419" t="str">
        <f>+COMPROMISOS!Q15</f>
        <v>25291886</v>
      </c>
      <c r="N15" s="422">
        <f>+COMPROMISOS!L15</f>
        <v>88665000</v>
      </c>
      <c r="O15" s="422">
        <f>+COMPROMISOS!M15</f>
        <v>0</v>
      </c>
      <c r="P15" s="422">
        <f>+COMPROMISOS!N15</f>
        <v>88665000</v>
      </c>
      <c r="Q15" s="422">
        <f>+COMPROMISOS!O15</f>
        <v>69390000</v>
      </c>
      <c r="R15" s="419">
        <f>+COMPROMISOS!A15</f>
        <v>11625</v>
      </c>
      <c r="S15" s="419" t="str">
        <f>+COMPROMISOS!I15</f>
        <v>Propios</v>
      </c>
    </row>
    <row r="16" spans="1:19">
      <c r="B16" s="419">
        <f>VLOOKUP('DATOS CONTRATISTA '!C7,Hoja3!$M:$S,7,0)</f>
        <v>0</v>
      </c>
      <c r="G16" s="421">
        <v>45763</v>
      </c>
      <c r="J16" s="419">
        <v>16</v>
      </c>
      <c r="M16" s="419" t="str">
        <f>+COMPROMISOS!Q16</f>
        <v>1018411373</v>
      </c>
      <c r="N16" s="422">
        <f>+COMPROMISOS!L16</f>
        <v>88665000</v>
      </c>
      <c r="O16" s="422">
        <f>+COMPROMISOS!M16</f>
        <v>0</v>
      </c>
      <c r="P16" s="422">
        <f>+COMPROMISOS!N16</f>
        <v>88665000</v>
      </c>
      <c r="Q16" s="422">
        <f>+COMPROMISOS!O16</f>
        <v>69390000</v>
      </c>
      <c r="R16" s="419">
        <f>+COMPROMISOS!A16</f>
        <v>11725</v>
      </c>
      <c r="S16" s="419" t="str">
        <f>+COMPROMISOS!I16</f>
        <v>Propios</v>
      </c>
    </row>
    <row r="17" spans="1:19">
      <c r="G17" s="421">
        <v>45764</v>
      </c>
      <c r="J17" s="419">
        <v>17</v>
      </c>
      <c r="M17" s="419" t="str">
        <f>+COMPROMISOS!Q17</f>
        <v>1032407533</v>
      </c>
      <c r="N17" s="422">
        <f>+COMPROMISOS!L17</f>
        <v>88665000</v>
      </c>
      <c r="O17" s="422">
        <f>+COMPROMISOS!M17</f>
        <v>0</v>
      </c>
      <c r="P17" s="422">
        <f>+COMPROMISOS!N17</f>
        <v>88665000</v>
      </c>
      <c r="Q17" s="422">
        <f>+COMPROMISOS!O17</f>
        <v>69390000</v>
      </c>
      <c r="R17" s="419">
        <f>+COMPROMISOS!A17</f>
        <v>11825</v>
      </c>
      <c r="S17" s="419" t="str">
        <f>+COMPROMISOS!I17</f>
        <v>Propios</v>
      </c>
    </row>
    <row r="18" spans="1:19">
      <c r="G18" s="421">
        <v>45765</v>
      </c>
      <c r="J18" s="419">
        <v>18</v>
      </c>
      <c r="M18" s="419" t="str">
        <f>+COMPROMISOS!Q18</f>
        <v>1000372118</v>
      </c>
      <c r="N18" s="422">
        <f>+COMPROMISOS!L18</f>
        <v>40365000</v>
      </c>
      <c r="O18" s="422">
        <f>+COMPROMISOS!M18</f>
        <v>0</v>
      </c>
      <c r="P18" s="422">
        <f>+COMPROMISOS!N18</f>
        <v>40365000</v>
      </c>
      <c r="Q18" s="422">
        <f>+COMPROMISOS!O18</f>
        <v>31590000</v>
      </c>
      <c r="R18" s="419">
        <f>+COMPROMISOS!A18</f>
        <v>11925</v>
      </c>
      <c r="S18" s="419" t="str">
        <f>+COMPROMISOS!I18</f>
        <v>Propios</v>
      </c>
    </row>
    <row r="19" spans="1:19">
      <c r="B19" s="419" t="str" cm="1">
        <f t="array" ref="B19:C19">CONCATENATE('DATOS CONTRATISTA '!C9,"_",'DATOS CONTRATISTA '!C34,"_",'DATOS CONTRATISTA '!C7,"_",'DATOS CONTRATISTA '!F6:G6,"_",'DATOS CONTRATISTA '!C32)</f>
        <v>____</v>
      </c>
      <c r="C19" s="419" t="str">
        <v>____</v>
      </c>
      <c r="E19" s="419" t="s">
        <v>3455</v>
      </c>
      <c r="G19" s="421">
        <v>45766</v>
      </c>
      <c r="M19" s="419" t="str">
        <f>+COMPROMISOS!Q19</f>
        <v>1100952607</v>
      </c>
      <c r="N19" s="422">
        <f>+COMPROMISOS!L19</f>
        <v>88665000</v>
      </c>
      <c r="O19" s="422">
        <f>+COMPROMISOS!M19</f>
        <v>0</v>
      </c>
      <c r="P19" s="422">
        <f>+COMPROMISOS!N19</f>
        <v>88665000</v>
      </c>
      <c r="Q19" s="422">
        <f>+COMPROMISOS!O19</f>
        <v>69390000</v>
      </c>
      <c r="R19" s="419">
        <f>+COMPROMISOS!A19</f>
        <v>12025</v>
      </c>
      <c r="S19" s="419" t="str">
        <f>+COMPROMISOS!I19</f>
        <v>Propios</v>
      </c>
    </row>
    <row r="20" spans="1:19">
      <c r="E20" s="419" t="s">
        <v>3456</v>
      </c>
      <c r="G20" s="421">
        <v>45767</v>
      </c>
      <c r="M20" s="419" t="str">
        <f>+COMPROMISOS!Q20</f>
        <v>1116440460</v>
      </c>
      <c r="N20" s="422">
        <f>+COMPROMISOS!L20</f>
        <v>88665000</v>
      </c>
      <c r="O20" s="422">
        <f>+COMPROMISOS!M20</f>
        <v>0</v>
      </c>
      <c r="P20" s="422">
        <f>+COMPROMISOS!N20</f>
        <v>88665000</v>
      </c>
      <c r="Q20" s="422">
        <f>+COMPROMISOS!O20</f>
        <v>69390000</v>
      </c>
      <c r="R20" s="419">
        <f>+COMPROMISOS!A20</f>
        <v>12125</v>
      </c>
      <c r="S20" s="419" t="str">
        <f>+COMPROMISOS!I20</f>
        <v>Propios</v>
      </c>
    </row>
    <row r="21" spans="1:19">
      <c r="G21" s="421">
        <v>45768</v>
      </c>
      <c r="M21" s="419" t="str">
        <f>+COMPROMISOS!Q21</f>
        <v>80726164</v>
      </c>
      <c r="N21" s="422">
        <f>+COMPROMISOS!L21</f>
        <v>88665000</v>
      </c>
      <c r="O21" s="422">
        <f>+COMPROMISOS!M21</f>
        <v>0</v>
      </c>
      <c r="P21" s="422">
        <f>+COMPROMISOS!N21</f>
        <v>88665000</v>
      </c>
      <c r="Q21" s="422">
        <f>+COMPROMISOS!O21</f>
        <v>69647000</v>
      </c>
      <c r="R21" s="419">
        <f>+COMPROMISOS!A21</f>
        <v>12225</v>
      </c>
      <c r="S21" s="419" t="str">
        <f>+COMPROMISOS!I21</f>
        <v>Propios</v>
      </c>
    </row>
    <row r="22" spans="1:19">
      <c r="E22" s="419" t="s">
        <v>3457</v>
      </c>
      <c r="G22" s="421">
        <v>45769</v>
      </c>
      <c r="M22" s="419" t="str">
        <f>+COMPROMISOS!Q22</f>
        <v>1014276454</v>
      </c>
      <c r="N22" s="422">
        <f>+COMPROMISOS!L22</f>
        <v>73499998</v>
      </c>
      <c r="O22" s="422">
        <f>+COMPROMISOS!M22</f>
        <v>0</v>
      </c>
      <c r="P22" s="422">
        <f>+COMPROMISOS!N22</f>
        <v>73499998</v>
      </c>
      <c r="Q22" s="422">
        <f>+COMPROMISOS!O22</f>
        <v>57018180</v>
      </c>
      <c r="R22" s="419">
        <f>+COMPROMISOS!A22</f>
        <v>12325</v>
      </c>
      <c r="S22" s="419" t="str">
        <f>+COMPROMISOS!I22</f>
        <v>Nación</v>
      </c>
    </row>
    <row r="23" spans="1:19">
      <c r="E23" s="419" t="s">
        <v>3458</v>
      </c>
      <c r="G23" s="421">
        <v>45770</v>
      </c>
      <c r="M23" s="419" t="str">
        <f>+COMPROMISOS!Q23</f>
        <v>1016046754</v>
      </c>
      <c r="N23" s="422">
        <f>+COMPROMISOS!L23</f>
        <v>88665000</v>
      </c>
      <c r="O23" s="422">
        <f>+COMPROMISOS!M23</f>
        <v>0</v>
      </c>
      <c r="P23" s="422">
        <f>+COMPROMISOS!N23</f>
        <v>88665000</v>
      </c>
      <c r="Q23" s="422">
        <f>+COMPROMISOS!O23</f>
        <v>69647000</v>
      </c>
      <c r="R23" s="419">
        <f>+COMPROMISOS!A23</f>
        <v>12425</v>
      </c>
      <c r="S23" s="419" t="str">
        <f>+COMPROMISOS!I23</f>
        <v>Propios</v>
      </c>
    </row>
    <row r="24" spans="1:19">
      <c r="G24" s="421">
        <v>45771</v>
      </c>
      <c r="M24" s="419" t="str">
        <f>+COMPROMISOS!Q24</f>
        <v>1110558639</v>
      </c>
      <c r="N24" s="422">
        <f>+COMPROMISOS!L24</f>
        <v>88665000</v>
      </c>
      <c r="O24" s="422">
        <f>+COMPROMISOS!M24</f>
        <v>0</v>
      </c>
      <c r="P24" s="422">
        <f>+COMPROMISOS!N24</f>
        <v>88665000</v>
      </c>
      <c r="Q24" s="422">
        <f>+COMPROMISOS!O24</f>
        <v>69647000</v>
      </c>
      <c r="R24" s="419">
        <f>+COMPROMISOS!A24</f>
        <v>12525</v>
      </c>
      <c r="S24" s="419" t="str">
        <f>+COMPROMISOS!I24</f>
        <v>Propios</v>
      </c>
    </row>
    <row r="25" spans="1:19">
      <c r="G25" s="421">
        <v>45772</v>
      </c>
      <c r="M25" s="419" t="str">
        <f>+COMPROMISOS!Q25</f>
        <v>1070970988</v>
      </c>
      <c r="N25" s="422">
        <f>+COMPROMISOS!L25</f>
        <v>73843000</v>
      </c>
      <c r="O25" s="422">
        <f>+COMPROMISOS!M25</f>
        <v>0</v>
      </c>
      <c r="P25" s="422">
        <f>+COMPROMISOS!N25</f>
        <v>73843000</v>
      </c>
      <c r="Q25" s="422">
        <f>+COMPROMISOS!O25</f>
        <v>57955567</v>
      </c>
      <c r="R25" s="419">
        <f>+COMPROMISOS!A25</f>
        <v>12625</v>
      </c>
      <c r="S25" s="419" t="str">
        <f>+COMPROMISOS!I25</f>
        <v>Nación</v>
      </c>
    </row>
    <row r="26" spans="1:19">
      <c r="C26" s="419" t="s">
        <v>3459</v>
      </c>
      <c r="G26" s="421">
        <v>45773</v>
      </c>
      <c r="M26" s="419" t="str">
        <f>+COMPROMISOS!Q26</f>
        <v>1073510118</v>
      </c>
      <c r="N26" s="422">
        <f>+COMPROMISOS!L26</f>
        <v>73843000</v>
      </c>
      <c r="O26" s="422">
        <f>+COMPROMISOS!M26</f>
        <v>0</v>
      </c>
      <c r="P26" s="422">
        <f>+COMPROMISOS!N26</f>
        <v>73843000</v>
      </c>
      <c r="Q26" s="422">
        <f>+COMPROMISOS!O26</f>
        <v>57955567</v>
      </c>
      <c r="R26" s="419">
        <f>+COMPROMISOS!A26</f>
        <v>12725</v>
      </c>
      <c r="S26" s="419" t="str">
        <f>+COMPROMISOS!I26</f>
        <v>Nación</v>
      </c>
    </row>
    <row r="27" spans="1:19">
      <c r="C27" s="419" t="s">
        <v>3460</v>
      </c>
      <c r="G27" s="421">
        <v>45774</v>
      </c>
      <c r="M27" s="419" t="str">
        <f>+COMPROMISOS!Q27</f>
        <v>1019028211</v>
      </c>
      <c r="N27" s="422">
        <f>+COMPROMISOS!L27</f>
        <v>95040000</v>
      </c>
      <c r="O27" s="422">
        <f>+COMPROMISOS!M27</f>
        <v>0</v>
      </c>
      <c r="P27" s="422">
        <f>+COMPROMISOS!N27</f>
        <v>95040000</v>
      </c>
      <c r="Q27" s="422">
        <f>+COMPROMISOS!O27</f>
        <v>74592000</v>
      </c>
      <c r="R27" s="419">
        <f>+COMPROMISOS!A27</f>
        <v>12825</v>
      </c>
      <c r="S27" s="419" t="str">
        <f>+COMPROMISOS!I27</f>
        <v>Nación</v>
      </c>
    </row>
    <row r="28" spans="1:19">
      <c r="G28" s="421">
        <v>45775</v>
      </c>
      <c r="M28" s="419" t="str">
        <f>+COMPROMISOS!Q28</f>
        <v>1050672533</v>
      </c>
      <c r="N28" s="422">
        <f>+COMPROMISOS!L28</f>
        <v>74094000</v>
      </c>
      <c r="O28" s="422">
        <f>+COMPROMISOS!M28</f>
        <v>0</v>
      </c>
      <c r="P28" s="422">
        <f>+COMPROMISOS!N28</f>
        <v>74094000</v>
      </c>
      <c r="Q28" s="422">
        <f>+COMPROMISOS!O28</f>
        <v>56558420</v>
      </c>
      <c r="R28" s="419">
        <f>+COMPROMISOS!A28</f>
        <v>12925</v>
      </c>
      <c r="S28" s="419" t="str">
        <f>+COMPROMISOS!I28</f>
        <v>Nación</v>
      </c>
    </row>
    <row r="29" spans="1:19">
      <c r="G29" s="421">
        <v>45776</v>
      </c>
      <c r="M29" s="419" t="str">
        <f>+COMPROMISOS!Q29</f>
        <v>1121875283</v>
      </c>
      <c r="N29" s="422">
        <f>+COMPROMISOS!L29</f>
        <v>95040000</v>
      </c>
      <c r="O29" s="422">
        <f>+COMPROMISOS!M29</f>
        <v>0</v>
      </c>
      <c r="P29" s="422">
        <f>+COMPROMISOS!N29</f>
        <v>95040000</v>
      </c>
      <c r="Q29" s="422">
        <f>+COMPROMISOS!O29</f>
        <v>74592000</v>
      </c>
      <c r="R29" s="419">
        <f>+COMPROMISOS!A29</f>
        <v>13025</v>
      </c>
      <c r="S29" s="419" t="str">
        <f>+COMPROMISOS!I29</f>
        <v>Nación</v>
      </c>
    </row>
    <row r="30" spans="1:19">
      <c r="G30" s="421">
        <v>45777</v>
      </c>
      <c r="M30" s="419" t="str">
        <f>+COMPROMISOS!Q30</f>
        <v>1072651976</v>
      </c>
      <c r="N30" s="422">
        <f>+COMPROMISOS!L30</f>
        <v>73843000</v>
      </c>
      <c r="O30" s="422">
        <f>+COMPROMISOS!M30</f>
        <v>0</v>
      </c>
      <c r="P30" s="422">
        <f>+COMPROMISOS!N30</f>
        <v>73843000</v>
      </c>
      <c r="Q30" s="422">
        <f>+COMPROMISOS!O30</f>
        <v>57955567</v>
      </c>
      <c r="R30" s="419">
        <f>+COMPROMISOS!A30</f>
        <v>13125</v>
      </c>
      <c r="S30" s="419" t="str">
        <f>+COMPROMISOS!I30</f>
        <v>Nación</v>
      </c>
    </row>
    <row r="31" spans="1:19">
      <c r="A31" s="495">
        <f>+'DATOS CONTRATISTA '!C9</f>
        <v>0</v>
      </c>
      <c r="B31" s="419">
        <f>+B16</f>
        <v>0</v>
      </c>
      <c r="G31" s="421">
        <v>45778</v>
      </c>
      <c r="M31" s="419" t="str">
        <f>+COMPROMISOS!Q31</f>
        <v>1052410400</v>
      </c>
      <c r="N31" s="422">
        <f>+COMPROMISOS!L31</f>
        <v>53000000</v>
      </c>
      <c r="O31" s="422">
        <f>+COMPROMISOS!M31</f>
        <v>0</v>
      </c>
      <c r="P31" s="422">
        <f>+COMPROMISOS!N31</f>
        <v>53000000</v>
      </c>
      <c r="Q31" s="422">
        <f>+COMPROMISOS!O31</f>
        <v>40456667</v>
      </c>
      <c r="R31" s="419">
        <f>+COMPROMISOS!A31</f>
        <v>13225</v>
      </c>
      <c r="S31" s="419" t="str">
        <f>+COMPROMISOS!I31</f>
        <v>Nación</v>
      </c>
    </row>
    <row r="32" spans="1:19">
      <c r="G32" s="421">
        <v>45779</v>
      </c>
      <c r="M32" s="419" t="str">
        <f>+COMPROMISOS!Q32</f>
        <v>1049642532</v>
      </c>
      <c r="N32" s="422">
        <f>+COMPROMISOS!L32</f>
        <v>89540000</v>
      </c>
      <c r="O32" s="422">
        <f>+COMPROMISOS!M32</f>
        <v>0</v>
      </c>
      <c r="P32" s="422">
        <f>+COMPROMISOS!N32</f>
        <v>89540000</v>
      </c>
      <c r="Q32" s="422">
        <f>+COMPROMISOS!O32</f>
        <v>70275333</v>
      </c>
      <c r="R32" s="419">
        <f>+COMPROMISOS!A32</f>
        <v>13325</v>
      </c>
      <c r="S32" s="419" t="str">
        <f>+COMPROMISOS!I32</f>
        <v>Nación</v>
      </c>
    </row>
    <row r="33" spans="1:19">
      <c r="G33" s="421">
        <v>45780</v>
      </c>
      <c r="M33" s="419" t="str">
        <f>+COMPROMISOS!Q33</f>
        <v>1049606753</v>
      </c>
      <c r="N33" s="422">
        <f>+COMPROMISOS!L33</f>
        <v>36000000</v>
      </c>
      <c r="O33" s="422">
        <f>+COMPROMISOS!M33</f>
        <v>0</v>
      </c>
      <c r="P33" s="422">
        <f>+COMPROMISOS!N33</f>
        <v>36000000</v>
      </c>
      <c r="Q33" s="422">
        <f>+COMPROMISOS!O33</f>
        <v>21200000</v>
      </c>
      <c r="R33" s="419">
        <f>+COMPROMISOS!A33</f>
        <v>13425</v>
      </c>
      <c r="S33" s="419" t="str">
        <f>+COMPROMISOS!I33</f>
        <v>Nación</v>
      </c>
    </row>
    <row r="34" spans="1:19">
      <c r="G34" s="421">
        <v>45781</v>
      </c>
      <c r="M34" s="419" t="str">
        <f>+COMPROMISOS!Q34</f>
        <v>1067849692</v>
      </c>
      <c r="N34" s="422">
        <f>+COMPROMISOS!L34</f>
        <v>60343633</v>
      </c>
      <c r="O34" s="422">
        <f>+COMPROMISOS!M34</f>
        <v>0</v>
      </c>
      <c r="P34" s="422">
        <f>+COMPROMISOS!N34</f>
        <v>60343633</v>
      </c>
      <c r="Q34" s="422">
        <f>+COMPROMISOS!O34</f>
        <v>46933033</v>
      </c>
      <c r="R34" s="419">
        <f>+COMPROMISOS!A34</f>
        <v>13525</v>
      </c>
      <c r="S34" s="419" t="str">
        <f>+COMPROMISOS!I34</f>
        <v>Nación</v>
      </c>
    </row>
    <row r="35" spans="1:19">
      <c r="G35" s="421">
        <v>45782</v>
      </c>
      <c r="M35" s="419" t="str">
        <f>+COMPROMISOS!Q35</f>
        <v>79332230</v>
      </c>
      <c r="N35" s="422">
        <f>+COMPROMISOS!L35</f>
        <v>37275000</v>
      </c>
      <c r="O35" s="422">
        <f>+COMPROMISOS!M35</f>
        <v>0</v>
      </c>
      <c r="P35" s="422">
        <f>+COMPROMISOS!N35</f>
        <v>37275000</v>
      </c>
      <c r="Q35" s="422">
        <f>+COMPROMISOS!O35</f>
        <v>28755004</v>
      </c>
      <c r="R35" s="419">
        <f>+COMPROMISOS!A35</f>
        <v>13925</v>
      </c>
      <c r="S35" s="419" t="str">
        <f>+COMPROMISOS!I35</f>
        <v>Nación</v>
      </c>
    </row>
    <row r="36" spans="1:19">
      <c r="G36" s="421">
        <v>45783</v>
      </c>
      <c r="M36" s="419" t="str">
        <f>+COMPROMISOS!Q36</f>
        <v>1018500953</v>
      </c>
      <c r="N36" s="422">
        <f>+COMPROMISOS!L36</f>
        <v>39783333</v>
      </c>
      <c r="O36" s="422">
        <f>+COMPROMISOS!M36</f>
        <v>0</v>
      </c>
      <c r="P36" s="422">
        <f>+COMPROMISOS!N36</f>
        <v>39783333</v>
      </c>
      <c r="Q36" s="422">
        <f>+COMPROMISOS!O36</f>
        <v>31500000</v>
      </c>
      <c r="R36" s="419">
        <f>+COMPROMISOS!A36</f>
        <v>14125</v>
      </c>
      <c r="S36" s="419" t="str">
        <f>+COMPROMISOS!I36</f>
        <v>Nación</v>
      </c>
    </row>
    <row r="37" spans="1:19">
      <c r="G37" s="421">
        <v>45784</v>
      </c>
      <c r="M37" s="419" t="str">
        <f>+COMPROMISOS!Q37</f>
        <v>1003710675</v>
      </c>
      <c r="N37" s="422">
        <f>+COMPROMISOS!L37</f>
        <v>45466667</v>
      </c>
      <c r="O37" s="422">
        <f>+COMPROMISOS!M37</f>
        <v>0</v>
      </c>
      <c r="P37" s="422">
        <f>+COMPROMISOS!N37</f>
        <v>45466667</v>
      </c>
      <c r="Q37" s="422">
        <f>+COMPROMISOS!O37</f>
        <v>36000000</v>
      </c>
      <c r="R37" s="419">
        <f>+COMPROMISOS!A37</f>
        <v>14225</v>
      </c>
      <c r="S37" s="419" t="str">
        <f>+COMPROMISOS!I37</f>
        <v>Nación</v>
      </c>
    </row>
    <row r="38" spans="1:19">
      <c r="G38" s="421">
        <v>45785</v>
      </c>
      <c r="M38" s="419" t="str">
        <f>+COMPROMISOS!Q38</f>
        <v>52176219</v>
      </c>
      <c r="N38" s="422">
        <f>+COMPROMISOS!L38</f>
        <v>97335000</v>
      </c>
      <c r="O38" s="422">
        <f>+COMPROMISOS!M38</f>
        <v>0</v>
      </c>
      <c r="P38" s="422">
        <f>+COMPROMISOS!N38</f>
        <v>97335000</v>
      </c>
      <c r="Q38" s="422">
        <f>+COMPROMISOS!O38</f>
        <v>75396000</v>
      </c>
      <c r="R38" s="419">
        <f>+COMPROMISOS!A38</f>
        <v>14325</v>
      </c>
      <c r="S38" s="419" t="str">
        <f>+COMPROMISOS!I38</f>
        <v>Nación</v>
      </c>
    </row>
    <row r="39" spans="1:19">
      <c r="G39" s="421">
        <v>45786</v>
      </c>
      <c r="M39" s="419" t="str">
        <f>+COMPROMISOS!Q39</f>
        <v>1014309884</v>
      </c>
      <c r="N39" s="422">
        <f>+COMPROMISOS!L39</f>
        <v>47250000</v>
      </c>
      <c r="O39" s="422">
        <f>+COMPROMISOS!M39</f>
        <v>0</v>
      </c>
      <c r="P39" s="422">
        <f>+COMPROMISOS!N39</f>
        <v>47250000</v>
      </c>
      <c r="Q39" s="422">
        <f>+COMPROMISOS!O39</f>
        <v>36600000</v>
      </c>
      <c r="R39" s="419">
        <f>+COMPROMISOS!A39</f>
        <v>14425</v>
      </c>
      <c r="S39" s="419" t="str">
        <f>+COMPROMISOS!I39</f>
        <v>Nación</v>
      </c>
    </row>
    <row r="40" spans="1:19">
      <c r="G40" s="421">
        <v>45787</v>
      </c>
      <c r="M40" s="419" t="str">
        <f>+COMPROMISOS!Q40</f>
        <v>1007446996</v>
      </c>
      <c r="N40" s="422">
        <f>+COMPROMISOS!L40</f>
        <v>44000000</v>
      </c>
      <c r="O40" s="422">
        <f>+COMPROMISOS!M40</f>
        <v>0</v>
      </c>
      <c r="P40" s="422">
        <f>+COMPROMISOS!N40</f>
        <v>44000000</v>
      </c>
      <c r="Q40" s="422">
        <f>+COMPROMISOS!O40</f>
        <v>34533333</v>
      </c>
      <c r="R40" s="419">
        <f>+COMPROMISOS!A40</f>
        <v>14525</v>
      </c>
      <c r="S40" s="419" t="str">
        <f>+COMPROMISOS!I40</f>
        <v>Nación</v>
      </c>
    </row>
    <row r="41" spans="1:19">
      <c r="G41" s="421">
        <v>45788</v>
      </c>
      <c r="M41" s="419" t="str">
        <f>+COMPROMISOS!Q41</f>
        <v>1013681885</v>
      </c>
      <c r="N41" s="422">
        <f>+COMPROMISOS!L41</f>
        <v>40920000</v>
      </c>
      <c r="O41" s="422">
        <f>+COMPROMISOS!M41</f>
        <v>0</v>
      </c>
      <c r="P41" s="422">
        <f>+COMPROMISOS!N41</f>
        <v>40920000</v>
      </c>
      <c r="Q41" s="422">
        <f>+COMPROMISOS!O41</f>
        <v>32400000</v>
      </c>
      <c r="R41" s="419">
        <f>+COMPROMISOS!A41</f>
        <v>14625</v>
      </c>
      <c r="S41" s="419" t="str">
        <f>+COMPROMISOS!I41</f>
        <v>Nación</v>
      </c>
    </row>
    <row r="42" spans="1:19">
      <c r="G42" s="421">
        <v>45789</v>
      </c>
      <c r="M42" s="419" t="str">
        <f>+COMPROMISOS!Q42</f>
        <v>1052958596</v>
      </c>
      <c r="N42" s="422">
        <f>+COMPROMISOS!L42</f>
        <v>50400000</v>
      </c>
      <c r="O42" s="422">
        <f>+COMPROMISOS!M42</f>
        <v>0</v>
      </c>
      <c r="P42" s="422">
        <f>+COMPROMISOS!N42</f>
        <v>50400000</v>
      </c>
      <c r="Q42" s="422">
        <f>+COMPROMISOS!O42</f>
        <v>30520000</v>
      </c>
      <c r="R42" s="419">
        <f>+COMPROMISOS!A42</f>
        <v>14725</v>
      </c>
      <c r="S42" s="419" t="str">
        <f>+COMPROMISOS!I42</f>
        <v>Nación</v>
      </c>
    </row>
    <row r="43" spans="1:19">
      <c r="G43" s="421">
        <v>45790</v>
      </c>
      <c r="M43" s="419" t="str">
        <f>+COMPROMISOS!Q43</f>
        <v>79612064</v>
      </c>
      <c r="N43" s="422">
        <f>+COMPROMISOS!L43</f>
        <v>60770000</v>
      </c>
      <c r="O43" s="422">
        <f>+COMPROMISOS!M43</f>
        <v>0</v>
      </c>
      <c r="P43" s="422">
        <f>+COMPROMISOS!N43</f>
        <v>60770000</v>
      </c>
      <c r="Q43" s="422">
        <f>+COMPROMISOS!O43</f>
        <v>47200000</v>
      </c>
      <c r="R43" s="419">
        <f>+COMPROMISOS!A43</f>
        <v>15025</v>
      </c>
      <c r="S43" s="419" t="str">
        <f>+COMPROMISOS!I43</f>
        <v>Nación</v>
      </c>
    </row>
    <row r="44" spans="1:19">
      <c r="G44" s="421">
        <v>45791</v>
      </c>
      <c r="M44" s="419" t="str">
        <f>+COMPROMISOS!Q44</f>
        <v>1003651202</v>
      </c>
      <c r="N44" s="422">
        <f>+COMPROMISOS!L44</f>
        <v>31500000</v>
      </c>
      <c r="O44" s="422">
        <f>+COMPROMISOS!M44</f>
        <v>0</v>
      </c>
      <c r="P44" s="422">
        <f>+COMPROMISOS!N44</f>
        <v>31500000</v>
      </c>
      <c r="Q44" s="422">
        <f>+COMPROMISOS!O44</f>
        <v>24500000</v>
      </c>
      <c r="R44" s="419">
        <f>+COMPROMISOS!A44</f>
        <v>15725</v>
      </c>
      <c r="S44" s="419" t="str">
        <f>+COMPROMISOS!I44</f>
        <v>Nación</v>
      </c>
    </row>
    <row r="45" spans="1:19">
      <c r="G45" s="421">
        <v>45792</v>
      </c>
      <c r="M45" s="419" t="str">
        <f>+COMPROMISOS!Q45</f>
        <v>66746506</v>
      </c>
      <c r="N45" s="422">
        <f>+COMPROMISOS!L45</f>
        <v>33600000</v>
      </c>
      <c r="O45" s="422">
        <f>+COMPROMISOS!M45</f>
        <v>0</v>
      </c>
      <c r="P45" s="422">
        <f>+COMPROMISOS!N45</f>
        <v>33600000</v>
      </c>
      <c r="Q45" s="422">
        <f>+COMPROMISOS!O45</f>
        <v>27626667</v>
      </c>
      <c r="R45" s="419">
        <f>+COMPROMISOS!A45</f>
        <v>15825</v>
      </c>
      <c r="S45" s="419" t="str">
        <f>+COMPROMISOS!I45</f>
        <v>Nación</v>
      </c>
    </row>
    <row r="46" spans="1:19">
      <c r="A46" s="502">
        <v>33724</v>
      </c>
      <c r="B46" s="419" t="s">
        <v>3461</v>
      </c>
      <c r="G46" s="421">
        <v>45793</v>
      </c>
      <c r="M46" s="419" t="str">
        <f>+COMPROMISOS!Q46</f>
        <v>1010205417</v>
      </c>
      <c r="N46" s="422">
        <f>+COMPROMISOS!L46</f>
        <v>59850000</v>
      </c>
      <c r="O46" s="422">
        <f>+COMPROMISOS!M46</f>
        <v>0</v>
      </c>
      <c r="P46" s="422">
        <f>+COMPROMISOS!N46</f>
        <v>59850000</v>
      </c>
      <c r="Q46" s="422">
        <f>+COMPROMISOS!O46</f>
        <v>46550000</v>
      </c>
      <c r="R46" s="419">
        <f>+COMPROMISOS!A46</f>
        <v>15925</v>
      </c>
      <c r="S46" s="419" t="str">
        <f>+COMPROMISOS!I46</f>
        <v>Nación</v>
      </c>
    </row>
    <row r="47" spans="1:19">
      <c r="A47" s="503">
        <v>66424</v>
      </c>
      <c r="B47" s="419" t="s">
        <v>3461</v>
      </c>
      <c r="G47" s="421">
        <v>45794</v>
      </c>
      <c r="M47" s="419" t="str">
        <f>+COMPROMISOS!Q47</f>
        <v>31794556</v>
      </c>
      <c r="N47" s="422">
        <f>+COMPROMISOS!L47</f>
        <v>88000000</v>
      </c>
      <c r="O47" s="422">
        <f>+COMPROMISOS!M47</f>
        <v>0</v>
      </c>
      <c r="P47" s="422">
        <f>+COMPROMISOS!N47</f>
        <v>88000000</v>
      </c>
      <c r="Q47" s="422">
        <f>+COMPROMISOS!O47</f>
        <v>69333333</v>
      </c>
      <c r="R47" s="419">
        <f>+COMPROMISOS!A47</f>
        <v>16025</v>
      </c>
      <c r="S47" s="419" t="str">
        <f>+COMPROMISOS!I47</f>
        <v>Nación</v>
      </c>
    </row>
    <row r="48" spans="1:19">
      <c r="A48" s="503">
        <v>68924</v>
      </c>
      <c r="B48" s="419" t="s">
        <v>3461</v>
      </c>
      <c r="G48" s="421">
        <v>45795</v>
      </c>
      <c r="M48" s="419" t="str">
        <f>+COMPROMISOS!Q48</f>
        <v>1016052220</v>
      </c>
      <c r="N48" s="422">
        <f>+COMPROMISOS!L48</f>
        <v>44000000</v>
      </c>
      <c r="O48" s="422">
        <f>+COMPROMISOS!M48</f>
        <v>0</v>
      </c>
      <c r="P48" s="422">
        <f>+COMPROMISOS!N48</f>
        <v>44000000</v>
      </c>
      <c r="Q48" s="422">
        <f>+COMPROMISOS!O48</f>
        <v>34666667</v>
      </c>
      <c r="R48" s="419">
        <f>+COMPROMISOS!A48</f>
        <v>16125</v>
      </c>
      <c r="S48" s="419" t="str">
        <f>+COMPROMISOS!I48</f>
        <v>Propios</v>
      </c>
    </row>
    <row r="49" spans="1:19">
      <c r="A49" s="503">
        <v>87324</v>
      </c>
      <c r="B49" s="419" t="s">
        <v>3461</v>
      </c>
      <c r="G49" s="421">
        <v>45796</v>
      </c>
      <c r="M49" s="419" t="str">
        <f>+COMPROMISOS!Q49</f>
        <v>94532212</v>
      </c>
      <c r="N49" s="422">
        <f>+COMPROMISOS!L49</f>
        <v>105060000</v>
      </c>
      <c r="O49" s="422">
        <f>+COMPROMISOS!M49</f>
        <v>0</v>
      </c>
      <c r="P49" s="422">
        <f>+COMPROMISOS!N49</f>
        <v>105060000</v>
      </c>
      <c r="Q49" s="422">
        <f>+COMPROMISOS!O49</f>
        <v>83739000</v>
      </c>
      <c r="R49" s="419">
        <f>+COMPROMISOS!A49</f>
        <v>16225</v>
      </c>
      <c r="S49" s="419" t="str">
        <f>+COMPROMISOS!I49</f>
        <v>Propios</v>
      </c>
    </row>
    <row r="50" spans="1:19">
      <c r="A50" s="503">
        <v>150324</v>
      </c>
      <c r="B50" s="419" t="s">
        <v>3461</v>
      </c>
      <c r="G50" s="421">
        <v>45797</v>
      </c>
      <c r="M50" s="419" t="str">
        <f>+COMPROMISOS!Q50</f>
        <v>80770178</v>
      </c>
      <c r="N50" s="422">
        <f>+COMPROMISOS!L50</f>
        <v>44110000</v>
      </c>
      <c r="O50" s="422">
        <f>+COMPROMISOS!M50</f>
        <v>0</v>
      </c>
      <c r="P50" s="422">
        <f>+COMPROMISOS!N50</f>
        <v>44110000</v>
      </c>
      <c r="Q50" s="422">
        <f>+COMPROMISOS!O50</f>
        <v>34619667</v>
      </c>
      <c r="R50" s="419">
        <f>+COMPROMISOS!A50</f>
        <v>16325</v>
      </c>
      <c r="S50" s="419" t="str">
        <f>+COMPROMISOS!I50</f>
        <v>Nación</v>
      </c>
    </row>
    <row r="51" spans="1:19">
      <c r="A51" s="503">
        <v>375624</v>
      </c>
      <c r="B51" s="419" t="s">
        <v>3461</v>
      </c>
      <c r="G51" s="421">
        <v>45798</v>
      </c>
      <c r="M51" s="419" t="str">
        <f>+COMPROMISOS!Q51</f>
        <v>1030632732</v>
      </c>
      <c r="N51" s="422">
        <f>+COMPROMISOS!L51</f>
        <v>45423000</v>
      </c>
      <c r="O51" s="422">
        <f>+COMPROMISOS!M51</f>
        <v>0</v>
      </c>
      <c r="P51" s="422">
        <f>+COMPROMISOS!N51</f>
        <v>45423000</v>
      </c>
      <c r="Q51" s="422">
        <f>+COMPROMISOS!O51</f>
        <v>36338400</v>
      </c>
      <c r="R51" s="419">
        <f>+COMPROMISOS!A51</f>
        <v>16425</v>
      </c>
      <c r="S51" s="419" t="str">
        <f>+COMPROMISOS!I51</f>
        <v>Nación</v>
      </c>
    </row>
    <row r="52" spans="1:19">
      <c r="A52" s="503">
        <v>376724</v>
      </c>
      <c r="B52" s="419" t="s">
        <v>3461</v>
      </c>
      <c r="G52" s="421">
        <v>45799</v>
      </c>
      <c r="M52" s="419" t="str">
        <f>+COMPROMISOS!Q52</f>
        <v>79367651</v>
      </c>
      <c r="N52" s="422">
        <f>+COMPROMISOS!L52</f>
        <v>97335000</v>
      </c>
      <c r="O52" s="422">
        <f>+COMPROMISOS!M52</f>
        <v>0</v>
      </c>
      <c r="P52" s="422">
        <f>+COMPROMISOS!N52</f>
        <v>97335000</v>
      </c>
      <c r="Q52" s="422">
        <f>+COMPROMISOS!O52</f>
        <v>76014000</v>
      </c>
      <c r="R52" s="419">
        <f>+COMPROMISOS!A52</f>
        <v>16525</v>
      </c>
      <c r="S52" s="419" t="str">
        <f>+COMPROMISOS!I52</f>
        <v>Nación</v>
      </c>
    </row>
    <row r="53" spans="1:19">
      <c r="A53" s="503">
        <v>455424</v>
      </c>
      <c r="B53" s="419" t="s">
        <v>3461</v>
      </c>
      <c r="G53" s="421">
        <v>45800</v>
      </c>
      <c r="M53" s="419" t="str">
        <f>+COMPROMISOS!Q53</f>
        <v>1031135902</v>
      </c>
      <c r="N53" s="422">
        <f>+COMPROMISOS!L53</f>
        <v>57750000</v>
      </c>
      <c r="O53" s="422">
        <f>+COMPROMISOS!M53</f>
        <v>-42533333</v>
      </c>
      <c r="P53" s="422">
        <f>+COMPROMISOS!N53</f>
        <v>15216667</v>
      </c>
      <c r="Q53" s="422">
        <f>+COMPROMISOS!O53</f>
        <v>2566667</v>
      </c>
      <c r="R53" s="419">
        <f>+COMPROMISOS!A53</f>
        <v>16625</v>
      </c>
      <c r="S53" s="419" t="str">
        <f>+COMPROMISOS!I53</f>
        <v>Nación</v>
      </c>
    </row>
    <row r="54" spans="1:19">
      <c r="A54" s="503">
        <v>483224</v>
      </c>
      <c r="B54" s="419" t="s">
        <v>3461</v>
      </c>
      <c r="G54" s="421">
        <v>45801</v>
      </c>
      <c r="M54" s="419" t="str">
        <f>+COMPROMISOS!Q54</f>
        <v>1010227329</v>
      </c>
      <c r="N54" s="422">
        <f>+COMPROMISOS!L54</f>
        <v>45000000</v>
      </c>
      <c r="O54" s="422">
        <f>+COMPROMISOS!M54</f>
        <v>0</v>
      </c>
      <c r="P54" s="422">
        <f>+COMPROMISOS!N54</f>
        <v>45000000</v>
      </c>
      <c r="Q54" s="422">
        <f>+COMPROMISOS!O54</f>
        <v>27750000</v>
      </c>
      <c r="R54" s="419">
        <f>+COMPROMISOS!A54</f>
        <v>16725</v>
      </c>
      <c r="S54" s="419" t="str">
        <f>+COMPROMISOS!I54</f>
        <v>Nación</v>
      </c>
    </row>
    <row r="55" spans="1:19">
      <c r="A55" s="503">
        <v>572624</v>
      </c>
      <c r="B55" s="419" t="s">
        <v>3461</v>
      </c>
      <c r="G55" s="421">
        <v>45802</v>
      </c>
      <c r="M55" s="419" t="str">
        <f>+COMPROMISOS!Q55</f>
        <v>1030527161</v>
      </c>
      <c r="N55" s="422">
        <f>+COMPROMISOS!L55</f>
        <v>87123000</v>
      </c>
      <c r="O55" s="422">
        <f>+COMPROMISOS!M55</f>
        <v>0</v>
      </c>
      <c r="P55" s="422">
        <f>+COMPROMISOS!N55</f>
        <v>87123000</v>
      </c>
      <c r="Q55" s="422">
        <f>+COMPROMISOS!O55</f>
        <v>69390000</v>
      </c>
      <c r="R55" s="419">
        <f>+COMPROMISOS!A55</f>
        <v>16825</v>
      </c>
      <c r="S55" s="419" t="str">
        <f>+COMPROMISOS!I55</f>
        <v>Propios</v>
      </c>
    </row>
    <row r="56" spans="1:19">
      <c r="G56" s="421">
        <v>45803</v>
      </c>
      <c r="M56" s="419" t="str">
        <f>+COMPROMISOS!Q56</f>
        <v>80421909</v>
      </c>
      <c r="N56" s="422">
        <f>+COMPROMISOS!L56</f>
        <v>87123000</v>
      </c>
      <c r="O56" s="422">
        <f>+COMPROMISOS!M56</f>
        <v>0</v>
      </c>
      <c r="P56" s="422">
        <f>+COMPROMISOS!N56</f>
        <v>87123000</v>
      </c>
      <c r="Q56" s="422">
        <f>+COMPROMISOS!O56</f>
        <v>69390000</v>
      </c>
      <c r="R56" s="419">
        <f>+COMPROMISOS!A56</f>
        <v>16925</v>
      </c>
      <c r="S56" s="419" t="str">
        <f>+COMPROMISOS!I56</f>
        <v>Propios</v>
      </c>
    </row>
    <row r="57" spans="1:19">
      <c r="G57" s="421">
        <v>45804</v>
      </c>
      <c r="M57" s="419" t="str">
        <f>+COMPROMISOS!Q57</f>
        <v>80896751</v>
      </c>
      <c r="N57" s="422">
        <f>+COMPROMISOS!L57</f>
        <v>45150000</v>
      </c>
      <c r="O57" s="422">
        <f>+COMPROMISOS!M57</f>
        <v>0</v>
      </c>
      <c r="P57" s="422">
        <f>+COMPROMISOS!N57</f>
        <v>45150000</v>
      </c>
      <c r="Q57" s="422">
        <f>+COMPROMISOS!O57</f>
        <v>35260000</v>
      </c>
      <c r="R57" s="419">
        <f>+COMPROMISOS!A57</f>
        <v>17025</v>
      </c>
      <c r="S57" s="419" t="str">
        <f>+COMPROMISOS!I57</f>
        <v>Nación</v>
      </c>
    </row>
    <row r="58" spans="1:19">
      <c r="G58" s="421">
        <v>45805</v>
      </c>
      <c r="M58" s="419" t="str">
        <f>+COMPROMISOS!Q58</f>
        <v>1014301220</v>
      </c>
      <c r="N58" s="422">
        <f>+COMPROMISOS!L58</f>
        <v>31500000</v>
      </c>
      <c r="O58" s="422">
        <f>+COMPROMISOS!M58</f>
        <v>0</v>
      </c>
      <c r="P58" s="422">
        <f>+COMPROMISOS!N58</f>
        <v>31500000</v>
      </c>
      <c r="Q58" s="422">
        <f>+COMPROMISOS!O58</f>
        <v>21150000</v>
      </c>
      <c r="R58" s="419">
        <f>+COMPROMISOS!A58</f>
        <v>17225</v>
      </c>
      <c r="S58" s="419" t="str">
        <f>+COMPROMISOS!I58</f>
        <v>Nación</v>
      </c>
    </row>
    <row r="59" spans="1:19">
      <c r="G59" s="421">
        <v>45806</v>
      </c>
      <c r="M59" s="419" t="str">
        <f>+COMPROMISOS!Q59</f>
        <v>1010207183</v>
      </c>
      <c r="N59" s="422">
        <f>+COMPROMISOS!L59</f>
        <v>47137950</v>
      </c>
      <c r="O59" s="422">
        <f>+COMPROMISOS!M59</f>
        <v>0</v>
      </c>
      <c r="P59" s="422">
        <f>+COMPROMISOS!N59</f>
        <v>47137950</v>
      </c>
      <c r="Q59" s="422">
        <f>+COMPROMISOS!O59</f>
        <v>37543500</v>
      </c>
      <c r="R59" s="419">
        <f>+COMPROMISOS!A59</f>
        <v>17325</v>
      </c>
      <c r="S59" s="419" t="str">
        <f>+COMPROMISOS!I59</f>
        <v>Nación</v>
      </c>
    </row>
    <row r="60" spans="1:19">
      <c r="G60" s="421">
        <v>45807</v>
      </c>
      <c r="M60" s="419" t="str">
        <f>+COMPROMISOS!Q60</f>
        <v>1110564397</v>
      </c>
      <c r="N60" s="422">
        <f>+COMPROMISOS!L60</f>
        <v>38500000</v>
      </c>
      <c r="O60" s="422">
        <f>+COMPROMISOS!M60</f>
        <v>0</v>
      </c>
      <c r="P60" s="422">
        <f>+COMPROMISOS!N60</f>
        <v>38500000</v>
      </c>
      <c r="Q60" s="422">
        <f>+COMPROMISOS!O60</f>
        <v>30450000</v>
      </c>
      <c r="R60" s="419">
        <f>+COMPROMISOS!A60</f>
        <v>17425</v>
      </c>
      <c r="S60" s="419" t="str">
        <f>+COMPROMISOS!I60</f>
        <v>Nación</v>
      </c>
    </row>
    <row r="61" spans="1:19">
      <c r="G61" s="421">
        <v>45808</v>
      </c>
      <c r="M61" s="419" t="str">
        <f>+COMPROMISOS!Q61</f>
        <v>1053817225</v>
      </c>
      <c r="N61" s="422">
        <f>+COMPROMISOS!L61</f>
        <v>71843750</v>
      </c>
      <c r="O61" s="422">
        <f>+COMPROMISOS!M61</f>
        <v>0</v>
      </c>
      <c r="P61" s="422">
        <f>+COMPROMISOS!N61</f>
        <v>71843750</v>
      </c>
      <c r="Q61" s="422">
        <f>+COMPROMISOS!O61</f>
        <v>56821875</v>
      </c>
      <c r="R61" s="419">
        <f>+COMPROMISOS!A61</f>
        <v>17625</v>
      </c>
      <c r="S61" s="419" t="str">
        <f>+COMPROMISOS!I61</f>
        <v>Nación</v>
      </c>
    </row>
    <row r="62" spans="1:19">
      <c r="M62" s="419" t="str">
        <f>+COMPROMISOS!Q62</f>
        <v>79385404</v>
      </c>
      <c r="N62" s="422">
        <f>+COMPROMISOS!L62</f>
        <v>95400000</v>
      </c>
      <c r="O62" s="422">
        <f>+COMPROMISOS!M62</f>
        <v>0</v>
      </c>
      <c r="P62" s="422">
        <f>+COMPROMISOS!N62</f>
        <v>95400000</v>
      </c>
      <c r="Q62" s="422">
        <f>+COMPROMISOS!O62</f>
        <v>73458000</v>
      </c>
      <c r="R62" s="419">
        <f>+COMPROMISOS!A62</f>
        <v>17725</v>
      </c>
      <c r="S62" s="419" t="str">
        <f>+COMPROMISOS!I62</f>
        <v>Nación</v>
      </c>
    </row>
    <row r="63" spans="1:19">
      <c r="M63" s="419" t="str">
        <f>+COMPROMISOS!Q63</f>
        <v>1018502510</v>
      </c>
      <c r="N63" s="422">
        <f>+COMPROMISOS!L63</f>
        <v>38500000</v>
      </c>
      <c r="O63" s="422">
        <f>+COMPROMISOS!M63</f>
        <v>0</v>
      </c>
      <c r="P63" s="422">
        <f>+COMPROMISOS!N63</f>
        <v>38500000</v>
      </c>
      <c r="Q63" s="422">
        <f>+COMPROMISOS!O63</f>
        <v>30450000</v>
      </c>
      <c r="R63" s="419">
        <f>+COMPROMISOS!A63</f>
        <v>17825</v>
      </c>
      <c r="S63" s="419" t="str">
        <f>+COMPROMISOS!I63</f>
        <v>Nación</v>
      </c>
    </row>
    <row r="64" spans="1:19">
      <c r="M64" s="419" t="str">
        <f>+COMPROMISOS!Q64</f>
        <v>1053830107</v>
      </c>
      <c r="N64" s="422">
        <f>+COMPROMISOS!L64</f>
        <v>39026013</v>
      </c>
      <c r="O64" s="422">
        <f>+COMPROMISOS!M64</f>
        <v>0</v>
      </c>
      <c r="P64" s="422">
        <f>+COMPROMISOS!N64</f>
        <v>39026013</v>
      </c>
      <c r="Q64" s="422">
        <f>+COMPROMISOS!O64</f>
        <v>30450233</v>
      </c>
      <c r="R64" s="419">
        <f>+COMPROMISOS!A64</f>
        <v>17925</v>
      </c>
      <c r="S64" s="419" t="str">
        <f>+COMPROMISOS!I64</f>
        <v>Nación</v>
      </c>
    </row>
    <row r="65" spans="13:19">
      <c r="M65" s="419" t="str">
        <f>+COMPROMISOS!Q65</f>
        <v>1020759426</v>
      </c>
      <c r="N65" s="422">
        <f>+COMPROMISOS!L65</f>
        <v>82500000</v>
      </c>
      <c r="O65" s="422">
        <f>+COMPROMISOS!M65</f>
        <v>0</v>
      </c>
      <c r="P65" s="422">
        <f>+COMPROMISOS!N65</f>
        <v>82500000</v>
      </c>
      <c r="Q65" s="422">
        <f>+COMPROMISOS!O65</f>
        <v>65500000</v>
      </c>
      <c r="R65" s="419">
        <f>+COMPROMISOS!A65</f>
        <v>18125</v>
      </c>
      <c r="S65" s="419" t="str">
        <f>+COMPROMISOS!I65</f>
        <v>Propios</v>
      </c>
    </row>
    <row r="66" spans="13:19">
      <c r="M66" s="419" t="str">
        <f>+COMPROMISOS!Q66</f>
        <v>52838804</v>
      </c>
      <c r="N66" s="422">
        <f>+COMPROMISOS!L66</f>
        <v>32786000</v>
      </c>
      <c r="O66" s="422">
        <f>+COMPROMISOS!M66</f>
        <v>0</v>
      </c>
      <c r="P66" s="422">
        <f>+COMPROMISOS!N66</f>
        <v>32786000</v>
      </c>
      <c r="Q66" s="422">
        <f>+COMPROMISOS!O66</f>
        <v>26190000</v>
      </c>
      <c r="R66" s="419">
        <f>+COMPROMISOS!A66</f>
        <v>23025</v>
      </c>
      <c r="S66" s="419" t="str">
        <f>+COMPROMISOS!I66</f>
        <v>Propios</v>
      </c>
    </row>
    <row r="67" spans="13:19">
      <c r="M67" s="419" t="str">
        <f>+COMPROMISOS!Q67</f>
        <v>1072423060</v>
      </c>
      <c r="N67" s="422">
        <f>+COMPROMISOS!L67</f>
        <v>32786000</v>
      </c>
      <c r="O67" s="422">
        <f>+COMPROMISOS!M67</f>
        <v>0</v>
      </c>
      <c r="P67" s="422">
        <f>+COMPROMISOS!N67</f>
        <v>32786000</v>
      </c>
      <c r="Q67" s="422">
        <f>+COMPROMISOS!O67</f>
        <v>26190000</v>
      </c>
      <c r="R67" s="419">
        <f>+COMPROMISOS!A67</f>
        <v>23125</v>
      </c>
      <c r="S67" s="419" t="str">
        <f>+COMPROMISOS!I67</f>
        <v>Propios</v>
      </c>
    </row>
    <row r="68" spans="13:19">
      <c r="M68" s="419" t="str">
        <f>+COMPROMISOS!Q68</f>
        <v>1023906225</v>
      </c>
      <c r="N68" s="422">
        <f>+COMPROMISOS!L68</f>
        <v>34650000</v>
      </c>
      <c r="O68" s="422">
        <f>+COMPROMISOS!M68</f>
        <v>0</v>
      </c>
      <c r="P68" s="422">
        <f>+COMPROMISOS!N68</f>
        <v>34650000</v>
      </c>
      <c r="Q68" s="422">
        <f>+COMPROMISOS!O68</f>
        <v>27510000</v>
      </c>
      <c r="R68" s="419">
        <f>+COMPROMISOS!A68</f>
        <v>23225</v>
      </c>
      <c r="S68" s="419" t="str">
        <f>+COMPROMISOS!I68</f>
        <v>Propios</v>
      </c>
    </row>
    <row r="69" spans="13:19">
      <c r="M69" s="419" t="str">
        <f>+COMPROMISOS!Q69</f>
        <v>1026588902</v>
      </c>
      <c r="N69" s="422">
        <f>+COMPROMISOS!L69</f>
        <v>61966667</v>
      </c>
      <c r="O69" s="422">
        <f>+COMPROMISOS!M69</f>
        <v>0</v>
      </c>
      <c r="P69" s="422">
        <f>+COMPROMISOS!N69</f>
        <v>61966667</v>
      </c>
      <c r="Q69" s="422">
        <f>+COMPROMISOS!O69</f>
        <v>49500000</v>
      </c>
      <c r="R69" s="419">
        <f>+COMPROMISOS!A69</f>
        <v>23525</v>
      </c>
      <c r="S69" s="419" t="str">
        <f>+COMPROMISOS!I69</f>
        <v>Nación</v>
      </c>
    </row>
    <row r="70" spans="13:19">
      <c r="M70" s="419" t="str">
        <f>+COMPROMISOS!Q70</f>
        <v>1073246014</v>
      </c>
      <c r="N70" s="422">
        <f>+COMPROMISOS!L70</f>
        <v>60500000</v>
      </c>
      <c r="O70" s="422">
        <f>+COMPROMISOS!M70</f>
        <v>0</v>
      </c>
      <c r="P70" s="422">
        <f>+COMPROMISOS!N70</f>
        <v>60500000</v>
      </c>
      <c r="Q70" s="422">
        <f>+COMPROMISOS!O70</f>
        <v>48216666</v>
      </c>
      <c r="R70" s="419">
        <f>+COMPROMISOS!A70</f>
        <v>23725</v>
      </c>
      <c r="S70" s="419" t="str">
        <f>+COMPROMISOS!I70</f>
        <v>Nación</v>
      </c>
    </row>
    <row r="71" spans="13:19">
      <c r="M71" s="419" t="str">
        <f>+COMPROMISOS!Q71</f>
        <v>1016111155</v>
      </c>
      <c r="N71" s="422">
        <f>+COMPROMISOS!L71</f>
        <v>37275000</v>
      </c>
      <c r="O71" s="422">
        <f>+COMPROMISOS!M71</f>
        <v>0</v>
      </c>
      <c r="P71" s="422">
        <f>+COMPROMISOS!N71</f>
        <v>37275000</v>
      </c>
      <c r="Q71" s="422">
        <f>+COMPROMISOS!O71</f>
        <v>29228333</v>
      </c>
      <c r="R71" s="419">
        <f>+COMPROMISOS!A71</f>
        <v>23825</v>
      </c>
      <c r="S71" s="419" t="str">
        <f>+COMPROMISOS!I71</f>
        <v>Nación</v>
      </c>
    </row>
    <row r="72" spans="13:19">
      <c r="M72" s="419" t="str">
        <f>+COMPROMISOS!Q72</f>
        <v>1032436966</v>
      </c>
      <c r="N72" s="422">
        <f>+COMPROMISOS!L72</f>
        <v>90000000</v>
      </c>
      <c r="O72" s="422">
        <f>+COMPROMISOS!M72</f>
        <v>0</v>
      </c>
      <c r="P72" s="422">
        <f>+COMPROMISOS!N72</f>
        <v>90000000</v>
      </c>
      <c r="Q72" s="422">
        <f>+COMPROMISOS!O72</f>
        <v>69900000</v>
      </c>
      <c r="R72" s="419">
        <f>+COMPROMISOS!A72</f>
        <v>23925</v>
      </c>
      <c r="S72" s="419" t="str">
        <f>+COMPROMISOS!I72</f>
        <v>Nación</v>
      </c>
    </row>
    <row r="73" spans="13:19">
      <c r="M73" s="419" t="str">
        <f>+COMPROMISOS!Q73</f>
        <v>1031122216</v>
      </c>
      <c r="N73" s="422">
        <f>+COMPROMISOS!L73</f>
        <v>68200000</v>
      </c>
      <c r="O73" s="422">
        <f>+COMPROMISOS!M73</f>
        <v>0</v>
      </c>
      <c r="P73" s="422">
        <f>+COMPROMISOS!N73</f>
        <v>68200000</v>
      </c>
      <c r="Q73" s="422">
        <f>+COMPROMISOS!O73</f>
        <v>54353800</v>
      </c>
      <c r="R73" s="419">
        <f>+COMPROMISOS!A73</f>
        <v>24025</v>
      </c>
      <c r="S73" s="419" t="str">
        <f>+COMPROMISOS!I73</f>
        <v>Nación</v>
      </c>
    </row>
    <row r="74" spans="13:19">
      <c r="M74" s="419" t="str">
        <f>+COMPROMISOS!Q74</f>
        <v>1130612990</v>
      </c>
      <c r="N74" s="422">
        <f>+COMPROMISOS!L74</f>
        <v>90640000</v>
      </c>
      <c r="O74" s="422">
        <f>+COMPROMISOS!M74</f>
        <v>0</v>
      </c>
      <c r="P74" s="422">
        <f>+COMPROMISOS!N74</f>
        <v>90640000</v>
      </c>
      <c r="Q74" s="422">
        <f>+COMPROMISOS!O74</f>
        <v>72237333</v>
      </c>
      <c r="R74" s="419">
        <f>+COMPROMISOS!A74</f>
        <v>24125</v>
      </c>
      <c r="S74" s="419" t="str">
        <f>+COMPROMISOS!I74</f>
        <v>Nación</v>
      </c>
    </row>
    <row r="75" spans="13:19">
      <c r="M75" s="419" t="str">
        <f>+COMPROMISOS!Q75</f>
        <v>1023001244</v>
      </c>
      <c r="N75" s="422">
        <f>+COMPROMISOS!L75</f>
        <v>45150000</v>
      </c>
      <c r="O75" s="422">
        <f>+COMPROMISOS!M75</f>
        <v>0</v>
      </c>
      <c r="P75" s="422">
        <f>+COMPROMISOS!N75</f>
        <v>45150000</v>
      </c>
      <c r="Q75" s="422">
        <f>+COMPROMISOS!O75</f>
        <v>35546667</v>
      </c>
      <c r="R75" s="419">
        <f>+COMPROMISOS!A75</f>
        <v>24225</v>
      </c>
      <c r="S75" s="419" t="str">
        <f>+COMPROMISOS!I75</f>
        <v>Nación</v>
      </c>
    </row>
    <row r="76" spans="13:19">
      <c r="M76" s="419" t="str">
        <f>+COMPROMISOS!Q76</f>
        <v>1082930526</v>
      </c>
      <c r="N76" s="422">
        <f>+COMPROMISOS!L76</f>
        <v>79640000</v>
      </c>
      <c r="O76" s="422">
        <f>+COMPROMISOS!M76</f>
        <v>0</v>
      </c>
      <c r="P76" s="422">
        <f>+COMPROMISOS!N76</f>
        <v>79640000</v>
      </c>
      <c r="Q76" s="422">
        <f>+COMPROMISOS!O76</f>
        <v>63470667</v>
      </c>
      <c r="R76" s="419">
        <f>+COMPROMISOS!A76</f>
        <v>24325</v>
      </c>
      <c r="S76" s="419" t="str">
        <f>+COMPROMISOS!I76</f>
        <v>Nación</v>
      </c>
    </row>
    <row r="77" spans="13:19">
      <c r="M77" s="419" t="str">
        <f>+COMPROMISOS!Q77</f>
        <v>80098424</v>
      </c>
      <c r="N77" s="422">
        <f>+COMPROMISOS!L77</f>
        <v>46440000</v>
      </c>
      <c r="O77" s="422">
        <f>+COMPROMISOS!M77</f>
        <v>0</v>
      </c>
      <c r="P77" s="422">
        <f>+COMPROMISOS!N77</f>
        <v>46440000</v>
      </c>
      <c r="Q77" s="422">
        <f>+COMPROMISOS!O77</f>
        <v>36836667</v>
      </c>
      <c r="R77" s="419">
        <f>+COMPROMISOS!A77</f>
        <v>24425</v>
      </c>
      <c r="S77" s="419" t="str">
        <f>+COMPROMISOS!I77</f>
        <v>Nación</v>
      </c>
    </row>
    <row r="78" spans="13:19">
      <c r="M78" s="419" t="str">
        <f>+COMPROMISOS!Q78</f>
        <v>1032412759</v>
      </c>
      <c r="N78" s="422">
        <f>+COMPROMISOS!L78</f>
        <v>45150000</v>
      </c>
      <c r="O78" s="422">
        <f>+COMPROMISOS!M78</f>
        <v>0</v>
      </c>
      <c r="P78" s="422">
        <f>+COMPROMISOS!N78</f>
        <v>45150000</v>
      </c>
      <c r="Q78" s="422">
        <f>+COMPROMISOS!O78</f>
        <v>35546667</v>
      </c>
      <c r="R78" s="419">
        <f>+COMPROMISOS!A78</f>
        <v>24525</v>
      </c>
      <c r="S78" s="419" t="str">
        <f>+COMPROMISOS!I78</f>
        <v>Nación</v>
      </c>
    </row>
    <row r="79" spans="13:19">
      <c r="M79" s="419" t="str">
        <f>+COMPROMISOS!Q79</f>
        <v>1023921687</v>
      </c>
      <c r="N79" s="422">
        <f>+COMPROMISOS!L79</f>
        <v>33000000</v>
      </c>
      <c r="O79" s="422">
        <f>+COMPROMISOS!M79</f>
        <v>0</v>
      </c>
      <c r="P79" s="422">
        <f>+COMPROMISOS!N79</f>
        <v>33000000</v>
      </c>
      <c r="Q79" s="422">
        <f>+COMPROMISOS!O79</f>
        <v>26300000</v>
      </c>
      <c r="R79" s="419">
        <f>+COMPROMISOS!A79</f>
        <v>24625</v>
      </c>
      <c r="S79" s="419" t="str">
        <f>+COMPROMISOS!I79</f>
        <v>Nación</v>
      </c>
    </row>
    <row r="80" spans="13:19">
      <c r="M80" s="419" t="str">
        <f>+COMPROMISOS!Q80</f>
        <v>1057588242</v>
      </c>
      <c r="N80" s="422">
        <f>+COMPROMISOS!L80</f>
        <v>45000000</v>
      </c>
      <c r="O80" s="422">
        <f>+COMPROMISOS!M80</f>
        <v>0</v>
      </c>
      <c r="P80" s="422">
        <f>+COMPROMISOS!N80</f>
        <v>45000000</v>
      </c>
      <c r="Q80" s="422">
        <f>+COMPROMISOS!O80</f>
        <v>34800000</v>
      </c>
      <c r="R80" s="419">
        <f>+COMPROMISOS!A80</f>
        <v>24825</v>
      </c>
      <c r="S80" s="419" t="str">
        <f>+COMPROMISOS!I80</f>
        <v>Nación</v>
      </c>
    </row>
    <row r="81" spans="13:19">
      <c r="M81" s="419" t="str">
        <f>+COMPROMISOS!Q81</f>
        <v>1057597399</v>
      </c>
      <c r="N81" s="422">
        <f>+COMPROMISOS!L81</f>
        <v>40000000</v>
      </c>
      <c r="O81" s="422">
        <f>+COMPROMISOS!M81</f>
        <v>0</v>
      </c>
      <c r="P81" s="422">
        <f>+COMPROMISOS!N81</f>
        <v>40000000</v>
      </c>
      <c r="Q81" s="422">
        <f>+COMPROMISOS!O81</f>
        <v>30933333</v>
      </c>
      <c r="R81" s="419">
        <f>+COMPROMISOS!A81</f>
        <v>25125</v>
      </c>
      <c r="S81" s="419" t="str">
        <f>+COMPROMISOS!I81</f>
        <v>Nación</v>
      </c>
    </row>
    <row r="82" spans="13:19">
      <c r="M82" s="419" t="str">
        <f>+COMPROMISOS!Q82</f>
        <v>1082874339</v>
      </c>
      <c r="N82" s="422">
        <f>+COMPROMISOS!L82</f>
        <v>42000000</v>
      </c>
      <c r="O82" s="422">
        <f>+COMPROMISOS!M82</f>
        <v>0</v>
      </c>
      <c r="P82" s="422">
        <f>+COMPROMISOS!N82</f>
        <v>42000000</v>
      </c>
      <c r="Q82" s="422">
        <f>+COMPROMISOS!O82</f>
        <v>33066667</v>
      </c>
      <c r="R82" s="419">
        <f>+COMPROMISOS!A82</f>
        <v>25225</v>
      </c>
      <c r="S82" s="419" t="str">
        <f>+COMPROMISOS!I82</f>
        <v>Nación</v>
      </c>
    </row>
    <row r="83" spans="13:19">
      <c r="M83" s="419" t="str">
        <f>+COMPROMISOS!Q83</f>
        <v>1053606017</v>
      </c>
      <c r="N83" s="422">
        <f>+COMPROMISOS!L83</f>
        <v>81900000</v>
      </c>
      <c r="O83" s="422">
        <f>+COMPROMISOS!M83</f>
        <v>0</v>
      </c>
      <c r="P83" s="422">
        <f>+COMPROMISOS!N83</f>
        <v>81900000</v>
      </c>
      <c r="Q83" s="422">
        <f>+COMPROMISOS!O83</f>
        <v>65260000</v>
      </c>
      <c r="R83" s="419">
        <f>+COMPROMISOS!A83</f>
        <v>25625</v>
      </c>
      <c r="S83" s="419" t="str">
        <f>+COMPROMISOS!I83</f>
        <v>Nación</v>
      </c>
    </row>
    <row r="84" spans="13:19">
      <c r="M84" s="419" t="str">
        <f>+COMPROMISOS!Q84</f>
        <v>1030641724</v>
      </c>
      <c r="N84" s="422">
        <f>+COMPROMISOS!L84</f>
        <v>99000000</v>
      </c>
      <c r="O84" s="422">
        <f>+COMPROMISOS!M84</f>
        <v>0</v>
      </c>
      <c r="P84" s="422">
        <f>+COMPROMISOS!N84</f>
        <v>99000000</v>
      </c>
      <c r="Q84" s="422">
        <f>+COMPROMISOS!O84</f>
        <v>79800000</v>
      </c>
      <c r="R84" s="419">
        <f>+COMPROMISOS!A84</f>
        <v>25725</v>
      </c>
      <c r="S84" s="419" t="str">
        <f>+COMPROMISOS!I84</f>
        <v>Nación</v>
      </c>
    </row>
    <row r="85" spans="13:19">
      <c r="M85" s="419" t="str">
        <f>+COMPROMISOS!Q85</f>
        <v>1032465335</v>
      </c>
      <c r="N85" s="422">
        <f>+COMPROMISOS!L85</f>
        <v>79310000</v>
      </c>
      <c r="O85" s="422">
        <f>+COMPROMISOS!M85</f>
        <v>0</v>
      </c>
      <c r="P85" s="422">
        <f>+COMPROMISOS!N85</f>
        <v>79310000</v>
      </c>
      <c r="Q85" s="422">
        <f>+COMPROMISOS!O85</f>
        <v>63928667</v>
      </c>
      <c r="R85" s="419">
        <f>+COMPROMISOS!A85</f>
        <v>26125</v>
      </c>
      <c r="S85" s="419" t="str">
        <f>+COMPROMISOS!I85</f>
        <v>Nación</v>
      </c>
    </row>
    <row r="86" spans="13:19">
      <c r="M86" s="419" t="str">
        <f>+COMPROMISOS!Q86</f>
        <v>1012357821</v>
      </c>
      <c r="N86" s="422">
        <f>+COMPROMISOS!L86</f>
        <v>79310000</v>
      </c>
      <c r="O86" s="422">
        <f>+COMPROMISOS!M86</f>
        <v>0</v>
      </c>
      <c r="P86" s="422">
        <f>+COMPROMISOS!N86</f>
        <v>79310000</v>
      </c>
      <c r="Q86" s="422">
        <f>+COMPROMISOS!O86</f>
        <v>63928667</v>
      </c>
      <c r="R86" s="419">
        <f>+COMPROMISOS!A86</f>
        <v>26225</v>
      </c>
      <c r="S86" s="419" t="str">
        <f>+COMPROMISOS!I86</f>
        <v>Nación</v>
      </c>
    </row>
    <row r="87" spans="13:19">
      <c r="M87" s="419" t="str">
        <f>+COMPROMISOS!Q87</f>
        <v>80177944</v>
      </c>
      <c r="N87" s="422">
        <f>+COMPROMISOS!L87</f>
        <v>21274650</v>
      </c>
      <c r="O87" s="422">
        <f>+COMPROMISOS!M87</f>
        <v>0</v>
      </c>
      <c r="P87" s="422">
        <f>+COMPROMISOS!N87</f>
        <v>21274650</v>
      </c>
      <c r="Q87" s="422">
        <f>+COMPROMISOS!O87</f>
        <v>12514500</v>
      </c>
      <c r="R87" s="419">
        <f>+COMPROMISOS!A87</f>
        <v>26425</v>
      </c>
      <c r="S87" s="419" t="str">
        <f>+COMPROMISOS!I87</f>
        <v>Nación</v>
      </c>
    </row>
    <row r="88" spans="13:19">
      <c r="M88" s="419" t="str">
        <f>+COMPROMISOS!Q88</f>
        <v>88292046</v>
      </c>
      <c r="N88" s="422">
        <f>+COMPROMISOS!L88</f>
        <v>46303650</v>
      </c>
      <c r="O88" s="422">
        <f>+COMPROMISOS!M88</f>
        <v>0</v>
      </c>
      <c r="P88" s="422">
        <f>+COMPROMISOS!N88</f>
        <v>46303650</v>
      </c>
      <c r="Q88" s="422">
        <f>+COMPROMISOS!O88</f>
        <v>37543500</v>
      </c>
      <c r="R88" s="419">
        <f>+COMPROMISOS!A88</f>
        <v>26525</v>
      </c>
      <c r="S88" s="419" t="str">
        <f>+COMPROMISOS!I88</f>
        <v>Nación</v>
      </c>
    </row>
    <row r="89" spans="13:19">
      <c r="M89" s="419" t="str">
        <f>+COMPROMISOS!Q89</f>
        <v>1014289394</v>
      </c>
      <c r="N89" s="422">
        <f>+COMPROMISOS!L89</f>
        <v>55000000</v>
      </c>
      <c r="O89" s="422">
        <f>+COMPROMISOS!M89</f>
        <v>0</v>
      </c>
      <c r="P89" s="422">
        <f>+COMPROMISOS!N89</f>
        <v>55000000</v>
      </c>
      <c r="Q89" s="422">
        <f>+COMPROMISOS!O89</f>
        <v>44500000</v>
      </c>
      <c r="R89" s="419">
        <f>+COMPROMISOS!A89</f>
        <v>26825</v>
      </c>
      <c r="S89" s="419" t="str">
        <f>+COMPROMISOS!I89</f>
        <v>Nación</v>
      </c>
    </row>
    <row r="90" spans="13:19">
      <c r="M90" s="419" t="str">
        <f>+COMPROMISOS!Q90</f>
        <v>79637740</v>
      </c>
      <c r="N90" s="422">
        <f>+COMPROMISOS!L90</f>
        <v>97335000</v>
      </c>
      <c r="O90" s="422">
        <f>+COMPROMISOS!M90</f>
        <v>0</v>
      </c>
      <c r="P90" s="422">
        <f>+COMPROMISOS!N90</f>
        <v>97335000</v>
      </c>
      <c r="Q90" s="422">
        <f>+COMPROMISOS!O90</f>
        <v>77868000</v>
      </c>
      <c r="R90" s="419">
        <f>+COMPROMISOS!A90</f>
        <v>26925</v>
      </c>
      <c r="S90" s="419" t="str">
        <f>+COMPROMISOS!I90</f>
        <v>Nación</v>
      </c>
    </row>
    <row r="91" spans="13:19">
      <c r="M91" s="419" t="str">
        <f>+COMPROMISOS!Q91</f>
        <v>1000331032</v>
      </c>
      <c r="N91" s="422">
        <f>+COMPROMISOS!L91</f>
        <v>34498133</v>
      </c>
      <c r="O91" s="422">
        <f>+COMPROMISOS!M91</f>
        <v>0</v>
      </c>
      <c r="P91" s="422">
        <f>+COMPROMISOS!N91</f>
        <v>34498133</v>
      </c>
      <c r="Q91" s="422">
        <f>+COMPROMISOS!O91</f>
        <v>27686400</v>
      </c>
      <c r="R91" s="419">
        <f>+COMPROMISOS!A91</f>
        <v>27025</v>
      </c>
      <c r="S91" s="419" t="str">
        <f>+COMPROMISOS!I91</f>
        <v>Nación</v>
      </c>
    </row>
    <row r="92" spans="13:19">
      <c r="M92" s="419" t="str">
        <f>+COMPROMISOS!Q92</f>
        <v>1023922080</v>
      </c>
      <c r="N92" s="422">
        <f>+COMPROMISOS!L92</f>
        <v>77100000</v>
      </c>
      <c r="O92" s="422">
        <f>+COMPROMISOS!M92</f>
        <v>0</v>
      </c>
      <c r="P92" s="422">
        <f>+COMPROMISOS!N92</f>
        <v>77100000</v>
      </c>
      <c r="Q92" s="422">
        <f>+COMPROMISOS!O92</f>
        <v>61680000</v>
      </c>
      <c r="R92" s="419">
        <f>+COMPROMISOS!A92</f>
        <v>27125</v>
      </c>
      <c r="S92" s="419" t="str">
        <f>+COMPROMISOS!I92</f>
        <v>Nación</v>
      </c>
    </row>
    <row r="93" spans="13:19">
      <c r="M93" s="419" t="str">
        <f>+COMPROMISOS!Q93</f>
        <v>93137881</v>
      </c>
      <c r="N93" s="422">
        <f>+COMPROMISOS!L93</f>
        <v>80956800</v>
      </c>
      <c r="O93" s="422">
        <f>+COMPROMISOS!M93</f>
        <v>0</v>
      </c>
      <c r="P93" s="422">
        <f>+COMPROMISOS!N93</f>
        <v>80956800</v>
      </c>
      <c r="Q93" s="422">
        <f>+COMPROMISOS!O93</f>
        <v>65964800</v>
      </c>
      <c r="R93" s="419">
        <f>+COMPROMISOS!A93</f>
        <v>27325</v>
      </c>
      <c r="S93" s="419" t="str">
        <f>+COMPROMISOS!I93</f>
        <v>Nación</v>
      </c>
    </row>
    <row r="94" spans="13:19">
      <c r="M94" s="419" t="str">
        <f>+COMPROMISOS!Q94</f>
        <v>1026268021</v>
      </c>
      <c r="N94" s="422">
        <f>+COMPROMISOS!L94</f>
        <v>100170000</v>
      </c>
      <c r="O94" s="422">
        <f>+COMPROMISOS!M94</f>
        <v>0</v>
      </c>
      <c r="P94" s="422">
        <f>+COMPROMISOS!N94</f>
        <v>100170000</v>
      </c>
      <c r="Q94" s="422">
        <f>+COMPROMISOS!O94</f>
        <v>80454000</v>
      </c>
      <c r="R94" s="419">
        <f>+COMPROMISOS!A94</f>
        <v>27425</v>
      </c>
      <c r="S94" s="419" t="str">
        <f>+COMPROMISOS!I94</f>
        <v>Nación</v>
      </c>
    </row>
    <row r="95" spans="13:19">
      <c r="M95" s="419" t="str">
        <f>+COMPROMISOS!Q95</f>
        <v>52784459</v>
      </c>
      <c r="N95" s="422">
        <f>+COMPROMISOS!L95</f>
        <v>84000000</v>
      </c>
      <c r="O95" s="422">
        <f>+COMPROMISOS!M95</f>
        <v>0</v>
      </c>
      <c r="P95" s="422">
        <f>+COMPROMISOS!N95</f>
        <v>84000000</v>
      </c>
      <c r="Q95" s="422">
        <f>+COMPROMISOS!O95</f>
        <v>67200000</v>
      </c>
      <c r="R95" s="419">
        <f>+COMPROMISOS!A95</f>
        <v>27525</v>
      </c>
      <c r="S95" s="419" t="str">
        <f>+COMPROMISOS!I95</f>
        <v>Nación</v>
      </c>
    </row>
    <row r="96" spans="13:19">
      <c r="M96" s="419" t="str">
        <f>+COMPROMISOS!Q96</f>
        <v>52817987</v>
      </c>
      <c r="N96" s="422">
        <f>+COMPROMISOS!L96</f>
        <v>50400000</v>
      </c>
      <c r="O96" s="422">
        <f>+COMPROMISOS!M96</f>
        <v>0</v>
      </c>
      <c r="P96" s="422">
        <f>+COMPROMISOS!N96</f>
        <v>50400000</v>
      </c>
      <c r="Q96" s="422">
        <f>+COMPROMISOS!O96</f>
        <v>33600000</v>
      </c>
      <c r="R96" s="419">
        <f>+COMPROMISOS!A96</f>
        <v>27625</v>
      </c>
      <c r="S96" s="419" t="str">
        <f>+COMPROMISOS!I96</f>
        <v>Nación</v>
      </c>
    </row>
    <row r="97" spans="13:19">
      <c r="M97" s="419" t="str">
        <f>+COMPROMISOS!Q97</f>
        <v>80761461</v>
      </c>
      <c r="N97" s="422">
        <f>+COMPROMISOS!L97</f>
        <v>81000000</v>
      </c>
      <c r="O97" s="422">
        <f>+COMPROMISOS!M97</f>
        <v>0</v>
      </c>
      <c r="P97" s="422">
        <f>+COMPROMISOS!N97</f>
        <v>81000000</v>
      </c>
      <c r="Q97" s="422">
        <f>+COMPROMISOS!O97</f>
        <v>66000000</v>
      </c>
      <c r="R97" s="419">
        <f>+COMPROMISOS!A97</f>
        <v>27725</v>
      </c>
      <c r="S97" s="419" t="str">
        <f>+COMPROMISOS!I97</f>
        <v>Nación</v>
      </c>
    </row>
    <row r="98" spans="13:19">
      <c r="M98" s="419" t="str">
        <f>+COMPROMISOS!Q98</f>
        <v>79957529</v>
      </c>
      <c r="N98" s="422">
        <f>+COMPROMISOS!L98</f>
        <v>81000000</v>
      </c>
      <c r="O98" s="422">
        <f>+COMPROMISOS!M98</f>
        <v>0</v>
      </c>
      <c r="P98" s="422">
        <f>+COMPROMISOS!N98</f>
        <v>81000000</v>
      </c>
      <c r="Q98" s="422">
        <f>+COMPROMISOS!O98</f>
        <v>66000000</v>
      </c>
      <c r="R98" s="419">
        <f>+COMPROMISOS!A98</f>
        <v>27825</v>
      </c>
      <c r="S98" s="419" t="str">
        <f>+COMPROMISOS!I98</f>
        <v>Nación</v>
      </c>
    </row>
    <row r="99" spans="13:19">
      <c r="M99" s="419" t="str">
        <f>+COMPROMISOS!Q99</f>
        <v>11348169</v>
      </c>
      <c r="N99" s="422">
        <f>+COMPROMISOS!L99</f>
        <v>84000000</v>
      </c>
      <c r="O99" s="422">
        <f>+COMPROMISOS!M99</f>
        <v>0</v>
      </c>
      <c r="P99" s="422">
        <f>+COMPROMISOS!N99</f>
        <v>84000000</v>
      </c>
      <c r="Q99" s="422">
        <f>+COMPROMISOS!O99</f>
        <v>67200000</v>
      </c>
      <c r="R99" s="419">
        <f>+COMPROMISOS!A99</f>
        <v>27925</v>
      </c>
      <c r="S99" s="419" t="str">
        <f>+COMPROMISOS!I99</f>
        <v>Nación</v>
      </c>
    </row>
    <row r="100" spans="13:19">
      <c r="M100" s="419" t="str">
        <f>+COMPROMISOS!Q100</f>
        <v>52907185</v>
      </c>
      <c r="N100" s="422">
        <f>+COMPROMISOS!L100</f>
        <v>33000000</v>
      </c>
      <c r="O100" s="422">
        <f>+COMPROMISOS!M100</f>
        <v>0</v>
      </c>
      <c r="P100" s="422">
        <f>+COMPROMISOS!N100</f>
        <v>33000000</v>
      </c>
      <c r="Q100" s="422">
        <f>+COMPROMISOS!O100</f>
        <v>27000000</v>
      </c>
      <c r="R100" s="419">
        <f>+COMPROMISOS!A100</f>
        <v>28025</v>
      </c>
      <c r="S100" s="419" t="str">
        <f>+COMPROMISOS!I100</f>
        <v>Nación</v>
      </c>
    </row>
    <row r="101" spans="13:19">
      <c r="M101" s="419" t="str">
        <f>+COMPROMISOS!Q101</f>
        <v>51833401</v>
      </c>
      <c r="N101" s="422">
        <f>+COMPROMISOS!L101</f>
        <v>35200000</v>
      </c>
      <c r="O101" s="422">
        <f>+COMPROMISOS!M101</f>
        <v>0</v>
      </c>
      <c r="P101" s="422">
        <f>+COMPROMISOS!N101</f>
        <v>35200000</v>
      </c>
      <c r="Q101" s="422">
        <f>+COMPROMISOS!O101</f>
        <v>28800000</v>
      </c>
      <c r="R101" s="419">
        <f>+COMPROMISOS!A101</f>
        <v>28125</v>
      </c>
      <c r="S101" s="419" t="str">
        <f>+COMPROMISOS!I101</f>
        <v>Nación</v>
      </c>
    </row>
    <row r="102" spans="13:19">
      <c r="M102" s="419" t="str">
        <f>+COMPROMISOS!Q102</f>
        <v>1023912943</v>
      </c>
      <c r="N102" s="422">
        <f>+COMPROMISOS!L102</f>
        <v>37950000</v>
      </c>
      <c r="O102" s="422">
        <f>+COMPROMISOS!M102</f>
        <v>0</v>
      </c>
      <c r="P102" s="422">
        <f>+COMPROMISOS!N102</f>
        <v>37950000</v>
      </c>
      <c r="Q102" s="422">
        <f>+COMPROMISOS!O102</f>
        <v>31050000</v>
      </c>
      <c r="R102" s="419">
        <f>+COMPROMISOS!A102</f>
        <v>28225</v>
      </c>
      <c r="S102" s="419" t="str">
        <f>+COMPROMISOS!I102</f>
        <v>Nación</v>
      </c>
    </row>
    <row r="103" spans="13:19">
      <c r="M103" s="419" t="str">
        <f>+COMPROMISOS!Q103</f>
        <v>1024551097</v>
      </c>
      <c r="N103" s="422">
        <f>+COMPROMISOS!L103</f>
        <v>35200000</v>
      </c>
      <c r="O103" s="422">
        <f>+COMPROMISOS!M103</f>
        <v>0</v>
      </c>
      <c r="P103" s="422">
        <f>+COMPROMISOS!N103</f>
        <v>35200000</v>
      </c>
      <c r="Q103" s="422">
        <f>+COMPROMISOS!O103</f>
        <v>28800000</v>
      </c>
      <c r="R103" s="419">
        <f>+COMPROMISOS!A103</f>
        <v>28325</v>
      </c>
      <c r="S103" s="419" t="str">
        <f>+COMPROMISOS!I103</f>
        <v>Nación</v>
      </c>
    </row>
    <row r="104" spans="13:19">
      <c r="M104" s="419" t="str">
        <f>+COMPROMISOS!Q104</f>
        <v>1012421340</v>
      </c>
      <c r="N104" s="422">
        <f>+COMPROMISOS!L104</f>
        <v>37950000</v>
      </c>
      <c r="O104" s="422">
        <f>+COMPROMISOS!M104</f>
        <v>0</v>
      </c>
      <c r="P104" s="422">
        <f>+COMPROMISOS!N104</f>
        <v>37950000</v>
      </c>
      <c r="Q104" s="422">
        <f>+COMPROMISOS!O104</f>
        <v>31050000</v>
      </c>
      <c r="R104" s="419">
        <f>+COMPROMISOS!A104</f>
        <v>28425</v>
      </c>
      <c r="S104" s="419" t="str">
        <f>+COMPROMISOS!I104</f>
        <v>Nación</v>
      </c>
    </row>
    <row r="105" spans="13:19">
      <c r="M105" s="419" t="str">
        <f>+COMPROMISOS!Q105</f>
        <v>1055314469</v>
      </c>
      <c r="N105" s="422">
        <f>+COMPROMISOS!L105</f>
        <v>44145200</v>
      </c>
      <c r="O105" s="422">
        <f>+COMPROMISOS!M105</f>
        <v>0</v>
      </c>
      <c r="P105" s="422">
        <f>+COMPROMISOS!N105</f>
        <v>44145200</v>
      </c>
      <c r="Q105" s="422">
        <f>+COMPROMISOS!O105</f>
        <v>35583700</v>
      </c>
      <c r="R105" s="419">
        <f>+COMPROMISOS!A105</f>
        <v>28525</v>
      </c>
      <c r="S105" s="419" t="str">
        <f>+COMPROMISOS!I105</f>
        <v>Nación</v>
      </c>
    </row>
    <row r="106" spans="13:19">
      <c r="M106" s="419" t="str">
        <f>+COMPROMISOS!Q106</f>
        <v>1015433591</v>
      </c>
      <c r="N106" s="422">
        <f>+COMPROMISOS!L106</f>
        <v>45000000</v>
      </c>
      <c r="O106" s="422">
        <f>+COMPROMISOS!M106</f>
        <v>0</v>
      </c>
      <c r="P106" s="422">
        <f>+COMPROMISOS!N106</f>
        <v>45000000</v>
      </c>
      <c r="Q106" s="422">
        <f>+COMPROMISOS!O106</f>
        <v>35000000</v>
      </c>
      <c r="R106" s="419">
        <f>+COMPROMISOS!A106</f>
        <v>28825</v>
      </c>
      <c r="S106" s="419" t="str">
        <f>+COMPROMISOS!I106</f>
        <v>Nación</v>
      </c>
    </row>
    <row r="107" spans="13:19">
      <c r="M107" s="419" t="str">
        <f>+COMPROMISOS!Q107</f>
        <v>80904042</v>
      </c>
      <c r="N107" s="422">
        <f>+COMPROMISOS!L107</f>
        <v>70699200</v>
      </c>
      <c r="O107" s="422">
        <f>+COMPROMISOS!M107</f>
        <v>0</v>
      </c>
      <c r="P107" s="422">
        <f>+COMPROMISOS!N107</f>
        <v>70699200</v>
      </c>
      <c r="Q107" s="422">
        <f>+COMPROMISOS!O107</f>
        <v>57844800</v>
      </c>
      <c r="R107" s="419">
        <f>+COMPROMISOS!A107</f>
        <v>28925</v>
      </c>
      <c r="S107" s="419" t="str">
        <f>+COMPROMISOS!I107</f>
        <v>Nación</v>
      </c>
    </row>
    <row r="108" spans="13:19">
      <c r="M108" s="419" t="str">
        <f>+COMPROMISOS!Q108</f>
        <v>79186606</v>
      </c>
      <c r="N108" s="422">
        <f>+COMPROMISOS!L108</f>
        <v>78516900</v>
      </c>
      <c r="O108" s="422">
        <f>+COMPROMISOS!M108</f>
        <v>0</v>
      </c>
      <c r="P108" s="422">
        <f>+COMPROMISOS!N108</f>
        <v>78516900</v>
      </c>
      <c r="Q108" s="422">
        <f>+COMPROMISOS!O108</f>
        <v>64241100</v>
      </c>
      <c r="R108" s="419">
        <f>+COMPROMISOS!A108</f>
        <v>29125</v>
      </c>
      <c r="S108" s="419" t="str">
        <f>+COMPROMISOS!I108</f>
        <v>Nación</v>
      </c>
    </row>
    <row r="109" spans="13:19">
      <c r="M109" s="419" t="str">
        <f>+COMPROMISOS!Q109</f>
        <v>1015478291</v>
      </c>
      <c r="N109" s="422">
        <f>+COMPROMISOS!L109</f>
        <v>31500000</v>
      </c>
      <c r="O109" s="422">
        <f>+COMPROMISOS!M109</f>
        <v>0</v>
      </c>
      <c r="P109" s="422">
        <f>+COMPROMISOS!N109</f>
        <v>31500000</v>
      </c>
      <c r="Q109" s="422">
        <f>+COMPROMISOS!O109</f>
        <v>22500000</v>
      </c>
      <c r="R109" s="419">
        <f>+COMPROMISOS!A109</f>
        <v>29325</v>
      </c>
      <c r="S109" s="419" t="str">
        <f>+COMPROMISOS!I109</f>
        <v>Nación</v>
      </c>
    </row>
    <row r="110" spans="13:19">
      <c r="M110" s="419" t="str">
        <f>+COMPROMISOS!Q110</f>
        <v>79823683</v>
      </c>
      <c r="N110" s="422">
        <f>+COMPROMISOS!L110</f>
        <v>70699200</v>
      </c>
      <c r="O110" s="422">
        <f>+COMPROMISOS!M110</f>
        <v>0</v>
      </c>
      <c r="P110" s="422">
        <f>+COMPROMISOS!N110</f>
        <v>70699200</v>
      </c>
      <c r="Q110" s="422">
        <f>+COMPROMISOS!O110</f>
        <v>57844800</v>
      </c>
      <c r="R110" s="419">
        <f>+COMPROMISOS!A110</f>
        <v>29425</v>
      </c>
      <c r="S110" s="419" t="str">
        <f>+COMPROMISOS!I110</f>
        <v>Nación</v>
      </c>
    </row>
    <row r="111" spans="13:19">
      <c r="M111" s="419" t="str">
        <f>+COMPROMISOS!Q111</f>
        <v>53055411</v>
      </c>
      <c r="N111" s="422">
        <f>+COMPROMISOS!L111</f>
        <v>57090000</v>
      </c>
      <c r="O111" s="422">
        <f>+COMPROMISOS!M111</f>
        <v>0</v>
      </c>
      <c r="P111" s="422">
        <f>+COMPROMISOS!N111</f>
        <v>57090000</v>
      </c>
      <c r="Q111" s="422">
        <f>+COMPROMISOS!O111</f>
        <v>46710000</v>
      </c>
      <c r="R111" s="419">
        <f>+COMPROMISOS!A111</f>
        <v>29525</v>
      </c>
      <c r="S111" s="419" t="str">
        <f>+COMPROMISOS!I111</f>
        <v>Propios</v>
      </c>
    </row>
    <row r="112" spans="13:19">
      <c r="M112" s="419" t="str">
        <f>+COMPROMISOS!Q112</f>
        <v>1081396486</v>
      </c>
      <c r="N112" s="422">
        <f>+COMPROMISOS!L112</f>
        <v>35200000</v>
      </c>
      <c r="O112" s="422">
        <f>+COMPROMISOS!M112</f>
        <v>0</v>
      </c>
      <c r="P112" s="422">
        <f>+COMPROMISOS!N112</f>
        <v>35200000</v>
      </c>
      <c r="Q112" s="422">
        <f>+COMPROMISOS!O112</f>
        <v>28800000</v>
      </c>
      <c r="R112" s="419">
        <f>+COMPROMISOS!A112</f>
        <v>29625</v>
      </c>
      <c r="S112" s="419" t="str">
        <f>+COMPROMISOS!I112</f>
        <v>Nación</v>
      </c>
    </row>
    <row r="113" spans="13:19">
      <c r="M113" s="419" t="str">
        <f>+COMPROMISOS!Q113</f>
        <v>1033710750</v>
      </c>
      <c r="N113" s="422">
        <f>+COMPROMISOS!L113</f>
        <v>70699200</v>
      </c>
      <c r="O113" s="422">
        <f>+COMPROMISOS!M113</f>
        <v>0</v>
      </c>
      <c r="P113" s="422">
        <f>+COMPROMISOS!N113</f>
        <v>70699200</v>
      </c>
      <c r="Q113" s="422">
        <f>+COMPROMISOS!O113</f>
        <v>57844800</v>
      </c>
      <c r="R113" s="419">
        <f>+COMPROMISOS!A113</f>
        <v>29725</v>
      </c>
      <c r="S113" s="419" t="str">
        <f>+COMPROMISOS!I113</f>
        <v>Nación</v>
      </c>
    </row>
    <row r="114" spans="13:19">
      <c r="M114" s="419" t="str">
        <f>+COMPROMISOS!Q114</f>
        <v>1083014806</v>
      </c>
      <c r="N114" s="422">
        <f>+COMPROMISOS!L114</f>
        <v>70565000</v>
      </c>
      <c r="O114" s="422">
        <f>+COMPROMISOS!M114</f>
        <v>0</v>
      </c>
      <c r="P114" s="422">
        <f>+COMPROMISOS!N114</f>
        <v>70565000</v>
      </c>
      <c r="Q114" s="422">
        <f>+COMPROMISOS!O114</f>
        <v>57735000</v>
      </c>
      <c r="R114" s="419">
        <f>+COMPROMISOS!A114</f>
        <v>29825</v>
      </c>
      <c r="S114" s="419" t="str">
        <f>+COMPROMISOS!I114</f>
        <v>Nación</v>
      </c>
    </row>
    <row r="115" spans="13:19">
      <c r="M115" s="419" t="str">
        <f>+COMPROMISOS!Q115</f>
        <v>79885613</v>
      </c>
      <c r="N115" s="422">
        <f>+COMPROMISOS!L115</f>
        <v>78516900</v>
      </c>
      <c r="O115" s="422">
        <f>+COMPROMISOS!M115</f>
        <v>0</v>
      </c>
      <c r="P115" s="422">
        <f>+COMPROMISOS!N115</f>
        <v>78516900</v>
      </c>
      <c r="Q115" s="422">
        <f>+COMPROMISOS!O115</f>
        <v>64241100</v>
      </c>
      <c r="R115" s="419">
        <f>+COMPROMISOS!A115</f>
        <v>29925</v>
      </c>
      <c r="S115" s="419" t="str">
        <f>+COMPROMISOS!I115</f>
        <v>Nación</v>
      </c>
    </row>
    <row r="116" spans="13:19">
      <c r="M116" s="419" t="str">
        <f>+COMPROMISOS!Q116</f>
        <v>1010203157</v>
      </c>
      <c r="N116" s="422">
        <f>+COMPROMISOS!L116</f>
        <v>52000000</v>
      </c>
      <c r="O116" s="422">
        <f>+COMPROMISOS!M116</f>
        <v>0</v>
      </c>
      <c r="P116" s="422">
        <f>+COMPROMISOS!N116</f>
        <v>52000000</v>
      </c>
      <c r="Q116" s="422">
        <f>+COMPROMISOS!O116</f>
        <v>41600000</v>
      </c>
      <c r="R116" s="419">
        <f>+COMPROMISOS!A116</f>
        <v>30025</v>
      </c>
      <c r="S116" s="419" t="str">
        <f>+COMPROMISOS!I116</f>
        <v>Nación</v>
      </c>
    </row>
    <row r="117" spans="13:19">
      <c r="M117" s="419" t="str">
        <f>+COMPROMISOS!Q117</f>
        <v>94230129</v>
      </c>
      <c r="N117" s="422">
        <f>+COMPROMISOS!L117</f>
        <v>70699200</v>
      </c>
      <c r="O117" s="422">
        <f>+COMPROMISOS!M117</f>
        <v>0</v>
      </c>
      <c r="P117" s="422">
        <f>+COMPROMISOS!N117</f>
        <v>70699200</v>
      </c>
      <c r="Q117" s="422">
        <f>+COMPROMISOS!O117</f>
        <v>57844800</v>
      </c>
      <c r="R117" s="419">
        <f>+COMPROMISOS!A117</f>
        <v>30125</v>
      </c>
      <c r="S117" s="419" t="str">
        <f>+COMPROMISOS!I117</f>
        <v>Nación</v>
      </c>
    </row>
    <row r="118" spans="13:19">
      <c r="M118" s="419" t="str">
        <f>+COMPROMISOS!Q118</f>
        <v>63502730</v>
      </c>
      <c r="N118" s="422">
        <f>+COMPROMISOS!L118</f>
        <v>82830000</v>
      </c>
      <c r="O118" s="422">
        <f>+COMPROMISOS!M118</f>
        <v>0</v>
      </c>
      <c r="P118" s="422">
        <f>+COMPROMISOS!N118</f>
        <v>82830000</v>
      </c>
      <c r="Q118" s="422">
        <f>+COMPROMISOS!O118</f>
        <v>67770000</v>
      </c>
      <c r="R118" s="419">
        <f>+COMPROMISOS!A118</f>
        <v>30225</v>
      </c>
      <c r="S118" s="419" t="str">
        <f>+COMPROMISOS!I118</f>
        <v>Propios</v>
      </c>
    </row>
    <row r="119" spans="13:19">
      <c r="M119" s="419" t="str">
        <f>+COMPROMISOS!Q119</f>
        <v>79724443</v>
      </c>
      <c r="N119" s="422">
        <f>+COMPROMISOS!L119</f>
        <v>82500000</v>
      </c>
      <c r="O119" s="422">
        <f>+COMPROMISOS!M119</f>
        <v>0</v>
      </c>
      <c r="P119" s="422">
        <f>+COMPROMISOS!N119</f>
        <v>82500000</v>
      </c>
      <c r="Q119" s="422">
        <f>+COMPROMISOS!O119</f>
        <v>67500000</v>
      </c>
      <c r="R119" s="419">
        <f>+COMPROMISOS!A119</f>
        <v>30325</v>
      </c>
      <c r="S119" s="419" t="str">
        <f>+COMPROMISOS!I119</f>
        <v>Propios</v>
      </c>
    </row>
    <row r="120" spans="13:19">
      <c r="M120" s="419" t="str">
        <f>+COMPROMISOS!Q120</f>
        <v>1053586045</v>
      </c>
      <c r="N120" s="422">
        <f>+COMPROMISOS!L120</f>
        <v>57090000</v>
      </c>
      <c r="O120" s="422">
        <f>+COMPROMISOS!M120</f>
        <v>0</v>
      </c>
      <c r="P120" s="422">
        <f>+COMPROMISOS!N120</f>
        <v>57090000</v>
      </c>
      <c r="Q120" s="422">
        <f>+COMPROMISOS!O120</f>
        <v>46710000</v>
      </c>
      <c r="R120" s="419">
        <f>+COMPROMISOS!A120</f>
        <v>30425</v>
      </c>
      <c r="S120" s="419" t="str">
        <f>+COMPROMISOS!I120</f>
        <v>Propios</v>
      </c>
    </row>
    <row r="121" spans="13:19">
      <c r="M121" s="419" t="str">
        <f>+COMPROMISOS!Q121</f>
        <v>1010167280</v>
      </c>
      <c r="N121" s="422">
        <f>+COMPROMISOS!L121</f>
        <v>72000000</v>
      </c>
      <c r="O121" s="422">
        <f>+COMPROMISOS!M121</f>
        <v>0</v>
      </c>
      <c r="P121" s="422">
        <f>+COMPROMISOS!N121</f>
        <v>72000000</v>
      </c>
      <c r="Q121" s="422">
        <f>+COMPROMISOS!O121</f>
        <v>57600000</v>
      </c>
      <c r="R121" s="419">
        <f>+COMPROMISOS!A121</f>
        <v>30525</v>
      </c>
      <c r="S121" s="419" t="str">
        <f>+COMPROMISOS!I121</f>
        <v>Nación</v>
      </c>
    </row>
    <row r="122" spans="13:19">
      <c r="M122" s="419" t="str">
        <f>+COMPROMISOS!Q122</f>
        <v>52102982</v>
      </c>
      <c r="N122" s="422">
        <f>+COMPROMISOS!L122</f>
        <v>74910000</v>
      </c>
      <c r="O122" s="422">
        <f>+COMPROMISOS!M122</f>
        <v>0</v>
      </c>
      <c r="P122" s="422">
        <f>+COMPROMISOS!N122</f>
        <v>74910000</v>
      </c>
      <c r="Q122" s="422">
        <f>+COMPROMISOS!O122</f>
        <v>61290000</v>
      </c>
      <c r="R122" s="419">
        <f>+COMPROMISOS!A122</f>
        <v>30625</v>
      </c>
      <c r="S122" s="419" t="str">
        <f>+COMPROMISOS!I122</f>
        <v>Propios</v>
      </c>
    </row>
    <row r="123" spans="13:19">
      <c r="M123" s="419" t="str">
        <f>+COMPROMISOS!Q123</f>
        <v>1075650853</v>
      </c>
      <c r="N123" s="422">
        <f>+COMPROMISOS!L123</f>
        <v>57090000</v>
      </c>
      <c r="O123" s="422">
        <f>+COMPROMISOS!M123</f>
        <v>0</v>
      </c>
      <c r="P123" s="422">
        <f>+COMPROMISOS!N123</f>
        <v>57090000</v>
      </c>
      <c r="Q123" s="422">
        <f>+COMPROMISOS!O123</f>
        <v>46710000</v>
      </c>
      <c r="R123" s="419">
        <f>+COMPROMISOS!A123</f>
        <v>30825</v>
      </c>
      <c r="S123" s="419" t="str">
        <f>+COMPROMISOS!I123</f>
        <v>Propios</v>
      </c>
    </row>
    <row r="124" spans="13:19">
      <c r="M124" s="419" t="str">
        <f>+COMPROMISOS!Q124</f>
        <v>1085245371</v>
      </c>
      <c r="N124" s="422">
        <f>+COMPROMISOS!L124</f>
        <v>74910000</v>
      </c>
      <c r="O124" s="422">
        <f>+COMPROMISOS!M124</f>
        <v>0</v>
      </c>
      <c r="P124" s="422">
        <f>+COMPROMISOS!N124</f>
        <v>74910000</v>
      </c>
      <c r="Q124" s="422">
        <f>+COMPROMISOS!O124</f>
        <v>61290000</v>
      </c>
      <c r="R124" s="419">
        <f>+COMPROMISOS!A124</f>
        <v>30925</v>
      </c>
      <c r="S124" s="419" t="str">
        <f>+COMPROMISOS!I124</f>
        <v>Propios</v>
      </c>
    </row>
    <row r="125" spans="13:19">
      <c r="M125" s="419" t="str">
        <f>+COMPROMISOS!Q125</f>
        <v>1018421469</v>
      </c>
      <c r="N125" s="422">
        <f>+COMPROMISOS!L125</f>
        <v>88000000</v>
      </c>
      <c r="O125" s="422">
        <f>+COMPROMISOS!M125</f>
        <v>0</v>
      </c>
      <c r="P125" s="422">
        <f>+COMPROMISOS!N125</f>
        <v>88000000</v>
      </c>
      <c r="Q125" s="422">
        <f>+COMPROMISOS!O125</f>
        <v>72000000</v>
      </c>
      <c r="R125" s="419">
        <f>+COMPROMISOS!A125</f>
        <v>31025</v>
      </c>
      <c r="S125" s="419" t="str">
        <f>+COMPROMISOS!I125</f>
        <v>Nación</v>
      </c>
    </row>
    <row r="126" spans="13:19">
      <c r="M126" s="419" t="str">
        <f>+COMPROMISOS!Q126</f>
        <v>1022373310</v>
      </c>
      <c r="N126" s="422">
        <f>+COMPROMISOS!L126</f>
        <v>45886500</v>
      </c>
      <c r="O126" s="422">
        <f>+COMPROMISOS!M126</f>
        <v>0</v>
      </c>
      <c r="P126" s="422">
        <f>+COMPROMISOS!N126</f>
        <v>45886500</v>
      </c>
      <c r="Q126" s="422">
        <f>+COMPROMISOS!O126</f>
        <v>37543500</v>
      </c>
      <c r="R126" s="419">
        <f>+COMPROMISOS!A126</f>
        <v>31125</v>
      </c>
      <c r="S126" s="419" t="str">
        <f>+COMPROMISOS!I126</f>
        <v>Nación</v>
      </c>
    </row>
    <row r="127" spans="13:19">
      <c r="M127" s="419" t="str">
        <f>+COMPROMISOS!Q127</f>
        <v>1012371932</v>
      </c>
      <c r="N127" s="422">
        <f>+COMPROMISOS!L127</f>
        <v>49500000</v>
      </c>
      <c r="O127" s="422">
        <f>+COMPROMISOS!M127</f>
        <v>0</v>
      </c>
      <c r="P127" s="422">
        <f>+COMPROMISOS!N127</f>
        <v>49500000</v>
      </c>
      <c r="Q127" s="422">
        <f>+COMPROMISOS!O127</f>
        <v>40500000</v>
      </c>
      <c r="R127" s="419">
        <f>+COMPROMISOS!A127</f>
        <v>31225</v>
      </c>
      <c r="S127" s="419" t="str">
        <f>+COMPROMISOS!I127</f>
        <v>Nación</v>
      </c>
    </row>
    <row r="128" spans="13:19">
      <c r="M128" s="419" t="str">
        <f>+COMPROMISOS!Q128</f>
        <v>10317015</v>
      </c>
      <c r="N128" s="422">
        <f>+COMPROMISOS!L128</f>
        <v>49000000</v>
      </c>
      <c r="O128" s="422">
        <f>+COMPROMISOS!M128</f>
        <v>0</v>
      </c>
      <c r="P128" s="422">
        <f>+COMPROMISOS!N128</f>
        <v>49000000</v>
      </c>
      <c r="Q128" s="422">
        <f>+COMPROMISOS!O128</f>
        <v>35000000</v>
      </c>
      <c r="R128" s="419">
        <f>+COMPROMISOS!A128</f>
        <v>31325</v>
      </c>
      <c r="S128" s="419" t="str">
        <f>+COMPROMISOS!I128</f>
        <v>Propios</v>
      </c>
    </row>
    <row r="129" spans="13:19">
      <c r="M129" s="419" t="str">
        <f>+COMPROMISOS!Q129</f>
        <v>1143365453</v>
      </c>
      <c r="N129" s="422">
        <f>+COMPROMISOS!L129</f>
        <v>37275000</v>
      </c>
      <c r="O129" s="422">
        <f>+COMPROMISOS!M129</f>
        <v>0</v>
      </c>
      <c r="P129" s="422">
        <f>+COMPROMISOS!N129</f>
        <v>37275000</v>
      </c>
      <c r="Q129" s="422">
        <f>+COMPROMISOS!O129</f>
        <v>30648333</v>
      </c>
      <c r="R129" s="419">
        <f>+COMPROMISOS!A129</f>
        <v>31425</v>
      </c>
      <c r="S129" s="419" t="str">
        <f>+COMPROMISOS!I129</f>
        <v>Nación</v>
      </c>
    </row>
    <row r="130" spans="13:19">
      <c r="M130" s="419" t="str">
        <f>+COMPROMISOS!Q130</f>
        <v>37725811</v>
      </c>
      <c r="N130" s="422">
        <f>+COMPROMISOS!L130</f>
        <v>73232992</v>
      </c>
      <c r="O130" s="422">
        <f>+COMPROMISOS!M130</f>
        <v>0</v>
      </c>
      <c r="P130" s="422">
        <f>+COMPROMISOS!N130</f>
        <v>73232992</v>
      </c>
      <c r="Q130" s="422">
        <f>+COMPROMISOS!O130</f>
        <v>52309280</v>
      </c>
      <c r="R130" s="419">
        <f>+COMPROMISOS!A130</f>
        <v>31525</v>
      </c>
      <c r="S130" s="419" t="str">
        <f>+COMPROMISOS!I130</f>
        <v>Propios</v>
      </c>
    </row>
    <row r="131" spans="13:19">
      <c r="M131" s="419" t="str">
        <f>+COMPROMISOS!Q131</f>
        <v>1016076184</v>
      </c>
      <c r="N131" s="422">
        <f>+COMPROMISOS!L131</f>
        <v>22963050</v>
      </c>
      <c r="O131" s="422">
        <f>+COMPROMISOS!M131</f>
        <v>0</v>
      </c>
      <c r="P131" s="422">
        <f>+COMPROMISOS!N131</f>
        <v>22963050</v>
      </c>
      <c r="Q131" s="422">
        <f>+COMPROMISOS!O131</f>
        <v>14612850</v>
      </c>
      <c r="R131" s="419">
        <f>+COMPROMISOS!A131</f>
        <v>31625</v>
      </c>
      <c r="S131" s="419" t="str">
        <f>+COMPROMISOS!I131</f>
        <v>Nación</v>
      </c>
    </row>
    <row r="132" spans="13:19">
      <c r="M132" s="419" t="str">
        <f>+COMPROMISOS!Q132</f>
        <v>1049615345</v>
      </c>
      <c r="N132" s="422">
        <f>+COMPROMISOS!L132</f>
        <v>44345000</v>
      </c>
      <c r="O132" s="422">
        <f>+COMPROMISOS!M132</f>
        <v>0</v>
      </c>
      <c r="P132" s="422">
        <f>+COMPROMISOS!N132</f>
        <v>44345000</v>
      </c>
      <c r="Q132" s="422">
        <f>+COMPROMISOS!O132</f>
        <v>31675000</v>
      </c>
      <c r="R132" s="419">
        <f>+COMPROMISOS!A132</f>
        <v>31725</v>
      </c>
      <c r="S132" s="419" t="str">
        <f>+COMPROMISOS!I132</f>
        <v>Propios</v>
      </c>
    </row>
    <row r="133" spans="13:19">
      <c r="M133" s="419" t="str">
        <f>+COMPROMISOS!Q133</f>
        <v>1037604238</v>
      </c>
      <c r="N133" s="422">
        <f>+COMPROMISOS!L133</f>
        <v>92400000</v>
      </c>
      <c r="O133" s="422">
        <f>+COMPROMISOS!M133</f>
        <v>0</v>
      </c>
      <c r="P133" s="422">
        <f>+COMPROMISOS!N133</f>
        <v>92400000</v>
      </c>
      <c r="Q133" s="422">
        <f>+COMPROMISOS!O133</f>
        <v>75600000</v>
      </c>
      <c r="R133" s="419">
        <f>+COMPROMISOS!A133</f>
        <v>31825</v>
      </c>
      <c r="S133" s="419" t="str">
        <f>+COMPROMISOS!I133</f>
        <v>Nación</v>
      </c>
    </row>
    <row r="134" spans="13:19">
      <c r="M134" s="419" t="str">
        <f>+COMPROMISOS!Q134</f>
        <v>52736936</v>
      </c>
      <c r="N134" s="422">
        <f>+COMPROMISOS!L134</f>
        <v>78516900</v>
      </c>
      <c r="O134" s="422">
        <f>+COMPROMISOS!M134</f>
        <v>0</v>
      </c>
      <c r="P134" s="422">
        <f>+COMPROMISOS!N134</f>
        <v>78516900</v>
      </c>
      <c r="Q134" s="422">
        <f>+COMPROMISOS!O134</f>
        <v>64241100</v>
      </c>
      <c r="R134" s="419">
        <f>+COMPROMISOS!A134</f>
        <v>31925</v>
      </c>
      <c r="S134" s="419" t="str">
        <f>+COMPROMISOS!I134</f>
        <v>Nación</v>
      </c>
    </row>
    <row r="135" spans="13:19">
      <c r="M135" s="419" t="str">
        <f>+COMPROMISOS!Q135</f>
        <v>80721077</v>
      </c>
      <c r="N135" s="422">
        <f>+COMPROMISOS!L135</f>
        <v>24000000</v>
      </c>
      <c r="O135" s="422">
        <f>+COMPROMISOS!M135</f>
        <v>0</v>
      </c>
      <c r="P135" s="422">
        <f>+COMPROMISOS!N135</f>
        <v>24000000</v>
      </c>
      <c r="Q135" s="422">
        <f>+COMPROMISOS!O135</f>
        <v>16000000</v>
      </c>
      <c r="R135" s="419">
        <f>+COMPROMISOS!A135</f>
        <v>32025</v>
      </c>
      <c r="S135" s="419" t="str">
        <f>+COMPROMISOS!I135</f>
        <v>Nación</v>
      </c>
    </row>
    <row r="136" spans="13:19">
      <c r="M136" s="419" t="str">
        <f>+COMPROMISOS!Q136</f>
        <v>14638651</v>
      </c>
      <c r="N136" s="422">
        <f>+COMPROMISOS!L136</f>
        <v>70699200</v>
      </c>
      <c r="O136" s="422">
        <f>+COMPROMISOS!M136</f>
        <v>0</v>
      </c>
      <c r="P136" s="422">
        <f>+COMPROMISOS!N136</f>
        <v>70699200</v>
      </c>
      <c r="Q136" s="422">
        <f>+COMPROMISOS!O136</f>
        <v>57844800</v>
      </c>
      <c r="R136" s="419">
        <f>+COMPROMISOS!A136</f>
        <v>32225</v>
      </c>
      <c r="S136" s="419" t="str">
        <f>+COMPROMISOS!I136</f>
        <v>Nación</v>
      </c>
    </row>
    <row r="137" spans="13:19">
      <c r="M137" s="419" t="str">
        <f>+COMPROMISOS!Q137</f>
        <v>1140830582</v>
      </c>
      <c r="N137" s="422">
        <f>+COMPROMISOS!L137</f>
        <v>57090000</v>
      </c>
      <c r="O137" s="422">
        <f>+COMPROMISOS!M137</f>
        <v>0</v>
      </c>
      <c r="P137" s="422">
        <f>+COMPROMISOS!N137</f>
        <v>57090000</v>
      </c>
      <c r="Q137" s="422">
        <f>+COMPROMISOS!O137</f>
        <v>46710000</v>
      </c>
      <c r="R137" s="419">
        <f>+COMPROMISOS!A137</f>
        <v>32325</v>
      </c>
      <c r="S137" s="419" t="str">
        <f>+COMPROMISOS!I137</f>
        <v>Propios</v>
      </c>
    </row>
    <row r="138" spans="13:19">
      <c r="M138" s="419" t="str">
        <f>+COMPROMISOS!Q138</f>
        <v>1010216414</v>
      </c>
      <c r="N138" s="422">
        <f>+COMPROMISOS!L138</f>
        <v>70567200</v>
      </c>
      <c r="O138" s="422">
        <f>+COMPROMISOS!M138</f>
        <v>0</v>
      </c>
      <c r="P138" s="422">
        <f>+COMPROMISOS!N138</f>
        <v>70567200</v>
      </c>
      <c r="Q138" s="422">
        <f>+COMPROMISOS!O138</f>
        <v>57736800</v>
      </c>
      <c r="R138" s="419">
        <f>+COMPROMISOS!A138</f>
        <v>32425</v>
      </c>
      <c r="S138" s="419" t="str">
        <f>+COMPROMISOS!I138</f>
        <v>Nación</v>
      </c>
    </row>
    <row r="139" spans="13:19">
      <c r="M139" s="419" t="str">
        <f>+COMPROMISOS!Q139</f>
        <v>80117575</v>
      </c>
      <c r="N139" s="422">
        <f>+COMPROMISOS!L139</f>
        <v>70699200</v>
      </c>
      <c r="O139" s="422">
        <f>+COMPROMISOS!M139</f>
        <v>0</v>
      </c>
      <c r="P139" s="422">
        <f>+COMPROMISOS!N139</f>
        <v>70699200</v>
      </c>
      <c r="Q139" s="422">
        <f>+COMPROMISOS!O139</f>
        <v>57844800</v>
      </c>
      <c r="R139" s="419">
        <f>+COMPROMISOS!A139</f>
        <v>32525</v>
      </c>
      <c r="S139" s="419" t="str">
        <f>+COMPROMISOS!I139</f>
        <v>Nación</v>
      </c>
    </row>
    <row r="140" spans="13:19">
      <c r="M140" s="419" t="str">
        <f>+COMPROMISOS!Q140</f>
        <v>1019033482</v>
      </c>
      <c r="N140" s="422">
        <f>+COMPROMISOS!L140</f>
        <v>70699200</v>
      </c>
      <c r="O140" s="422">
        <f>+COMPROMISOS!M140</f>
        <v>0</v>
      </c>
      <c r="P140" s="422">
        <f>+COMPROMISOS!N140</f>
        <v>70699200</v>
      </c>
      <c r="Q140" s="422">
        <f>+COMPROMISOS!O140</f>
        <v>57844800</v>
      </c>
      <c r="R140" s="419">
        <f>+COMPROMISOS!A140</f>
        <v>32625</v>
      </c>
      <c r="S140" s="419" t="str">
        <f>+COMPROMISOS!I140</f>
        <v>Nación</v>
      </c>
    </row>
    <row r="141" spans="13:19">
      <c r="M141" s="419" t="str">
        <f>+COMPROMISOS!Q141</f>
        <v>479718</v>
      </c>
      <c r="N141" s="422">
        <f>+COMPROMISOS!L141</f>
        <v>70699200</v>
      </c>
      <c r="O141" s="422">
        <f>+COMPROMISOS!M141</f>
        <v>0</v>
      </c>
      <c r="P141" s="422">
        <f>+COMPROMISOS!N141</f>
        <v>70699200</v>
      </c>
      <c r="Q141" s="422">
        <f>+COMPROMISOS!O141</f>
        <v>57844800</v>
      </c>
      <c r="R141" s="419">
        <f>+COMPROMISOS!A141</f>
        <v>32725</v>
      </c>
      <c r="S141" s="419" t="str">
        <f>+COMPROMISOS!I141</f>
        <v>Nación</v>
      </c>
    </row>
    <row r="142" spans="13:19">
      <c r="M142" s="419" t="str">
        <f>+COMPROMISOS!Q142</f>
        <v>1022381277</v>
      </c>
      <c r="N142" s="422">
        <f>+COMPROMISOS!L142</f>
        <v>57090000</v>
      </c>
      <c r="O142" s="422">
        <f>+COMPROMISOS!M142</f>
        <v>0</v>
      </c>
      <c r="P142" s="422">
        <f>+COMPROMISOS!N142</f>
        <v>57090000</v>
      </c>
      <c r="Q142" s="422">
        <f>+COMPROMISOS!O142</f>
        <v>47056000</v>
      </c>
      <c r="R142" s="419">
        <f>+COMPROMISOS!A142</f>
        <v>32825</v>
      </c>
      <c r="S142" s="419" t="str">
        <f>+COMPROMISOS!I142</f>
        <v>Propios</v>
      </c>
    </row>
    <row r="143" spans="13:19">
      <c r="M143" s="419" t="str">
        <f>+COMPROMISOS!Q143</f>
        <v>1116237694</v>
      </c>
      <c r="N143" s="422">
        <f>+COMPROMISOS!L143</f>
        <v>57090000</v>
      </c>
      <c r="O143" s="422">
        <f>+COMPROMISOS!M143</f>
        <v>0</v>
      </c>
      <c r="P143" s="422">
        <f>+COMPROMISOS!N143</f>
        <v>57090000</v>
      </c>
      <c r="Q143" s="422">
        <f>+COMPROMISOS!O143</f>
        <v>47056000</v>
      </c>
      <c r="R143" s="419">
        <f>+COMPROMISOS!A143</f>
        <v>32925</v>
      </c>
      <c r="S143" s="419" t="str">
        <f>+COMPROMISOS!I143</f>
        <v>Propios</v>
      </c>
    </row>
    <row r="144" spans="13:19">
      <c r="M144" s="419" t="str">
        <f>+COMPROMISOS!Q144</f>
        <v>80811234</v>
      </c>
      <c r="N144" s="422">
        <f>+COMPROMISOS!L144</f>
        <v>57090000</v>
      </c>
      <c r="O144" s="422">
        <f>+COMPROMISOS!M144</f>
        <v>0</v>
      </c>
      <c r="P144" s="422">
        <f>+COMPROMISOS!N144</f>
        <v>57090000</v>
      </c>
      <c r="Q144" s="422">
        <f>+COMPROMISOS!O144</f>
        <v>47056000</v>
      </c>
      <c r="R144" s="419">
        <f>+COMPROMISOS!A144</f>
        <v>33025</v>
      </c>
      <c r="S144" s="419" t="str">
        <f>+COMPROMISOS!I144</f>
        <v>Propios</v>
      </c>
    </row>
    <row r="145" spans="13:19">
      <c r="M145" s="419" t="str">
        <f>+COMPROMISOS!Q145</f>
        <v>60446547</v>
      </c>
      <c r="N145" s="422">
        <f>+COMPROMISOS!L145</f>
        <v>57090000</v>
      </c>
      <c r="O145" s="422">
        <f>+COMPROMISOS!M145</f>
        <v>0</v>
      </c>
      <c r="P145" s="422">
        <f>+COMPROMISOS!N145</f>
        <v>57090000</v>
      </c>
      <c r="Q145" s="422">
        <f>+COMPROMISOS!O145</f>
        <v>47056000</v>
      </c>
      <c r="R145" s="419">
        <f>+COMPROMISOS!A145</f>
        <v>33125</v>
      </c>
      <c r="S145" s="419" t="str">
        <f>+COMPROMISOS!I145</f>
        <v>Propios</v>
      </c>
    </row>
    <row r="146" spans="13:19">
      <c r="M146" s="419" t="str">
        <f>+COMPROMISOS!Q146</f>
        <v>80256531</v>
      </c>
      <c r="N146" s="422">
        <f>+COMPROMISOS!L146</f>
        <v>57090000</v>
      </c>
      <c r="O146" s="422">
        <f>+COMPROMISOS!M146</f>
        <v>0</v>
      </c>
      <c r="P146" s="422">
        <f>+COMPROMISOS!N146</f>
        <v>57090000</v>
      </c>
      <c r="Q146" s="422">
        <f>+COMPROMISOS!O146</f>
        <v>47056000</v>
      </c>
      <c r="R146" s="419">
        <f>+COMPROMISOS!A146</f>
        <v>33225</v>
      </c>
      <c r="S146" s="419" t="str">
        <f>+COMPROMISOS!I146</f>
        <v>Propios</v>
      </c>
    </row>
    <row r="147" spans="13:19">
      <c r="M147" s="419" t="str">
        <f>+COMPROMISOS!Q147</f>
        <v>52968767</v>
      </c>
      <c r="N147" s="422">
        <f>+COMPROMISOS!L147</f>
        <v>57090000</v>
      </c>
      <c r="O147" s="422">
        <f>+COMPROMISOS!M147</f>
        <v>-51727000</v>
      </c>
      <c r="P147" s="422">
        <f>+COMPROMISOS!N147</f>
        <v>5363000</v>
      </c>
      <c r="Q147" s="422">
        <f>+COMPROMISOS!O147</f>
        <v>173000</v>
      </c>
      <c r="R147" s="419">
        <f>+COMPROMISOS!A147</f>
        <v>33325</v>
      </c>
      <c r="S147" s="419" t="str">
        <f>+COMPROMISOS!I147</f>
        <v>Propios</v>
      </c>
    </row>
    <row r="148" spans="13:19">
      <c r="M148" s="419" t="str">
        <f>+COMPROMISOS!Q148</f>
        <v>3087793</v>
      </c>
      <c r="N148" s="422">
        <f>+COMPROMISOS!L148</f>
        <v>57090000</v>
      </c>
      <c r="O148" s="422">
        <f>+COMPROMISOS!M148</f>
        <v>0</v>
      </c>
      <c r="P148" s="422">
        <f>+COMPROMISOS!N148</f>
        <v>57090000</v>
      </c>
      <c r="Q148" s="422">
        <f>+COMPROMISOS!O148</f>
        <v>47056000</v>
      </c>
      <c r="R148" s="419">
        <f>+COMPROMISOS!A148</f>
        <v>33425</v>
      </c>
      <c r="S148" s="419" t="str">
        <f>+COMPROMISOS!I148</f>
        <v>Propios</v>
      </c>
    </row>
    <row r="149" spans="13:19">
      <c r="M149" s="419" t="str">
        <f>+COMPROMISOS!Q149</f>
        <v>1055273784</v>
      </c>
      <c r="N149" s="422">
        <f>+COMPROMISOS!L149</f>
        <v>57090000</v>
      </c>
      <c r="O149" s="422">
        <f>+COMPROMISOS!M149</f>
        <v>0</v>
      </c>
      <c r="P149" s="422">
        <f>+COMPROMISOS!N149</f>
        <v>57090000</v>
      </c>
      <c r="Q149" s="422">
        <f>+COMPROMISOS!O149</f>
        <v>47056000</v>
      </c>
      <c r="R149" s="419">
        <f>+COMPROMISOS!A149</f>
        <v>33525</v>
      </c>
      <c r="S149" s="419" t="str">
        <f>+COMPROMISOS!I149</f>
        <v>Propios</v>
      </c>
    </row>
    <row r="150" spans="13:19">
      <c r="M150" s="419" t="str">
        <f>+COMPROMISOS!Q150</f>
        <v>1016022424</v>
      </c>
      <c r="N150" s="422">
        <f>+COMPROMISOS!L150</f>
        <v>57090000</v>
      </c>
      <c r="O150" s="422">
        <f>+COMPROMISOS!M150</f>
        <v>0</v>
      </c>
      <c r="P150" s="422">
        <f>+COMPROMISOS!N150</f>
        <v>57090000</v>
      </c>
      <c r="Q150" s="422">
        <f>+COMPROMISOS!O150</f>
        <v>47056000</v>
      </c>
      <c r="R150" s="419">
        <f>+COMPROMISOS!A150</f>
        <v>33625</v>
      </c>
      <c r="S150" s="419" t="str">
        <f>+COMPROMISOS!I150</f>
        <v>Propios</v>
      </c>
    </row>
    <row r="151" spans="13:19">
      <c r="M151" s="419" t="str">
        <f>+COMPROMISOS!Q151</f>
        <v>1098677061</v>
      </c>
      <c r="N151" s="422">
        <f>+COMPROMISOS!L151</f>
        <v>57090000</v>
      </c>
      <c r="O151" s="422">
        <f>+COMPROMISOS!M151</f>
        <v>0</v>
      </c>
      <c r="P151" s="422">
        <f>+COMPROMISOS!N151</f>
        <v>57090000</v>
      </c>
      <c r="Q151" s="422">
        <f>+COMPROMISOS!O151</f>
        <v>47056000</v>
      </c>
      <c r="R151" s="419">
        <f>+COMPROMISOS!A151</f>
        <v>33725</v>
      </c>
      <c r="S151" s="419" t="str">
        <f>+COMPROMISOS!I151</f>
        <v>Propios</v>
      </c>
    </row>
    <row r="152" spans="13:19">
      <c r="M152" s="419" t="str">
        <f>+COMPROMISOS!Q152</f>
        <v>19260515</v>
      </c>
      <c r="N152" s="422">
        <f>+COMPROMISOS!L152</f>
        <v>44596800</v>
      </c>
      <c r="O152" s="422">
        <f>+COMPROMISOS!M152</f>
        <v>0</v>
      </c>
      <c r="P152" s="422">
        <f>+COMPROMISOS!N152</f>
        <v>44596800</v>
      </c>
      <c r="Q152" s="422">
        <f>+COMPROMISOS!O152</f>
        <v>36936000</v>
      </c>
      <c r="R152" s="419">
        <f>+COMPROMISOS!A152</f>
        <v>33825</v>
      </c>
      <c r="S152" s="419" t="str">
        <f>+COMPROMISOS!I152</f>
        <v>Nación</v>
      </c>
    </row>
    <row r="153" spans="13:19">
      <c r="M153" s="419" t="str">
        <f>+COMPROMISOS!Q153</f>
        <v>1144033084</v>
      </c>
      <c r="N153" s="422">
        <f>+COMPROMISOS!L153</f>
        <v>63026667</v>
      </c>
      <c r="O153" s="422">
        <f>+COMPROMISOS!M153</f>
        <v>0</v>
      </c>
      <c r="P153" s="422">
        <f>+COMPROMISOS!N153</f>
        <v>63026667</v>
      </c>
      <c r="Q153" s="422">
        <f>+COMPROMISOS!O153</f>
        <v>52200000</v>
      </c>
      <c r="R153" s="419">
        <f>+COMPROMISOS!A153</f>
        <v>33925</v>
      </c>
      <c r="S153" s="419" t="str">
        <f>+COMPROMISOS!I153</f>
        <v>Nación</v>
      </c>
    </row>
    <row r="154" spans="13:19">
      <c r="M154" s="419" t="str">
        <f>+COMPROMISOS!Q154</f>
        <v>79444589</v>
      </c>
      <c r="N154" s="422">
        <f>+COMPROMISOS!L154</f>
        <v>38520000</v>
      </c>
      <c r="O154" s="422">
        <f>+COMPROMISOS!M154</f>
        <v>0</v>
      </c>
      <c r="P154" s="422">
        <f>+COMPROMISOS!N154</f>
        <v>38520000</v>
      </c>
      <c r="Q154" s="422">
        <f>+COMPROMISOS!O154</f>
        <v>26536000</v>
      </c>
      <c r="R154" s="419">
        <f>+COMPROMISOS!A154</f>
        <v>34025</v>
      </c>
      <c r="S154" s="419" t="str">
        <f>+COMPROMISOS!I154</f>
        <v>Nación</v>
      </c>
    </row>
    <row r="155" spans="13:19">
      <c r="M155" s="419" t="str">
        <f>+COMPROMISOS!Q155</f>
        <v>7186817</v>
      </c>
      <c r="N155" s="422">
        <f>+COMPROMISOS!L155</f>
        <v>24000000</v>
      </c>
      <c r="O155" s="422">
        <f>+COMPROMISOS!M155</f>
        <v>0</v>
      </c>
      <c r="P155" s="422">
        <f>+COMPROMISOS!N155</f>
        <v>24000000</v>
      </c>
      <c r="Q155" s="422">
        <f>+COMPROMISOS!O155</f>
        <v>16533333</v>
      </c>
      <c r="R155" s="419">
        <f>+COMPROMISOS!A155</f>
        <v>34125</v>
      </c>
      <c r="S155" s="419" t="str">
        <f>+COMPROMISOS!I155</f>
        <v>Nación</v>
      </c>
    </row>
    <row r="156" spans="13:19">
      <c r="M156" s="419" t="str">
        <f>+COMPROMISOS!Q156</f>
        <v>80205700</v>
      </c>
      <c r="N156" s="422">
        <f>+COMPROMISOS!L156</f>
        <v>39552000</v>
      </c>
      <c r="O156" s="422">
        <f>+COMPROMISOS!M156</f>
        <v>0</v>
      </c>
      <c r="P156" s="422">
        <f>+COMPROMISOS!N156</f>
        <v>39552000</v>
      </c>
      <c r="Q156" s="422">
        <f>+COMPROMISOS!O156</f>
        <v>31641600</v>
      </c>
      <c r="R156" s="419">
        <f>+COMPROMISOS!A156</f>
        <v>34225</v>
      </c>
      <c r="S156" s="419" t="str">
        <f>+COMPROMISOS!I156</f>
        <v>Nación</v>
      </c>
    </row>
    <row r="157" spans="13:19">
      <c r="M157" s="419" t="str">
        <f>+COMPROMISOS!Q157</f>
        <v>1013631207</v>
      </c>
      <c r="N157" s="422">
        <f>+COMPROMISOS!L157</f>
        <v>45889933</v>
      </c>
      <c r="O157" s="422">
        <f>+COMPROMISOS!M157</f>
        <v>0</v>
      </c>
      <c r="P157" s="422">
        <f>+COMPROMISOS!N157</f>
        <v>45889933</v>
      </c>
      <c r="Q157" s="422">
        <f>+COMPROMISOS!O157</f>
        <v>38007000</v>
      </c>
      <c r="R157" s="419">
        <f>+COMPROMISOS!A157</f>
        <v>34325</v>
      </c>
      <c r="S157" s="419" t="str">
        <f>+COMPROMISOS!I157</f>
        <v>Nación</v>
      </c>
    </row>
    <row r="158" spans="13:19">
      <c r="M158" s="419" t="str">
        <f>+COMPROMISOS!Q158</f>
        <v>1000467064</v>
      </c>
      <c r="N158" s="422">
        <f>+COMPROMISOS!L158</f>
        <v>34666667</v>
      </c>
      <c r="O158" s="422">
        <f>+COMPROMISOS!M158</f>
        <v>0</v>
      </c>
      <c r="P158" s="422">
        <f>+COMPROMISOS!N158</f>
        <v>34666667</v>
      </c>
      <c r="Q158" s="422">
        <f>+COMPROMISOS!O158</f>
        <v>28800000</v>
      </c>
      <c r="R158" s="419">
        <f>+COMPROMISOS!A158</f>
        <v>34425</v>
      </c>
      <c r="S158" s="419" t="str">
        <f>+COMPROMISOS!I158</f>
        <v>Nación</v>
      </c>
    </row>
    <row r="159" spans="13:19">
      <c r="M159" s="419" t="str">
        <f>+COMPROMISOS!Q159</f>
        <v>53068761</v>
      </c>
      <c r="N159" s="422">
        <f>+COMPROMISOS!L159</f>
        <v>80800000</v>
      </c>
      <c r="O159" s="422">
        <f>+COMPROMISOS!M159</f>
        <v>0</v>
      </c>
      <c r="P159" s="422">
        <f>+COMPROMISOS!N159</f>
        <v>80800000</v>
      </c>
      <c r="Q159" s="422">
        <f>+COMPROMISOS!O159</f>
        <v>65986667</v>
      </c>
      <c r="R159" s="419">
        <f>+COMPROMISOS!A159</f>
        <v>34525</v>
      </c>
      <c r="S159" s="419" t="str">
        <f>+COMPROMISOS!I159</f>
        <v>Nación</v>
      </c>
    </row>
    <row r="160" spans="13:19">
      <c r="M160" s="419" t="str">
        <f>+COMPROMISOS!Q160</f>
        <v>1026250453</v>
      </c>
      <c r="N160" s="422">
        <f>+COMPROMISOS!L160</f>
        <v>65000000</v>
      </c>
      <c r="O160" s="422">
        <f>+COMPROMISOS!M160</f>
        <v>0</v>
      </c>
      <c r="P160" s="422">
        <f>+COMPROMISOS!N160</f>
        <v>65000000</v>
      </c>
      <c r="Q160" s="422">
        <f>+COMPROMISOS!O160</f>
        <v>54000000</v>
      </c>
      <c r="R160" s="419">
        <f>+COMPROMISOS!A160</f>
        <v>34625</v>
      </c>
      <c r="S160" s="419" t="str">
        <f>+COMPROMISOS!I160</f>
        <v>Nación</v>
      </c>
    </row>
    <row r="161" spans="13:19">
      <c r="M161" s="419" t="str">
        <f>+COMPROMISOS!Q161</f>
        <v>1042979274</v>
      </c>
      <c r="N161" s="422">
        <f>+COMPROMISOS!L161</f>
        <v>19200000</v>
      </c>
      <c r="O161" s="422">
        <f>+COMPROMISOS!M161</f>
        <v>0</v>
      </c>
      <c r="P161" s="422">
        <f>+COMPROMISOS!N161</f>
        <v>19200000</v>
      </c>
      <c r="Q161" s="422">
        <f>+COMPROMISOS!O161</f>
        <v>13333333</v>
      </c>
      <c r="R161" s="419">
        <f>+COMPROMISOS!A161</f>
        <v>34725</v>
      </c>
      <c r="S161" s="419" t="str">
        <f>+COMPROMISOS!I161</f>
        <v>Nación</v>
      </c>
    </row>
    <row r="162" spans="13:19">
      <c r="M162" s="419" t="str">
        <f>+COMPROMISOS!Q162</f>
        <v>2956117</v>
      </c>
      <c r="N162" s="422">
        <f>+COMPROMISOS!L162</f>
        <v>84240000</v>
      </c>
      <c r="O162" s="422">
        <f>+COMPROMISOS!M162</f>
        <v>0</v>
      </c>
      <c r="P162" s="422">
        <f>+COMPROMISOS!N162</f>
        <v>84240000</v>
      </c>
      <c r="Q162" s="422">
        <f>+COMPROMISOS!O162</f>
        <v>69680000</v>
      </c>
      <c r="R162" s="419">
        <f>+COMPROMISOS!A162</f>
        <v>34825</v>
      </c>
      <c r="S162" s="419" t="str">
        <f>+COMPROMISOS!I162</f>
        <v>Nación</v>
      </c>
    </row>
    <row r="163" spans="13:19">
      <c r="M163" s="419" t="str">
        <f>+COMPROMISOS!Q163</f>
        <v>1081153984</v>
      </c>
      <c r="N163" s="422">
        <f>+COMPROMISOS!L163</f>
        <v>79915640</v>
      </c>
      <c r="O163" s="422">
        <f>+COMPROMISOS!M163</f>
        <v>0</v>
      </c>
      <c r="P163" s="422">
        <f>+COMPROMISOS!N163</f>
        <v>79915640</v>
      </c>
      <c r="Q163" s="422">
        <f>+COMPROMISOS!O163</f>
        <v>66187800</v>
      </c>
      <c r="R163" s="419">
        <f>+COMPROMISOS!A163</f>
        <v>35125</v>
      </c>
      <c r="S163" s="419" t="str">
        <f>+COMPROMISOS!I163</f>
        <v>Nación</v>
      </c>
    </row>
    <row r="164" spans="13:19">
      <c r="M164" s="419" t="str">
        <f>+COMPROMISOS!Q164</f>
        <v>1018452511</v>
      </c>
      <c r="N164" s="422">
        <f>+COMPROMISOS!L164</f>
        <v>11000000</v>
      </c>
      <c r="O164" s="422">
        <f>+COMPROMISOS!M164</f>
        <v>0</v>
      </c>
      <c r="P164" s="422">
        <f>+COMPROMISOS!N164</f>
        <v>11000000</v>
      </c>
      <c r="Q164" s="422">
        <f>+COMPROMISOS!O164</f>
        <v>916667</v>
      </c>
      <c r="R164" s="419">
        <f>+COMPROMISOS!A164</f>
        <v>35225</v>
      </c>
      <c r="S164" s="419" t="str">
        <f>+COMPROMISOS!I164</f>
        <v>Nación</v>
      </c>
    </row>
    <row r="165" spans="13:19">
      <c r="M165" s="419" t="str">
        <f>+COMPROMISOS!Q165</f>
        <v>1018452511</v>
      </c>
      <c r="N165" s="422">
        <f>+COMPROMISOS!L165</f>
        <v>48583333</v>
      </c>
      <c r="O165" s="422">
        <f>+COMPROMISOS!M165</f>
        <v>0</v>
      </c>
      <c r="P165" s="422">
        <f>+COMPROMISOS!N165</f>
        <v>48583333</v>
      </c>
      <c r="Q165" s="422">
        <f>+COMPROMISOS!O165</f>
        <v>48583333</v>
      </c>
      <c r="R165" s="419">
        <f>+COMPROMISOS!A165</f>
        <v>35225</v>
      </c>
      <c r="S165" s="419" t="str">
        <f>+COMPROMISOS!I165</f>
        <v>Nación</v>
      </c>
    </row>
    <row r="166" spans="13:19">
      <c r="M166" s="419" t="str">
        <f>+COMPROMISOS!Q166</f>
        <v>80196919</v>
      </c>
      <c r="N166" s="422">
        <f>+COMPROMISOS!L166</f>
        <v>21666666</v>
      </c>
      <c r="O166" s="422">
        <f>+COMPROMISOS!M166</f>
        <v>0</v>
      </c>
      <c r="P166" s="422">
        <f>+COMPROMISOS!N166</f>
        <v>21666666</v>
      </c>
      <c r="Q166" s="422">
        <f>+COMPROMISOS!O166</f>
        <v>3333333</v>
      </c>
      <c r="R166" s="419">
        <f>+COMPROMISOS!A166</f>
        <v>35325</v>
      </c>
      <c r="S166" s="419" t="str">
        <f>+COMPROMISOS!I166</f>
        <v>Nación</v>
      </c>
    </row>
    <row r="167" spans="13:19">
      <c r="M167" s="419" t="str">
        <f>+COMPROMISOS!Q167</f>
        <v>1020777375</v>
      </c>
      <c r="N167" s="422">
        <f>+COMPROMISOS!L167</f>
        <v>63916667</v>
      </c>
      <c r="O167" s="422">
        <f>+COMPROMISOS!M167</f>
        <v>0</v>
      </c>
      <c r="P167" s="422">
        <f>+COMPROMISOS!N167</f>
        <v>63916667</v>
      </c>
      <c r="Q167" s="422">
        <f>+COMPROMISOS!O167</f>
        <v>53100000</v>
      </c>
      <c r="R167" s="419">
        <f>+COMPROMISOS!A167</f>
        <v>35425</v>
      </c>
      <c r="S167" s="419" t="str">
        <f>+COMPROMISOS!I167</f>
        <v>Nación</v>
      </c>
    </row>
    <row r="168" spans="13:19">
      <c r="M168" s="419" t="str">
        <f>+COMPROMISOS!Q168</f>
        <v>79504808</v>
      </c>
      <c r="N168" s="422">
        <f>+COMPROMISOS!L168</f>
        <v>46560000</v>
      </c>
      <c r="O168" s="422">
        <f>+COMPROMISOS!M168</f>
        <v>0</v>
      </c>
      <c r="P168" s="422">
        <f>+COMPROMISOS!N168</f>
        <v>46560000</v>
      </c>
      <c r="Q168" s="422">
        <f>+COMPROMISOS!O168</f>
        <v>32333333</v>
      </c>
      <c r="R168" s="419">
        <f>+COMPROMISOS!A168</f>
        <v>35525</v>
      </c>
      <c r="S168" s="419" t="str">
        <f>+COMPROMISOS!I168</f>
        <v>Nación</v>
      </c>
    </row>
    <row r="169" spans="13:19">
      <c r="M169" s="419" t="str">
        <f>+COMPROMISOS!Q169</f>
        <v>52780334</v>
      </c>
      <c r="N169" s="422">
        <f>+COMPROMISOS!L169</f>
        <v>60770000</v>
      </c>
      <c r="O169" s="422">
        <f>+COMPROMISOS!M169</f>
        <v>0</v>
      </c>
      <c r="P169" s="422">
        <f>+COMPROMISOS!N169</f>
        <v>60770000</v>
      </c>
      <c r="Q169" s="422">
        <f>+COMPROMISOS!O169</f>
        <v>49440000</v>
      </c>
      <c r="R169" s="419">
        <f>+COMPROMISOS!A169</f>
        <v>35625</v>
      </c>
      <c r="S169" s="419" t="str">
        <f>+COMPROMISOS!I169</f>
        <v>Nación</v>
      </c>
    </row>
    <row r="170" spans="13:19">
      <c r="M170" s="419" t="str">
        <f>+COMPROMISOS!Q170</f>
        <v>1105786414</v>
      </c>
      <c r="N170" s="422">
        <f>+COMPROMISOS!L170</f>
        <v>54166667</v>
      </c>
      <c r="O170" s="422">
        <f>+COMPROMISOS!M170</f>
        <v>0</v>
      </c>
      <c r="P170" s="422">
        <f>+COMPROMISOS!N170</f>
        <v>54166667</v>
      </c>
      <c r="Q170" s="422">
        <f>+COMPROMISOS!O170</f>
        <v>45000000</v>
      </c>
      <c r="R170" s="419">
        <f>+COMPROMISOS!A170</f>
        <v>35925</v>
      </c>
      <c r="S170" s="419" t="str">
        <f>+COMPROMISOS!I170</f>
        <v>Nación</v>
      </c>
    </row>
    <row r="171" spans="13:19">
      <c r="M171" s="419" t="str">
        <f>+COMPROMISOS!Q171</f>
        <v>1010244381</v>
      </c>
      <c r="N171" s="422">
        <f>+COMPROMISOS!L171</f>
        <v>39333333</v>
      </c>
      <c r="O171" s="422">
        <f>+COMPROMISOS!M171</f>
        <v>0</v>
      </c>
      <c r="P171" s="422">
        <f>+COMPROMISOS!N171</f>
        <v>39333333</v>
      </c>
      <c r="Q171" s="422">
        <f>+COMPROMISOS!O171</f>
        <v>32000000</v>
      </c>
      <c r="R171" s="419">
        <f>+COMPROMISOS!A171</f>
        <v>36025</v>
      </c>
      <c r="S171" s="419" t="str">
        <f>+COMPROMISOS!I171</f>
        <v>Nación</v>
      </c>
    </row>
    <row r="172" spans="13:19">
      <c r="M172" s="419" t="str">
        <f>+COMPROMISOS!Q172</f>
        <v>1010188403</v>
      </c>
      <c r="N172" s="422">
        <f>+COMPROMISOS!L172</f>
        <v>59850000</v>
      </c>
      <c r="O172" s="422">
        <f>+COMPROMISOS!M172</f>
        <v>0</v>
      </c>
      <c r="P172" s="422">
        <f>+COMPROMISOS!N172</f>
        <v>59850000</v>
      </c>
      <c r="Q172" s="422">
        <f>+COMPROMISOS!O172</f>
        <v>49400000</v>
      </c>
      <c r="R172" s="419">
        <f>+COMPROMISOS!A172</f>
        <v>36125</v>
      </c>
      <c r="S172" s="419" t="str">
        <f>+COMPROMISOS!I172</f>
        <v>Nación</v>
      </c>
    </row>
    <row r="173" spans="13:19">
      <c r="M173" s="419" t="str">
        <f>+COMPROMISOS!Q173</f>
        <v>52884546</v>
      </c>
      <c r="N173" s="422">
        <f>+COMPROMISOS!L173</f>
        <v>71069691</v>
      </c>
      <c r="O173" s="422">
        <f>+COMPROMISOS!M173</f>
        <v>0</v>
      </c>
      <c r="P173" s="422">
        <f>+COMPROMISOS!N173</f>
        <v>71069691</v>
      </c>
      <c r="Q173" s="422">
        <f>+COMPROMISOS!O173</f>
        <v>58816296</v>
      </c>
      <c r="R173" s="419">
        <f>+COMPROMISOS!A173</f>
        <v>36225</v>
      </c>
      <c r="S173" s="419" t="str">
        <f>+COMPROMISOS!I173</f>
        <v>Nación</v>
      </c>
    </row>
    <row r="174" spans="13:19">
      <c r="M174" s="419" t="str">
        <f>+COMPROMISOS!Q174</f>
        <v>52789235</v>
      </c>
      <c r="N174" s="422">
        <f>+COMPROMISOS!L174</f>
        <v>59850000</v>
      </c>
      <c r="O174" s="422">
        <f>+COMPROMISOS!M174</f>
        <v>0</v>
      </c>
      <c r="P174" s="422">
        <f>+COMPROMISOS!N174</f>
        <v>59850000</v>
      </c>
      <c r="Q174" s="422">
        <f>+COMPROMISOS!O174</f>
        <v>49590000</v>
      </c>
      <c r="R174" s="419">
        <f>+COMPROMISOS!A174</f>
        <v>36725</v>
      </c>
      <c r="S174" s="419" t="str">
        <f>+COMPROMISOS!I174</f>
        <v>Nación</v>
      </c>
    </row>
    <row r="175" spans="13:19">
      <c r="M175" s="419" t="str">
        <f>+COMPROMISOS!Q175</f>
        <v>80172052</v>
      </c>
      <c r="N175" s="422">
        <f>+COMPROMISOS!L175</f>
        <v>78750000</v>
      </c>
      <c r="O175" s="422">
        <f>+COMPROMISOS!M175</f>
        <v>0</v>
      </c>
      <c r="P175" s="422">
        <f>+COMPROMISOS!N175</f>
        <v>78750000</v>
      </c>
      <c r="Q175" s="422">
        <f>+COMPROMISOS!O175</f>
        <v>65250000</v>
      </c>
      <c r="R175" s="419">
        <f>+COMPROMISOS!A175</f>
        <v>37125</v>
      </c>
      <c r="S175" s="419" t="str">
        <f>+COMPROMISOS!I175</f>
        <v>Nación</v>
      </c>
    </row>
    <row r="176" spans="13:19">
      <c r="M176" s="419" t="str">
        <f>+COMPROMISOS!Q176</f>
        <v>80829676</v>
      </c>
      <c r="N176" s="422">
        <f>+COMPROMISOS!L176</f>
        <v>100170000</v>
      </c>
      <c r="O176" s="422">
        <f>+COMPROMISOS!M176</f>
        <v>0</v>
      </c>
      <c r="P176" s="422">
        <f>+COMPROMISOS!N176</f>
        <v>100170000</v>
      </c>
      <c r="Q176" s="422">
        <f>+COMPROMISOS!O176</f>
        <v>82998000</v>
      </c>
      <c r="R176" s="419">
        <f>+COMPROMISOS!A176</f>
        <v>37325</v>
      </c>
      <c r="S176" s="419" t="str">
        <f>+COMPROMISOS!I176</f>
        <v>Nación</v>
      </c>
    </row>
    <row r="177" spans="13:19">
      <c r="M177" s="419" t="str">
        <f>+COMPROMISOS!Q177</f>
        <v>1024506268</v>
      </c>
      <c r="N177" s="422">
        <f>+COMPROMISOS!L177</f>
        <v>64575000</v>
      </c>
      <c r="O177" s="422">
        <f>+COMPROMISOS!M177</f>
        <v>0</v>
      </c>
      <c r="P177" s="422">
        <f>+COMPROMISOS!N177</f>
        <v>64575000</v>
      </c>
      <c r="Q177" s="422">
        <f>+COMPROMISOS!O177</f>
        <v>53505000</v>
      </c>
      <c r="R177" s="419">
        <f>+COMPROMISOS!A177</f>
        <v>37425</v>
      </c>
      <c r="S177" s="419" t="str">
        <f>+COMPROMISOS!I177</f>
        <v>Nación</v>
      </c>
    </row>
    <row r="178" spans="13:19">
      <c r="M178" s="419" t="str">
        <f>+COMPROMISOS!Q178</f>
        <v>1073819679</v>
      </c>
      <c r="N178" s="422">
        <f>+COMPROMISOS!L178</f>
        <v>100170000</v>
      </c>
      <c r="O178" s="422">
        <f>+COMPROMISOS!M178</f>
        <v>0</v>
      </c>
      <c r="P178" s="422">
        <f>+COMPROMISOS!N178</f>
        <v>100170000</v>
      </c>
      <c r="Q178" s="422">
        <f>+COMPROMISOS!O178</f>
        <v>82998000</v>
      </c>
      <c r="R178" s="419">
        <f>+COMPROMISOS!A178</f>
        <v>37525</v>
      </c>
      <c r="S178" s="419" t="str">
        <f>+COMPROMISOS!I178</f>
        <v>Nación</v>
      </c>
    </row>
    <row r="179" spans="13:19">
      <c r="M179" s="419" t="str">
        <f>+COMPROMISOS!Q179</f>
        <v>79905553</v>
      </c>
      <c r="N179" s="422">
        <f>+COMPROMISOS!L179</f>
        <v>34560000</v>
      </c>
      <c r="O179" s="422">
        <f>+COMPROMISOS!M179</f>
        <v>0</v>
      </c>
      <c r="P179" s="422">
        <f>+COMPROMISOS!N179</f>
        <v>34560000</v>
      </c>
      <c r="Q179" s="422">
        <f>+COMPROMISOS!O179</f>
        <v>28800000</v>
      </c>
      <c r="R179" s="419">
        <f>+COMPROMISOS!A179</f>
        <v>37625</v>
      </c>
      <c r="S179" s="419" t="str">
        <f>+COMPROMISOS!I179</f>
        <v>Nación</v>
      </c>
    </row>
    <row r="180" spans="13:19">
      <c r="M180" s="419" t="str">
        <f>+COMPROMISOS!Q180</f>
        <v>1001345720</v>
      </c>
      <c r="N180" s="422">
        <f>+COMPROMISOS!L180</f>
        <v>28258050</v>
      </c>
      <c r="O180" s="422">
        <f>+COMPROMISOS!M180</f>
        <v>0</v>
      </c>
      <c r="P180" s="422">
        <f>+COMPROMISOS!N180</f>
        <v>28258050</v>
      </c>
      <c r="Q180" s="422">
        <f>+COMPROMISOS!O180</f>
        <v>22989600</v>
      </c>
      <c r="R180" s="419">
        <f>+COMPROMISOS!A180</f>
        <v>37725</v>
      </c>
      <c r="S180" s="419" t="str">
        <f>+COMPROMISOS!I180</f>
        <v>Nación</v>
      </c>
    </row>
    <row r="181" spans="13:19">
      <c r="M181" s="419" t="str">
        <f>+COMPROMISOS!Q181</f>
        <v>11344671</v>
      </c>
      <c r="N181" s="422">
        <f>+COMPROMISOS!L181</f>
        <v>88529760</v>
      </c>
      <c r="O181" s="422">
        <f>+COMPROMISOS!M181</f>
        <v>0</v>
      </c>
      <c r="P181" s="422">
        <f>+COMPROMISOS!N181</f>
        <v>88529760</v>
      </c>
      <c r="Q181" s="422">
        <f>+COMPROMISOS!O181</f>
        <v>73774800</v>
      </c>
      <c r="R181" s="419">
        <f>+COMPROMISOS!A181</f>
        <v>37825</v>
      </c>
      <c r="S181" s="419" t="str">
        <f>+COMPROMISOS!I181</f>
        <v>Nación</v>
      </c>
    </row>
    <row r="182" spans="13:19">
      <c r="M182" s="419" t="str">
        <f>+COMPROMISOS!Q182</f>
        <v>79615238</v>
      </c>
      <c r="N182" s="422">
        <f>+COMPROMISOS!L182</f>
        <v>35748000</v>
      </c>
      <c r="O182" s="422">
        <f>+COMPROMISOS!M182</f>
        <v>0</v>
      </c>
      <c r="P182" s="422">
        <f>+COMPROMISOS!N182</f>
        <v>35748000</v>
      </c>
      <c r="Q182" s="422">
        <f>+COMPROMISOS!O182</f>
        <v>29900333</v>
      </c>
      <c r="R182" s="419">
        <f>+COMPROMISOS!A182</f>
        <v>37925</v>
      </c>
      <c r="S182" s="419" t="str">
        <f>+COMPROMISOS!I182</f>
        <v>Nación</v>
      </c>
    </row>
    <row r="183" spans="13:19">
      <c r="M183" s="419" t="str">
        <f>+COMPROMISOS!Q183</f>
        <v>1019137096</v>
      </c>
      <c r="N183" s="422">
        <f>+COMPROMISOS!L183</f>
        <v>43066667</v>
      </c>
      <c r="O183" s="422">
        <f>+COMPROMISOS!M183</f>
        <v>0</v>
      </c>
      <c r="P183" s="422">
        <f>+COMPROMISOS!N183</f>
        <v>43066667</v>
      </c>
      <c r="Q183" s="422">
        <f>+COMPROMISOS!O183</f>
        <v>36000000</v>
      </c>
      <c r="R183" s="419">
        <f>+COMPROMISOS!A183</f>
        <v>38025</v>
      </c>
      <c r="S183" s="419" t="str">
        <f>+COMPROMISOS!I183</f>
        <v>Nación</v>
      </c>
    </row>
    <row r="184" spans="13:19">
      <c r="M184" s="419" t="str">
        <f>+COMPROMISOS!Q184</f>
        <v>1020823962</v>
      </c>
      <c r="N184" s="422">
        <f>+COMPROMISOS!L184</f>
        <v>57063333</v>
      </c>
      <c r="O184" s="422">
        <f>+COMPROMISOS!M184</f>
        <v>0</v>
      </c>
      <c r="P184" s="422">
        <f>+COMPROMISOS!N184</f>
        <v>57063333</v>
      </c>
      <c r="Q184" s="422">
        <f>+COMPROMISOS!O184</f>
        <v>47700000</v>
      </c>
      <c r="R184" s="419">
        <f>+COMPROMISOS!A184</f>
        <v>38125</v>
      </c>
      <c r="S184" s="419" t="str">
        <f>+COMPROMISOS!I184</f>
        <v>Nación</v>
      </c>
    </row>
    <row r="185" spans="13:19">
      <c r="M185" s="419" t="str">
        <f>+COMPROMISOS!Q185</f>
        <v>80657736</v>
      </c>
      <c r="N185" s="422">
        <f>+COMPROMISOS!L185</f>
        <v>43200000</v>
      </c>
      <c r="O185" s="422">
        <f>+COMPROMISOS!M185</f>
        <v>0</v>
      </c>
      <c r="P185" s="422">
        <f>+COMPROMISOS!N185</f>
        <v>43200000</v>
      </c>
      <c r="Q185" s="422">
        <f>+COMPROMISOS!O185</f>
        <v>36000000</v>
      </c>
      <c r="R185" s="419">
        <f>+COMPROMISOS!A185</f>
        <v>38325</v>
      </c>
      <c r="S185" s="419" t="str">
        <f>+COMPROMISOS!I185</f>
        <v>Nación</v>
      </c>
    </row>
    <row r="186" spans="13:19">
      <c r="M186" s="419" t="str">
        <f>+COMPROMISOS!Q186</f>
        <v>74085669</v>
      </c>
      <c r="N186" s="422">
        <f>+COMPROMISOS!L186</f>
        <v>100170000</v>
      </c>
      <c r="O186" s="422">
        <f>+COMPROMISOS!M186</f>
        <v>-954000</v>
      </c>
      <c r="P186" s="422">
        <f>+COMPROMISOS!N186</f>
        <v>99216000</v>
      </c>
      <c r="Q186" s="422">
        <f>+COMPROMISOS!O186</f>
        <v>83316000</v>
      </c>
      <c r="R186" s="419">
        <f>+COMPROMISOS!A186</f>
        <v>38425</v>
      </c>
      <c r="S186" s="419" t="str">
        <f>+COMPROMISOS!I186</f>
        <v>Nación</v>
      </c>
    </row>
    <row r="187" spans="13:19">
      <c r="M187" s="419" t="str">
        <f>+COMPROMISOS!Q187</f>
        <v>93403142</v>
      </c>
      <c r="N187" s="422">
        <f>+COMPROMISOS!L187</f>
        <v>100170000</v>
      </c>
      <c r="O187" s="422">
        <f>+COMPROMISOS!M187</f>
        <v>0</v>
      </c>
      <c r="P187" s="422">
        <f>+COMPROMISOS!N187</f>
        <v>100170000</v>
      </c>
      <c r="Q187" s="422">
        <f>+COMPROMISOS!O187</f>
        <v>83316000</v>
      </c>
      <c r="R187" s="419">
        <f>+COMPROMISOS!A187</f>
        <v>38725</v>
      </c>
      <c r="S187" s="419" t="str">
        <f>+COMPROMISOS!I187</f>
        <v>Nación</v>
      </c>
    </row>
    <row r="188" spans="13:19">
      <c r="M188" s="419" t="str">
        <f>+COMPROMISOS!Q188</f>
        <v>1085317673</v>
      </c>
      <c r="N188" s="422">
        <f>+COMPROMISOS!L188</f>
        <v>38760960</v>
      </c>
      <c r="O188" s="422">
        <f>+COMPROMISOS!M188</f>
        <v>0</v>
      </c>
      <c r="P188" s="422">
        <f>+COMPROMISOS!N188</f>
        <v>38760960</v>
      </c>
      <c r="Q188" s="422">
        <f>+COMPROMISOS!O188</f>
        <v>31641600</v>
      </c>
      <c r="R188" s="419">
        <f>+COMPROMISOS!A188</f>
        <v>38825</v>
      </c>
      <c r="S188" s="419" t="str">
        <f>+COMPROMISOS!I188</f>
        <v>Nación</v>
      </c>
    </row>
    <row r="189" spans="13:19">
      <c r="M189" s="419" t="str">
        <f>+COMPROMISOS!Q189</f>
        <v>1023930130</v>
      </c>
      <c r="N189" s="422">
        <f>+COMPROMISOS!L189</f>
        <v>39195586</v>
      </c>
      <c r="O189" s="422">
        <f>+COMPROMISOS!M189</f>
        <v>0</v>
      </c>
      <c r="P189" s="422">
        <f>+COMPROMISOS!N189</f>
        <v>39195586</v>
      </c>
      <c r="Q189" s="422">
        <f>+COMPROMISOS!O189</f>
        <v>32105600</v>
      </c>
      <c r="R189" s="419">
        <f>+COMPROMISOS!A189</f>
        <v>38925</v>
      </c>
      <c r="S189" s="419" t="str">
        <f>+COMPROMISOS!I189</f>
        <v>Nación</v>
      </c>
    </row>
    <row r="190" spans="13:19">
      <c r="M190" s="419" t="str">
        <f>+COMPROMISOS!Q190</f>
        <v>1085941810</v>
      </c>
      <c r="N190" s="422">
        <f>+COMPROMISOS!L190</f>
        <v>18000000</v>
      </c>
      <c r="O190" s="422">
        <f>+COMPROMISOS!M190</f>
        <v>0</v>
      </c>
      <c r="P190" s="422">
        <f>+COMPROMISOS!N190</f>
        <v>18000000</v>
      </c>
      <c r="Q190" s="422">
        <f>+COMPROMISOS!O190</f>
        <v>12600000</v>
      </c>
      <c r="R190" s="419">
        <f>+COMPROMISOS!A190</f>
        <v>39025</v>
      </c>
      <c r="S190" s="419" t="str">
        <f>+COMPROMISOS!I190</f>
        <v>Nación</v>
      </c>
    </row>
    <row r="191" spans="13:19">
      <c r="M191" s="419" t="str">
        <f>+COMPROMISOS!Q191</f>
        <v>1000212904</v>
      </c>
      <c r="N191" s="422">
        <f>+COMPROMISOS!L191</f>
        <v>24885000</v>
      </c>
      <c r="O191" s="422">
        <f>+COMPROMISOS!M191</f>
        <v>0</v>
      </c>
      <c r="P191" s="422">
        <f>+COMPROMISOS!N191</f>
        <v>24885000</v>
      </c>
      <c r="Q191" s="422">
        <f>+COMPROMISOS!O191</f>
        <v>20619000</v>
      </c>
      <c r="R191" s="419">
        <f>+COMPROMISOS!A191</f>
        <v>39125</v>
      </c>
      <c r="S191" s="419" t="str">
        <f>+COMPROMISOS!I191</f>
        <v>Nación</v>
      </c>
    </row>
    <row r="192" spans="13:19">
      <c r="M192" s="419" t="str">
        <f>+COMPROMISOS!Q192</f>
        <v>1026575619</v>
      </c>
      <c r="N192" s="422">
        <f>+COMPROMISOS!L192</f>
        <v>59033333</v>
      </c>
      <c r="O192" s="422">
        <f>+COMPROMISOS!M192</f>
        <v>0</v>
      </c>
      <c r="P192" s="422">
        <f>+COMPROMISOS!N192</f>
        <v>59033333</v>
      </c>
      <c r="Q192" s="422">
        <f>+COMPROMISOS!O192</f>
        <v>49500000</v>
      </c>
      <c r="R192" s="419">
        <f>+COMPROMISOS!A192</f>
        <v>39225</v>
      </c>
      <c r="S192" s="419" t="str">
        <f>+COMPROMISOS!I192</f>
        <v>Nación</v>
      </c>
    </row>
    <row r="193" spans="13:19">
      <c r="M193" s="419" t="str">
        <f>+COMPROMISOS!Q193</f>
        <v>1193100603</v>
      </c>
      <c r="N193" s="422">
        <f>+COMPROMISOS!L193</f>
        <v>24108000</v>
      </c>
      <c r="O193" s="422">
        <f>+COMPROMISOS!M193</f>
        <v>0</v>
      </c>
      <c r="P193" s="422">
        <f>+COMPROMISOS!N193</f>
        <v>24108000</v>
      </c>
      <c r="Q193" s="422">
        <f>+COMPROMISOS!O193</f>
        <v>20281333</v>
      </c>
      <c r="R193" s="419">
        <f>+COMPROMISOS!A193</f>
        <v>40625</v>
      </c>
      <c r="S193" s="419" t="str">
        <f>+COMPROMISOS!I193</f>
        <v>Nación</v>
      </c>
    </row>
    <row r="194" spans="13:19">
      <c r="M194" s="419" t="str">
        <f>+COMPROMISOS!Q194</f>
        <v>1019063818</v>
      </c>
      <c r="N194" s="422">
        <f>+COMPROMISOS!L194</f>
        <v>34773700</v>
      </c>
      <c r="O194" s="422">
        <f>+COMPROMISOS!M194</f>
        <v>0</v>
      </c>
      <c r="P194" s="422">
        <f>+COMPROMISOS!N194</f>
        <v>34773700</v>
      </c>
      <c r="Q194" s="422">
        <f>+COMPROMISOS!O194</f>
        <v>29307600</v>
      </c>
      <c r="R194" s="419">
        <f>+COMPROMISOS!A194</f>
        <v>40925</v>
      </c>
      <c r="S194" s="419" t="str">
        <f>+COMPROMISOS!I194</f>
        <v>Nación</v>
      </c>
    </row>
    <row r="195" spans="13:19">
      <c r="M195" s="419" t="str">
        <f>+COMPROMISOS!Q195</f>
        <v>79371451</v>
      </c>
      <c r="N195" s="422">
        <f>+COMPROMISOS!L195</f>
        <v>78199660</v>
      </c>
      <c r="O195" s="422">
        <f>+COMPROMISOS!M195</f>
        <v>0</v>
      </c>
      <c r="P195" s="422">
        <f>+COMPROMISOS!N195</f>
        <v>78199660</v>
      </c>
      <c r="Q195" s="422">
        <f>+COMPROMISOS!O195</f>
        <v>66187800</v>
      </c>
      <c r="R195" s="419">
        <f>+COMPROMISOS!A195</f>
        <v>41025</v>
      </c>
      <c r="S195" s="419" t="str">
        <f>+COMPROMISOS!I195</f>
        <v>Nación</v>
      </c>
    </row>
    <row r="196" spans="13:19">
      <c r="M196" s="419" t="str">
        <f>+COMPROMISOS!Q196</f>
        <v>79535453</v>
      </c>
      <c r="N196" s="422">
        <f>+COMPROMISOS!L196</f>
        <v>84800000</v>
      </c>
      <c r="O196" s="422">
        <f>+COMPROMISOS!M196</f>
        <v>0</v>
      </c>
      <c r="P196" s="422">
        <f>+COMPROMISOS!N196</f>
        <v>84800000</v>
      </c>
      <c r="Q196" s="422">
        <f>+COMPROMISOS!O196</f>
        <v>72000000</v>
      </c>
      <c r="R196" s="419">
        <f>+COMPROMISOS!A196</f>
        <v>41725</v>
      </c>
      <c r="S196" s="419" t="str">
        <f>+COMPROMISOS!I196</f>
        <v>Nación</v>
      </c>
    </row>
    <row r="197" spans="13:19">
      <c r="M197" s="419" t="str">
        <f>+COMPROMISOS!Q197</f>
        <v>79518904</v>
      </c>
      <c r="N197" s="422">
        <f>+COMPROMISOS!L197</f>
        <v>95400000</v>
      </c>
      <c r="O197" s="422">
        <f>+COMPROMISOS!M197</f>
        <v>0</v>
      </c>
      <c r="P197" s="422">
        <f>+COMPROMISOS!N197</f>
        <v>95400000</v>
      </c>
      <c r="Q197" s="422">
        <f>+COMPROMISOS!O197</f>
        <v>81000000</v>
      </c>
      <c r="R197" s="419">
        <f>+COMPROMISOS!A197</f>
        <v>41825</v>
      </c>
      <c r="S197" s="419" t="str">
        <f>+COMPROMISOS!I197</f>
        <v>Nación</v>
      </c>
    </row>
    <row r="198" spans="13:19">
      <c r="M198" s="419" t="str">
        <f>+COMPROMISOS!Q198</f>
        <v>1000163404</v>
      </c>
      <c r="N198" s="422">
        <f>+COMPROMISOS!L198</f>
        <v>34680000</v>
      </c>
      <c r="O198" s="422">
        <f>+COMPROMISOS!M198</f>
        <v>0</v>
      </c>
      <c r="P198" s="422">
        <f>+COMPROMISOS!N198</f>
        <v>34680000</v>
      </c>
      <c r="Q198" s="422">
        <f>+COMPROMISOS!O198</f>
        <v>28800000</v>
      </c>
      <c r="R198" s="419">
        <f>+COMPROMISOS!A198</f>
        <v>41925</v>
      </c>
      <c r="S198" s="419" t="str">
        <f>+COMPROMISOS!I198</f>
        <v>Nación</v>
      </c>
    </row>
    <row r="199" spans="13:19">
      <c r="M199" s="419" t="str">
        <f>+COMPROMISOS!Q199</f>
        <v>93374848</v>
      </c>
      <c r="N199" s="422">
        <f>+COMPROMISOS!L199</f>
        <v>100170000</v>
      </c>
      <c r="O199" s="422">
        <f>+COMPROMISOS!M199</f>
        <v>0</v>
      </c>
      <c r="P199" s="422">
        <f>+COMPROMISOS!N199</f>
        <v>100170000</v>
      </c>
      <c r="Q199" s="422">
        <f>+COMPROMISOS!O199</f>
        <v>85224000</v>
      </c>
      <c r="R199" s="419">
        <f>+COMPROMISOS!A199</f>
        <v>42025</v>
      </c>
      <c r="S199" s="419" t="str">
        <f>+COMPROMISOS!I199</f>
        <v>Nación</v>
      </c>
    </row>
    <row r="200" spans="13:19">
      <c r="M200" s="419" t="str">
        <f>+COMPROMISOS!Q200</f>
        <v>1000941197</v>
      </c>
      <c r="N200" s="422">
        <f>+COMPROMISOS!L200</f>
        <v>24000000</v>
      </c>
      <c r="O200" s="422">
        <f>+COMPROMISOS!M200</f>
        <v>0</v>
      </c>
      <c r="P200" s="422">
        <f>+COMPROMISOS!N200</f>
        <v>24000000</v>
      </c>
      <c r="Q200" s="422">
        <f>+COMPROMISOS!O200</f>
        <v>17600000</v>
      </c>
      <c r="R200" s="419">
        <f>+COMPROMISOS!A200</f>
        <v>42125</v>
      </c>
      <c r="S200" s="419" t="str">
        <f>+COMPROMISOS!I200</f>
        <v>Nación</v>
      </c>
    </row>
    <row r="201" spans="13:19">
      <c r="M201" s="419" t="str">
        <f>+COMPROMISOS!Q201</f>
        <v>7216095</v>
      </c>
      <c r="N201" s="422">
        <f>+COMPROMISOS!L201</f>
        <v>44217900</v>
      </c>
      <c r="O201" s="422">
        <f>+COMPROMISOS!M201</f>
        <v>0</v>
      </c>
      <c r="P201" s="422">
        <f>+COMPROMISOS!N201</f>
        <v>44217900</v>
      </c>
      <c r="Q201" s="422">
        <f>+COMPROMISOS!O201</f>
        <v>37543500</v>
      </c>
      <c r="R201" s="419">
        <f>+COMPROMISOS!A201</f>
        <v>42225</v>
      </c>
      <c r="S201" s="419" t="str">
        <f>+COMPROMISOS!I201</f>
        <v>Nación</v>
      </c>
    </row>
    <row r="202" spans="13:19">
      <c r="M202" s="419" t="str">
        <f>+COMPROMISOS!Q202</f>
        <v>52697507</v>
      </c>
      <c r="N202" s="422">
        <f>+COMPROMISOS!L202</f>
        <v>52800000</v>
      </c>
      <c r="O202" s="422">
        <f>+COMPROMISOS!M202</f>
        <v>0</v>
      </c>
      <c r="P202" s="422">
        <f>+COMPROMISOS!N202</f>
        <v>52800000</v>
      </c>
      <c r="Q202" s="422">
        <f>+COMPROMISOS!O202</f>
        <v>44000000</v>
      </c>
      <c r="R202" s="419">
        <f>+COMPROMISOS!A202</f>
        <v>42325</v>
      </c>
      <c r="S202" s="419" t="str">
        <f>+COMPROMISOS!I202</f>
        <v>Propios</v>
      </c>
    </row>
    <row r="203" spans="13:19">
      <c r="M203" s="419" t="str">
        <f>+COMPROMISOS!Q203</f>
        <v>53051136</v>
      </c>
      <c r="N203" s="422">
        <f>+COMPROMISOS!L203</f>
        <v>42400000</v>
      </c>
      <c r="O203" s="422">
        <f>+COMPROMISOS!M203</f>
        <v>0</v>
      </c>
      <c r="P203" s="422">
        <f>+COMPROMISOS!N203</f>
        <v>42400000</v>
      </c>
      <c r="Q203" s="422">
        <f>+COMPROMISOS!O203</f>
        <v>36000000</v>
      </c>
      <c r="R203" s="419">
        <f>+COMPROMISOS!A203</f>
        <v>42425</v>
      </c>
      <c r="S203" s="419" t="str">
        <f>+COMPROMISOS!I203</f>
        <v>Nación</v>
      </c>
    </row>
    <row r="204" spans="13:19">
      <c r="M204" s="419" t="str">
        <f>+COMPROMISOS!Q204</f>
        <v>1030584253</v>
      </c>
      <c r="N204" s="422">
        <f>+COMPROMISOS!L204</f>
        <v>100170000</v>
      </c>
      <c r="O204" s="422">
        <f>+COMPROMISOS!M204</f>
        <v>0</v>
      </c>
      <c r="P204" s="422">
        <f>+COMPROMISOS!N204</f>
        <v>100170000</v>
      </c>
      <c r="Q204" s="422">
        <f>+COMPROMISOS!O204</f>
        <v>85224000</v>
      </c>
      <c r="R204" s="419">
        <f>+COMPROMISOS!A204</f>
        <v>42525</v>
      </c>
      <c r="S204" s="419" t="str">
        <f>+COMPROMISOS!I204</f>
        <v>Nación</v>
      </c>
    </row>
    <row r="205" spans="13:19">
      <c r="M205" s="419" t="str">
        <f>+COMPROMISOS!Q205</f>
        <v>1064977116</v>
      </c>
      <c r="N205" s="422">
        <f>+COMPROMISOS!L205</f>
        <v>34339211</v>
      </c>
      <c r="O205" s="422">
        <f>+COMPROMISOS!M205</f>
        <v>0</v>
      </c>
      <c r="P205" s="422">
        <f>+COMPROMISOS!N205</f>
        <v>34339211</v>
      </c>
      <c r="Q205" s="422">
        <f>+COMPROMISOS!O205</f>
        <v>28635813</v>
      </c>
      <c r="R205" s="419">
        <f>+COMPROMISOS!A205</f>
        <v>42625</v>
      </c>
      <c r="S205" s="419" t="str">
        <f>+COMPROMISOS!I205</f>
        <v>Nación</v>
      </c>
    </row>
    <row r="206" spans="13:19">
      <c r="M206" s="419" t="str">
        <f>+COMPROMISOS!Q206</f>
        <v>1024575049</v>
      </c>
      <c r="N206" s="422">
        <f>+COMPROMISOS!L206</f>
        <v>34101570</v>
      </c>
      <c r="O206" s="422">
        <f>+COMPROMISOS!M206</f>
        <v>0</v>
      </c>
      <c r="P206" s="422">
        <f>+COMPROMISOS!N206</f>
        <v>34101570</v>
      </c>
      <c r="Q206" s="422">
        <f>+COMPROMISOS!O206</f>
        <v>28516992</v>
      </c>
      <c r="R206" s="419">
        <f>+COMPROMISOS!A206</f>
        <v>42725</v>
      </c>
      <c r="S206" s="419" t="str">
        <f>+COMPROMISOS!I206</f>
        <v>Nación</v>
      </c>
    </row>
    <row r="207" spans="13:19">
      <c r="M207" s="419" t="str">
        <f>+COMPROMISOS!Q207</f>
        <v>1014297981</v>
      </c>
      <c r="N207" s="422">
        <f>+COMPROMISOS!L207</f>
        <v>58483333</v>
      </c>
      <c r="O207" s="422">
        <f>+COMPROMISOS!M207</f>
        <v>0</v>
      </c>
      <c r="P207" s="422">
        <f>+COMPROMISOS!N207</f>
        <v>58483333</v>
      </c>
      <c r="Q207" s="422">
        <f>+COMPROMISOS!O207</f>
        <v>49683333</v>
      </c>
      <c r="R207" s="419">
        <f>+COMPROMISOS!A207</f>
        <v>42925</v>
      </c>
      <c r="S207" s="419" t="str">
        <f>+COMPROMISOS!I207</f>
        <v>Nación</v>
      </c>
    </row>
    <row r="208" spans="13:19">
      <c r="M208" s="419" t="str">
        <f>+COMPROMISOS!Q208</f>
        <v>1065135288</v>
      </c>
      <c r="N208" s="422">
        <f>+COMPROMISOS!L208</f>
        <v>33995150</v>
      </c>
      <c r="O208" s="422">
        <f>+COMPROMISOS!M208</f>
        <v>0</v>
      </c>
      <c r="P208" s="422">
        <f>+COMPROMISOS!N208</f>
        <v>33995150</v>
      </c>
      <c r="Q208" s="422">
        <f>+COMPROMISOS!O208</f>
        <v>28428000</v>
      </c>
      <c r="R208" s="419">
        <f>+COMPROMISOS!A208</f>
        <v>43125</v>
      </c>
      <c r="S208" s="419" t="str">
        <f>+COMPROMISOS!I208</f>
        <v>Nación</v>
      </c>
    </row>
    <row r="209" spans="13:19">
      <c r="M209" s="419" t="str">
        <f>+COMPROMISOS!Q209</f>
        <v>1121831191</v>
      </c>
      <c r="N209" s="422">
        <f>+COMPROMISOS!L209</f>
        <v>48000000</v>
      </c>
      <c r="O209" s="422">
        <f>+COMPROMISOS!M209</f>
        <v>0</v>
      </c>
      <c r="P209" s="422">
        <f>+COMPROMISOS!N209</f>
        <v>48000000</v>
      </c>
      <c r="Q209" s="422">
        <f>+COMPROMISOS!O209</f>
        <v>35466667</v>
      </c>
      <c r="R209" s="419">
        <f>+COMPROMISOS!A209</f>
        <v>43225</v>
      </c>
      <c r="S209" s="419" t="str">
        <f>+COMPROMISOS!I209</f>
        <v>Nación</v>
      </c>
    </row>
    <row r="210" spans="13:19">
      <c r="M210" s="419" t="str">
        <f>+COMPROMISOS!Q210</f>
        <v>20483739</v>
      </c>
      <c r="N210" s="422">
        <f>+COMPROMISOS!L210</f>
        <v>84000000</v>
      </c>
      <c r="O210" s="422">
        <f>+COMPROMISOS!M210</f>
        <v>0</v>
      </c>
      <c r="P210" s="422">
        <f>+COMPROMISOS!N210</f>
        <v>84000000</v>
      </c>
      <c r="Q210" s="422">
        <f>+COMPROMISOS!O210</f>
        <v>70840000</v>
      </c>
      <c r="R210" s="419">
        <f>+COMPROMISOS!A210</f>
        <v>43425</v>
      </c>
      <c r="S210" s="419" t="str">
        <f>+COMPROMISOS!I210</f>
        <v>Nación</v>
      </c>
    </row>
    <row r="211" spans="13:19">
      <c r="M211" s="419" t="str">
        <f>+COMPROMISOS!Q211</f>
        <v>72206667</v>
      </c>
      <c r="N211" s="422">
        <f>+COMPROMISOS!L211</f>
        <v>99534000</v>
      </c>
      <c r="O211" s="422">
        <f>+COMPROMISOS!M211</f>
        <v>0</v>
      </c>
      <c r="P211" s="422">
        <f>+COMPROMISOS!N211</f>
        <v>99534000</v>
      </c>
      <c r="Q211" s="422">
        <f>+COMPROMISOS!O211</f>
        <v>85860000</v>
      </c>
      <c r="R211" s="419">
        <f>+COMPROMISOS!A211</f>
        <v>44025</v>
      </c>
      <c r="S211" s="419" t="str">
        <f>+COMPROMISOS!I211</f>
        <v>Nación</v>
      </c>
    </row>
    <row r="212" spans="13:19">
      <c r="M212" s="419" t="str">
        <f>+COMPROMISOS!Q212</f>
        <v>1030525922</v>
      </c>
      <c r="N212" s="422">
        <f>+COMPROMISOS!L212</f>
        <v>28730000</v>
      </c>
      <c r="O212" s="422">
        <f>+COMPROMISOS!M212</f>
        <v>0</v>
      </c>
      <c r="P212" s="422">
        <f>+COMPROMISOS!N212</f>
        <v>28730000</v>
      </c>
      <c r="Q212" s="422">
        <f>+COMPROMISOS!O212</f>
        <v>24803566</v>
      </c>
      <c r="R212" s="419">
        <f>+COMPROMISOS!A212</f>
        <v>44225</v>
      </c>
      <c r="S212" s="419" t="str">
        <f>+COMPROMISOS!I212</f>
        <v>Nación</v>
      </c>
    </row>
    <row r="213" spans="13:19">
      <c r="M213" s="419" t="str">
        <f>+COMPROMISOS!Q213</f>
        <v>1010020668</v>
      </c>
      <c r="N213" s="422">
        <f>+COMPROMISOS!L213</f>
        <v>39066666</v>
      </c>
      <c r="O213" s="422">
        <f>+COMPROMISOS!M213</f>
        <v>-32400000</v>
      </c>
      <c r="P213" s="422">
        <f>+COMPROMISOS!N213</f>
        <v>6666666</v>
      </c>
      <c r="Q213" s="422">
        <f>+COMPROMISOS!O213</f>
        <v>933333</v>
      </c>
      <c r="R213" s="419">
        <f>+COMPROMISOS!A213</f>
        <v>44325</v>
      </c>
      <c r="S213" s="419" t="str">
        <f>+COMPROMISOS!I213</f>
        <v>Nación</v>
      </c>
    </row>
    <row r="214" spans="13:19">
      <c r="M214" s="419" t="str">
        <f>+COMPROMISOS!Q214</f>
        <v>1050672404</v>
      </c>
      <c r="N214" s="422">
        <f>+COMPROMISOS!L214</f>
        <v>54600000</v>
      </c>
      <c r="O214" s="422">
        <f>+COMPROMISOS!M214</f>
        <v>0</v>
      </c>
      <c r="P214" s="422">
        <f>+COMPROMISOS!N214</f>
        <v>54600000</v>
      </c>
      <c r="Q214" s="422">
        <f>+COMPROMISOS!O214</f>
        <v>43600000</v>
      </c>
      <c r="R214" s="419">
        <f>+COMPROMISOS!A214</f>
        <v>44625</v>
      </c>
      <c r="S214" s="419" t="str">
        <f>+COMPROMISOS!I214</f>
        <v>Nación</v>
      </c>
    </row>
    <row r="215" spans="13:19">
      <c r="M215" s="419" t="str">
        <f>+COMPROMISOS!Q215</f>
        <v>18520529</v>
      </c>
      <c r="N215" s="422">
        <f>+COMPROMISOS!L215</f>
        <v>99245350</v>
      </c>
      <c r="O215" s="422">
        <f>+COMPROMISOS!M215</f>
        <v>0</v>
      </c>
      <c r="P215" s="422">
        <f>+COMPROMISOS!N215</f>
        <v>99245350</v>
      </c>
      <c r="Q215" s="422">
        <f>+COMPROMISOS!O215</f>
        <v>85351001</v>
      </c>
      <c r="R215" s="419">
        <f>+COMPROMISOS!A215</f>
        <v>44825</v>
      </c>
      <c r="S215" s="419" t="str">
        <f>+COMPROMISOS!I215</f>
        <v>Nación</v>
      </c>
    </row>
    <row r="216" spans="13:19">
      <c r="M216" s="419" t="str">
        <f>+COMPROMISOS!Q216</f>
        <v>51810900</v>
      </c>
      <c r="N216" s="422">
        <f>+COMPROMISOS!L216</f>
        <v>25029000</v>
      </c>
      <c r="O216" s="422">
        <f>+COMPROMISOS!M216</f>
        <v>0</v>
      </c>
      <c r="P216" s="422">
        <f>+COMPROMISOS!N216</f>
        <v>25029000</v>
      </c>
      <c r="Q216" s="422">
        <f>+COMPROMISOS!O216</f>
        <v>21691800</v>
      </c>
      <c r="R216" s="419">
        <f>+COMPROMISOS!A216</f>
        <v>44925</v>
      </c>
      <c r="S216" s="419" t="str">
        <f>+COMPROMISOS!I216</f>
        <v>Nación</v>
      </c>
    </row>
    <row r="217" spans="13:19">
      <c r="M217" s="419" t="str">
        <f>+COMPROMISOS!Q217</f>
        <v>1127052348</v>
      </c>
      <c r="N217" s="422">
        <f>+COMPROMISOS!L217</f>
        <v>35733333</v>
      </c>
      <c r="O217" s="422">
        <f>+COMPROMISOS!M217</f>
        <v>0</v>
      </c>
      <c r="P217" s="422">
        <f>+COMPROMISOS!N217</f>
        <v>35733333</v>
      </c>
      <c r="Q217" s="422">
        <f>+COMPROMISOS!O217</f>
        <v>32000000</v>
      </c>
      <c r="R217" s="419">
        <f>+COMPROMISOS!A217</f>
        <v>45025</v>
      </c>
      <c r="S217" s="419" t="str">
        <f>+COMPROMISOS!I217</f>
        <v>Nación</v>
      </c>
    </row>
    <row r="218" spans="13:19">
      <c r="M218" s="419" t="str">
        <f>+COMPROMISOS!Q218</f>
        <v>7179344</v>
      </c>
      <c r="N218" s="422">
        <f>+COMPROMISOS!L218</f>
        <v>61586667</v>
      </c>
      <c r="O218" s="422">
        <f>+COMPROMISOS!M218</f>
        <v>0</v>
      </c>
      <c r="P218" s="422">
        <f>+COMPROMISOS!N218</f>
        <v>61586667</v>
      </c>
      <c r="Q218" s="422">
        <f>+COMPROMISOS!O218</f>
        <v>55800000</v>
      </c>
      <c r="R218" s="419">
        <f>+COMPROMISOS!A218</f>
        <v>45525</v>
      </c>
      <c r="S218" s="419" t="str">
        <f>+COMPROMISOS!I218</f>
        <v>Nación</v>
      </c>
    </row>
    <row r="219" spans="13:19">
      <c r="M219" s="419" t="str">
        <f>+COMPROMISOS!Q219</f>
        <v>1018443506</v>
      </c>
      <c r="N219" s="422">
        <f>+COMPROMISOS!L219</f>
        <v>61586667</v>
      </c>
      <c r="O219" s="422">
        <f>+COMPROMISOS!M219</f>
        <v>0</v>
      </c>
      <c r="P219" s="422">
        <f>+COMPROMISOS!N219</f>
        <v>61586667</v>
      </c>
      <c r="Q219" s="422">
        <f>+COMPROMISOS!O219</f>
        <v>55800000</v>
      </c>
      <c r="R219" s="419">
        <f>+COMPROMISOS!A219</f>
        <v>45625</v>
      </c>
      <c r="S219" s="419" t="str">
        <f>+COMPROMISOS!I219</f>
        <v>Nación</v>
      </c>
    </row>
    <row r="220" spans="13:19">
      <c r="M220" s="419" t="str">
        <f>+COMPROMISOS!Q220</f>
        <v>80858310</v>
      </c>
      <c r="N220" s="422">
        <f>+COMPROMISOS!L220</f>
        <v>61474333</v>
      </c>
      <c r="O220" s="422">
        <f>+COMPROMISOS!M220</f>
        <v>0</v>
      </c>
      <c r="P220" s="422">
        <f>+COMPROMISOS!N220</f>
        <v>61474333</v>
      </c>
      <c r="Q220" s="422">
        <f>+COMPROMISOS!O220</f>
        <v>53370000</v>
      </c>
      <c r="R220" s="419">
        <f>+COMPROMISOS!A220</f>
        <v>45725</v>
      </c>
      <c r="S220" s="419" t="str">
        <f>+COMPROMISOS!I220</f>
        <v>Nación</v>
      </c>
    </row>
    <row r="221" spans="13:19">
      <c r="M221" s="419" t="str">
        <f>+COMPROMISOS!Q221</f>
        <v>33377752</v>
      </c>
      <c r="N221" s="422">
        <f>+COMPROMISOS!L221</f>
        <v>61586667</v>
      </c>
      <c r="O221" s="422">
        <f>+COMPROMISOS!M221</f>
        <v>0</v>
      </c>
      <c r="P221" s="422">
        <f>+COMPROMISOS!N221</f>
        <v>61586667</v>
      </c>
      <c r="Q221" s="422">
        <f>+COMPROMISOS!O221</f>
        <v>55800000</v>
      </c>
      <c r="R221" s="419">
        <f>+COMPROMISOS!A221</f>
        <v>46125</v>
      </c>
      <c r="S221" s="419" t="str">
        <f>+COMPROMISOS!I221</f>
        <v>Nación</v>
      </c>
    </row>
    <row r="222" spans="13:19">
      <c r="M222" s="419" t="str">
        <f>+COMPROMISOS!Q222</f>
        <v>79956389</v>
      </c>
      <c r="N222" s="422">
        <f>+COMPROMISOS!L222</f>
        <v>98580000</v>
      </c>
      <c r="O222" s="422">
        <f>+COMPROMISOS!M222</f>
        <v>0</v>
      </c>
      <c r="P222" s="422">
        <f>+COMPROMISOS!N222</f>
        <v>98580000</v>
      </c>
      <c r="Q222" s="422">
        <f>+COMPROMISOS!O222</f>
        <v>85860000</v>
      </c>
      <c r="R222" s="419">
        <f>+COMPROMISOS!A222</f>
        <v>46325</v>
      </c>
      <c r="S222" s="419" t="str">
        <f>+COMPROMISOS!I222</f>
        <v>Nación</v>
      </c>
    </row>
    <row r="223" spans="13:19">
      <c r="M223" s="419" t="str">
        <f>+COMPROMISOS!Q223</f>
        <v>52538092</v>
      </c>
      <c r="N223" s="422">
        <f>+COMPROMISOS!L223</f>
        <v>41400000</v>
      </c>
      <c r="O223" s="422">
        <f>+COMPROMISOS!M223</f>
        <v>0</v>
      </c>
      <c r="P223" s="422">
        <f>+COMPROMISOS!N223</f>
        <v>41400000</v>
      </c>
      <c r="Q223" s="422">
        <f>+COMPROMISOS!O223</f>
        <v>31970000</v>
      </c>
      <c r="R223" s="419">
        <f>+COMPROMISOS!A223</f>
        <v>46925</v>
      </c>
      <c r="S223" s="419" t="str">
        <f>+COMPROMISOS!I223</f>
        <v>Nación</v>
      </c>
    </row>
    <row r="224" spans="13:19">
      <c r="M224" s="419" t="str">
        <f>+COMPROMISOS!Q224</f>
        <v>53124060</v>
      </c>
      <c r="N224" s="422">
        <f>+COMPROMISOS!L224</f>
        <v>79670000</v>
      </c>
      <c r="O224" s="422">
        <f>+COMPROMISOS!M224</f>
        <v>0</v>
      </c>
      <c r="P224" s="422">
        <f>+COMPROMISOS!N224</f>
        <v>79670000</v>
      </c>
      <c r="Q224" s="422">
        <f>+COMPROMISOS!O224</f>
        <v>69390000</v>
      </c>
      <c r="R224" s="419">
        <f>+COMPROMISOS!A224</f>
        <v>47825</v>
      </c>
      <c r="S224" s="419" t="str">
        <f>+COMPROMISOS!I224</f>
        <v>Propios</v>
      </c>
    </row>
    <row r="225" spans="13:19">
      <c r="M225" s="419" t="str">
        <f>+COMPROMISOS!Q225</f>
        <v>1030556665</v>
      </c>
      <c r="N225" s="422">
        <f>+COMPROMISOS!L225</f>
        <v>46050000</v>
      </c>
      <c r="O225" s="422">
        <f>+COMPROMISOS!M225</f>
        <v>0</v>
      </c>
      <c r="P225" s="422">
        <f>+COMPROMISOS!N225</f>
        <v>46050000</v>
      </c>
      <c r="Q225" s="422">
        <f>+COMPROMISOS!O225</f>
        <v>40500000</v>
      </c>
      <c r="R225" s="419">
        <f>+COMPROMISOS!A225</f>
        <v>48825</v>
      </c>
      <c r="S225" s="419" t="str">
        <f>+COMPROMISOS!I225</f>
        <v>Nación</v>
      </c>
    </row>
    <row r="226" spans="13:19">
      <c r="M226" s="419" t="str">
        <f>+COMPROMISOS!Q226</f>
        <v>7171233</v>
      </c>
      <c r="N226" s="422">
        <f>+COMPROMISOS!L226</f>
        <v>102333333</v>
      </c>
      <c r="O226" s="422">
        <f>+COMPROMISOS!M226</f>
        <v>0</v>
      </c>
      <c r="P226" s="422">
        <f>+COMPROMISOS!N226</f>
        <v>102333333</v>
      </c>
      <c r="Q226" s="422">
        <f>+COMPROMISOS!O226</f>
        <v>90000000</v>
      </c>
      <c r="R226" s="419">
        <f>+COMPROMISOS!A226</f>
        <v>48925</v>
      </c>
      <c r="S226" s="419" t="str">
        <f>+COMPROMISOS!I226</f>
        <v>Nación</v>
      </c>
    </row>
    <row r="227" spans="13:19">
      <c r="M227" s="419" t="str">
        <f>+COMPROMISOS!Q227</f>
        <v>1010191398</v>
      </c>
      <c r="N227" s="422">
        <f>+COMPROMISOS!L227</f>
        <v>46050000</v>
      </c>
      <c r="O227" s="422">
        <f>+COMPROMISOS!M227</f>
        <v>0</v>
      </c>
      <c r="P227" s="422">
        <f>+COMPROMISOS!N227</f>
        <v>46050000</v>
      </c>
      <c r="Q227" s="422">
        <f>+COMPROMISOS!O227</f>
        <v>40500000</v>
      </c>
      <c r="R227" s="419">
        <f>+COMPROMISOS!A227</f>
        <v>49025</v>
      </c>
      <c r="S227" s="419" t="str">
        <f>+COMPROMISOS!I227</f>
        <v>Nación</v>
      </c>
    </row>
    <row r="228" spans="13:19">
      <c r="M228" s="419" t="str">
        <f>+COMPROMISOS!Q228</f>
        <v>80163989</v>
      </c>
      <c r="N228" s="422">
        <f>+COMPROMISOS!L228</f>
        <v>59600000</v>
      </c>
      <c r="O228" s="422">
        <f>+COMPROMISOS!M228</f>
        <v>0</v>
      </c>
      <c r="P228" s="422">
        <f>+COMPROMISOS!N228</f>
        <v>59600000</v>
      </c>
      <c r="Q228" s="422">
        <f>+COMPROMISOS!O228</f>
        <v>54000000</v>
      </c>
      <c r="R228" s="419">
        <f>+COMPROMISOS!A228</f>
        <v>49225</v>
      </c>
      <c r="S228" s="419" t="str">
        <f>+COMPROMISOS!I228</f>
        <v>Nación</v>
      </c>
    </row>
    <row r="229" spans="13:19">
      <c r="M229" s="419" t="str">
        <f>+COMPROMISOS!Q229</f>
        <v>1014246596</v>
      </c>
      <c r="N229" s="422">
        <f>+COMPROMISOS!L229</f>
        <v>39733333</v>
      </c>
      <c r="O229" s="422">
        <f>+COMPROMISOS!M229</f>
        <v>0</v>
      </c>
      <c r="P229" s="422">
        <f>+COMPROMISOS!N229</f>
        <v>39733333</v>
      </c>
      <c r="Q229" s="422">
        <f>+COMPROMISOS!O229</f>
        <v>36000000</v>
      </c>
      <c r="R229" s="419">
        <f>+COMPROMISOS!A229</f>
        <v>49325</v>
      </c>
      <c r="S229" s="419" t="str">
        <f>+COMPROMISOS!I229</f>
        <v>Nación</v>
      </c>
    </row>
    <row r="230" spans="13:19">
      <c r="M230" s="419" t="str">
        <f>+COMPROMISOS!Q230</f>
        <v>40078466</v>
      </c>
      <c r="N230" s="422">
        <f>+COMPROMISOS!L230</f>
        <v>59600000</v>
      </c>
      <c r="O230" s="422">
        <f>+COMPROMISOS!M230</f>
        <v>0</v>
      </c>
      <c r="P230" s="422">
        <f>+COMPROMISOS!N230</f>
        <v>59600000</v>
      </c>
      <c r="Q230" s="422">
        <f>+COMPROMISOS!O230</f>
        <v>54000000</v>
      </c>
      <c r="R230" s="419">
        <f>+COMPROMISOS!A230</f>
        <v>49425</v>
      </c>
      <c r="S230" s="419" t="str">
        <f>+COMPROMISOS!I230</f>
        <v>Nación</v>
      </c>
    </row>
    <row r="231" spans="13:19">
      <c r="M231" s="419" t="str">
        <f>+COMPROMISOS!Q231</f>
        <v>1018437143</v>
      </c>
      <c r="N231" s="422">
        <f>+COMPROMISOS!L231</f>
        <v>46050000</v>
      </c>
      <c r="O231" s="422">
        <f>+COMPROMISOS!M231</f>
        <v>0</v>
      </c>
      <c r="P231" s="422">
        <f>+COMPROMISOS!N231</f>
        <v>46050000</v>
      </c>
      <c r="Q231" s="422">
        <f>+COMPROMISOS!O231</f>
        <v>40500000</v>
      </c>
      <c r="R231" s="419">
        <f>+COMPROMISOS!A231</f>
        <v>49525</v>
      </c>
      <c r="S231" s="419" t="str">
        <f>+COMPROMISOS!I231</f>
        <v>Nación</v>
      </c>
    </row>
    <row r="232" spans="13:19">
      <c r="M232" s="419" t="str">
        <f>+COMPROMISOS!Q232</f>
        <v>79958613</v>
      </c>
      <c r="N232" s="422">
        <f>+COMPROMISOS!L232</f>
        <v>58000000</v>
      </c>
      <c r="O232" s="422">
        <f>+COMPROMISOS!M232</f>
        <v>0</v>
      </c>
      <c r="P232" s="422">
        <f>+COMPROMISOS!N232</f>
        <v>58000000</v>
      </c>
      <c r="Q232" s="422">
        <f>+COMPROMISOS!O232</f>
        <v>51040000</v>
      </c>
      <c r="R232" s="419">
        <f>+COMPROMISOS!A232</f>
        <v>55125</v>
      </c>
      <c r="S232" s="419" t="str">
        <f>+COMPROMISOS!I232</f>
        <v>Nación</v>
      </c>
    </row>
    <row r="233" spans="13:19">
      <c r="M233" s="419" t="str">
        <f>+COMPROMISOS!Q233</f>
        <v>1016027177</v>
      </c>
      <c r="N233" s="422">
        <f>+COMPROMISOS!L233</f>
        <v>55000000</v>
      </c>
      <c r="O233" s="422">
        <f>+COMPROMISOS!M233</f>
        <v>0</v>
      </c>
      <c r="P233" s="422">
        <f>+COMPROMISOS!N233</f>
        <v>55000000</v>
      </c>
      <c r="Q233" s="422">
        <f>+COMPROMISOS!O233</f>
        <v>48583334</v>
      </c>
      <c r="R233" s="419">
        <f>+COMPROMISOS!A233</f>
        <v>55225</v>
      </c>
      <c r="S233" s="419" t="str">
        <f>+COMPROMISOS!I233</f>
        <v>Nación</v>
      </c>
    </row>
    <row r="234" spans="13:19">
      <c r="M234" s="419" t="str">
        <f>+COMPROMISOS!Q234</f>
        <v>1015478288</v>
      </c>
      <c r="N234" s="422">
        <f>+COMPROMISOS!L234</f>
        <v>32106667</v>
      </c>
      <c r="O234" s="422">
        <f>+COMPROMISOS!M234</f>
        <v>0</v>
      </c>
      <c r="P234" s="422">
        <f>+COMPROMISOS!N234</f>
        <v>32106667</v>
      </c>
      <c r="Q234" s="422">
        <f>+COMPROMISOS!O234</f>
        <v>28266667</v>
      </c>
      <c r="R234" s="419">
        <f>+COMPROMISOS!A234</f>
        <v>55325</v>
      </c>
      <c r="S234" s="419" t="str">
        <f>+COMPROMISOS!I234</f>
        <v>Nación</v>
      </c>
    </row>
    <row r="235" spans="13:19">
      <c r="M235" s="419" t="str">
        <f>+COMPROMISOS!Q235</f>
        <v>1018458272</v>
      </c>
      <c r="N235" s="422">
        <f>+COMPROMISOS!L235</f>
        <v>55916667</v>
      </c>
      <c r="O235" s="422">
        <f>+COMPROMISOS!M235</f>
        <v>0</v>
      </c>
      <c r="P235" s="422">
        <f>+COMPROMISOS!N235</f>
        <v>55916667</v>
      </c>
      <c r="Q235" s="422">
        <f>+COMPROMISOS!O235</f>
        <v>49316667</v>
      </c>
      <c r="R235" s="419">
        <f>+COMPROMISOS!A235</f>
        <v>55525</v>
      </c>
      <c r="S235" s="419" t="str">
        <f>+COMPROMISOS!I235</f>
        <v>Nación</v>
      </c>
    </row>
    <row r="236" spans="13:19">
      <c r="M236" s="419" t="str">
        <f>+COMPROMISOS!Q236</f>
        <v>1010244452</v>
      </c>
      <c r="N236" s="422">
        <f>+COMPROMISOS!L236</f>
        <v>54060000</v>
      </c>
      <c r="O236" s="422">
        <f>+COMPROMISOS!M236</f>
        <v>0</v>
      </c>
      <c r="P236" s="422">
        <f>+COMPROMISOS!N236</f>
        <v>54060000</v>
      </c>
      <c r="Q236" s="422">
        <f>+COMPROMISOS!O236</f>
        <v>48760000</v>
      </c>
      <c r="R236" s="419">
        <f>+COMPROMISOS!A236</f>
        <v>55625</v>
      </c>
      <c r="S236" s="419" t="str">
        <f>+COMPROMISOS!I236</f>
        <v>Nación</v>
      </c>
    </row>
    <row r="237" spans="13:19">
      <c r="M237" s="419" t="str">
        <f>+COMPROMISOS!Q237</f>
        <v>1015445404</v>
      </c>
      <c r="N237" s="422">
        <f>+COMPROMISOS!L237</f>
        <v>55000000</v>
      </c>
      <c r="O237" s="422">
        <f>+COMPROMISOS!M237</f>
        <v>0</v>
      </c>
      <c r="P237" s="422">
        <f>+COMPROMISOS!N237</f>
        <v>55000000</v>
      </c>
      <c r="Q237" s="422">
        <f>+COMPROMISOS!O237</f>
        <v>48400000</v>
      </c>
      <c r="R237" s="419">
        <f>+COMPROMISOS!A237</f>
        <v>55925</v>
      </c>
      <c r="S237" s="419" t="str">
        <f>+COMPROMISOS!I237</f>
        <v>Nación</v>
      </c>
    </row>
    <row r="238" spans="13:19">
      <c r="M238" s="419" t="str">
        <f>+COMPROMISOS!Q238</f>
        <v>1019045718</v>
      </c>
      <c r="N238" s="422">
        <f>+COMPROMISOS!L238</f>
        <v>96583333</v>
      </c>
      <c r="O238" s="422">
        <f>+COMPROMISOS!M238</f>
        <v>0</v>
      </c>
      <c r="P238" s="422">
        <f>+COMPROMISOS!N238</f>
        <v>96583333</v>
      </c>
      <c r="Q238" s="422">
        <f>+COMPROMISOS!O238</f>
        <v>85500000</v>
      </c>
      <c r="R238" s="419">
        <f>+COMPROMISOS!A238</f>
        <v>56725</v>
      </c>
      <c r="S238" s="419" t="str">
        <f>+COMPROMISOS!I238</f>
        <v>Nación</v>
      </c>
    </row>
    <row r="239" spans="13:19">
      <c r="M239" s="419" t="str">
        <f>+COMPROMISOS!Q239</f>
        <v>80230769</v>
      </c>
      <c r="N239" s="422">
        <f>+COMPROMISOS!L239</f>
        <v>71379000</v>
      </c>
      <c r="O239" s="422">
        <f>+COMPROMISOS!M239</f>
        <v>0</v>
      </c>
      <c r="P239" s="422">
        <f>+COMPROMISOS!N239</f>
        <v>71379000</v>
      </c>
      <c r="Q239" s="422">
        <f>+COMPROMISOS!O239</f>
        <v>64241100</v>
      </c>
      <c r="R239" s="419">
        <f>+COMPROMISOS!A239</f>
        <v>56825</v>
      </c>
      <c r="S239" s="419" t="str">
        <f>+COMPROMISOS!I239</f>
        <v>Nación</v>
      </c>
    </row>
    <row r="240" spans="13:19">
      <c r="M240" s="419" t="str">
        <f>+COMPROMISOS!Q240</f>
        <v>1032492612</v>
      </c>
      <c r="N240" s="422">
        <f>+COMPROMISOS!L240</f>
        <v>45000000</v>
      </c>
      <c r="O240" s="422">
        <f>+COMPROMISOS!M240</f>
        <v>0</v>
      </c>
      <c r="P240" s="422">
        <f>+COMPROMISOS!N240</f>
        <v>45000000</v>
      </c>
      <c r="Q240" s="422">
        <f>+COMPROMISOS!O240</f>
        <v>40500000</v>
      </c>
      <c r="R240" s="419">
        <f>+COMPROMISOS!A240</f>
        <v>56925</v>
      </c>
      <c r="S240" s="419" t="str">
        <f>+COMPROMISOS!I240</f>
        <v>Nación</v>
      </c>
    </row>
    <row r="241" spans="13:19">
      <c r="M241" s="419" t="str">
        <f>+COMPROMISOS!Q241</f>
        <v>52078799</v>
      </c>
      <c r="N241" s="422">
        <f>+COMPROMISOS!L241</f>
        <v>89400000</v>
      </c>
      <c r="O241" s="422">
        <f>+COMPROMISOS!M241</f>
        <v>0</v>
      </c>
      <c r="P241" s="422">
        <f>+COMPROMISOS!N241</f>
        <v>89400000</v>
      </c>
      <c r="Q241" s="422">
        <f>+COMPROMISOS!O241</f>
        <v>81000000</v>
      </c>
      <c r="R241" s="419">
        <f>+COMPROMISOS!A241</f>
        <v>57025</v>
      </c>
      <c r="S241" s="419" t="str">
        <f>+COMPROMISOS!I241</f>
        <v>Nación</v>
      </c>
    </row>
    <row r="242" spans="13:19">
      <c r="M242" s="419" t="str">
        <f>+COMPROMISOS!Q242</f>
        <v>1032383774</v>
      </c>
      <c r="N242" s="422">
        <f>+COMPROMISOS!L242</f>
        <v>32250000</v>
      </c>
      <c r="O242" s="422">
        <f>+COMPROMISOS!M242</f>
        <v>0</v>
      </c>
      <c r="P242" s="422">
        <f>+COMPROMISOS!N242</f>
        <v>32250000</v>
      </c>
      <c r="Q242" s="422">
        <f>+COMPROMISOS!O242</f>
        <v>27950000</v>
      </c>
      <c r="R242" s="419">
        <f>+COMPROMISOS!A242</f>
        <v>57425</v>
      </c>
      <c r="S242" s="419" t="str">
        <f>+COMPROMISOS!I242</f>
        <v>Nación</v>
      </c>
    </row>
    <row r="243" spans="13:19">
      <c r="M243" s="419" t="str">
        <f>+COMPROMISOS!Q243</f>
        <v>25290766</v>
      </c>
      <c r="N243" s="422">
        <f>+COMPROMISOS!L243</f>
        <v>20600000</v>
      </c>
      <c r="O243" s="422">
        <f>+COMPROMISOS!M243</f>
        <v>0</v>
      </c>
      <c r="P243" s="422">
        <f>+COMPROMISOS!N243</f>
        <v>20600000</v>
      </c>
      <c r="Q243" s="422">
        <f>+COMPROMISOS!O243</f>
        <v>16480000</v>
      </c>
      <c r="R243" s="419">
        <f>+COMPROMISOS!A243</f>
        <v>57525</v>
      </c>
      <c r="S243" s="419" t="str">
        <f>+COMPROMISOS!I243</f>
        <v>Propios</v>
      </c>
    </row>
    <row r="244" spans="13:19">
      <c r="M244" s="419" t="str">
        <f>+COMPROMISOS!Q244</f>
        <v>80830945</v>
      </c>
      <c r="N244" s="422">
        <f>+COMPROMISOS!L244</f>
        <v>44000000</v>
      </c>
      <c r="O244" s="422">
        <f>+COMPROMISOS!M244</f>
        <v>0</v>
      </c>
      <c r="P244" s="422">
        <f>+COMPROMISOS!N244</f>
        <v>44000000</v>
      </c>
      <c r="Q244" s="422">
        <f>+COMPROMISOS!O244</f>
        <v>36000000</v>
      </c>
      <c r="R244" s="419">
        <f>+COMPROMISOS!A244</f>
        <v>57625</v>
      </c>
      <c r="S244" s="419" t="str">
        <f>+COMPROMISOS!I244</f>
        <v>Nación</v>
      </c>
    </row>
    <row r="245" spans="13:19">
      <c r="M245" s="419" t="str">
        <f>+COMPROMISOS!Q245</f>
        <v>41730005</v>
      </c>
      <c r="N245" s="422">
        <f>+COMPROMISOS!L245</f>
        <v>60000000</v>
      </c>
      <c r="O245" s="422">
        <f>+COMPROMISOS!M245</f>
        <v>0</v>
      </c>
      <c r="P245" s="422">
        <f>+COMPROMISOS!N245</f>
        <v>60000000</v>
      </c>
      <c r="Q245" s="422">
        <f>+COMPROMISOS!O245</f>
        <v>54000000</v>
      </c>
      <c r="R245" s="419">
        <f>+COMPROMISOS!A245</f>
        <v>57725</v>
      </c>
      <c r="S245" s="419" t="str">
        <f>+COMPROMISOS!I245</f>
        <v>Nación</v>
      </c>
    </row>
    <row r="246" spans="13:19">
      <c r="M246" s="419" t="str">
        <f>+COMPROMISOS!Q246</f>
        <v>1016048429</v>
      </c>
      <c r="N246" s="422">
        <f>+COMPROMISOS!L246</f>
        <v>30344480</v>
      </c>
      <c r="O246" s="422">
        <f>+COMPROMISOS!M246</f>
        <v>0</v>
      </c>
      <c r="P246" s="422">
        <f>+COMPROMISOS!N246</f>
        <v>30344480</v>
      </c>
      <c r="Q246" s="422">
        <f>+COMPROMISOS!O246</f>
        <v>27310032</v>
      </c>
      <c r="R246" s="419">
        <f>+COMPROMISOS!A246</f>
        <v>57925</v>
      </c>
      <c r="S246" s="419" t="str">
        <f>+COMPROMISOS!I246</f>
        <v>Nación</v>
      </c>
    </row>
    <row r="247" spans="13:19">
      <c r="M247" s="419" t="str">
        <f>+COMPROMISOS!Q247</f>
        <v>79728511</v>
      </c>
      <c r="N247" s="422">
        <f>+COMPROMISOS!L247</f>
        <v>30344480</v>
      </c>
      <c r="O247" s="422">
        <f>+COMPROMISOS!M247</f>
        <v>0</v>
      </c>
      <c r="P247" s="422">
        <f>+COMPROMISOS!N247</f>
        <v>30344480</v>
      </c>
      <c r="Q247" s="422">
        <f>+COMPROMISOS!O247</f>
        <v>27310032</v>
      </c>
      <c r="R247" s="419">
        <f>+COMPROMISOS!A247</f>
        <v>58025</v>
      </c>
      <c r="S247" s="419" t="str">
        <f>+COMPROMISOS!I247</f>
        <v>Nación</v>
      </c>
    </row>
    <row r="248" spans="13:19">
      <c r="M248" s="419" t="str">
        <f>+COMPROMISOS!Q248</f>
        <v>52874451</v>
      </c>
      <c r="N248" s="422">
        <f>+COMPROMISOS!L248</f>
        <v>80000000</v>
      </c>
      <c r="O248" s="422">
        <f>+COMPROMISOS!M248</f>
        <v>0</v>
      </c>
      <c r="P248" s="422">
        <f>+COMPROMISOS!N248</f>
        <v>80000000</v>
      </c>
      <c r="Q248" s="422">
        <f>+COMPROMISOS!O248</f>
        <v>72000000</v>
      </c>
      <c r="R248" s="419">
        <f>+COMPROMISOS!A248</f>
        <v>58425</v>
      </c>
      <c r="S248" s="419" t="str">
        <f>+COMPROMISOS!I248</f>
        <v>Nación</v>
      </c>
    </row>
    <row r="249" spans="13:19">
      <c r="M249" s="419" t="str">
        <f>+COMPROMISOS!Q249</f>
        <v>80858396</v>
      </c>
      <c r="N249" s="422">
        <f>+COMPROMISOS!L249</f>
        <v>32500000</v>
      </c>
      <c r="O249" s="422">
        <f>+COMPROMISOS!M249</f>
        <v>0</v>
      </c>
      <c r="P249" s="422">
        <f>+COMPROMISOS!N249</f>
        <v>32500000</v>
      </c>
      <c r="Q249" s="422">
        <f>+COMPROMISOS!O249</f>
        <v>26000000</v>
      </c>
      <c r="R249" s="419">
        <f>+COMPROMISOS!A249</f>
        <v>58525</v>
      </c>
      <c r="S249" s="419" t="str">
        <f>+COMPROMISOS!I249</f>
        <v>Propios</v>
      </c>
    </row>
    <row r="250" spans="13:19">
      <c r="M250" s="419" t="str">
        <f>+COMPROMISOS!Q250</f>
        <v>80870627</v>
      </c>
      <c r="N250" s="422">
        <f>+COMPROMISOS!L250</f>
        <v>20600000</v>
      </c>
      <c r="O250" s="422">
        <f>+COMPROMISOS!M250</f>
        <v>0</v>
      </c>
      <c r="P250" s="422">
        <f>+COMPROMISOS!N250</f>
        <v>20600000</v>
      </c>
      <c r="Q250" s="422">
        <f>+COMPROMISOS!O250</f>
        <v>12360000</v>
      </c>
      <c r="R250" s="419">
        <f>+COMPROMISOS!A250</f>
        <v>58725</v>
      </c>
      <c r="S250" s="419" t="str">
        <f>+COMPROMISOS!I250</f>
        <v>Nación</v>
      </c>
    </row>
    <row r="251" spans="13:19">
      <c r="M251" s="419" t="str">
        <f>+COMPROMISOS!Q251</f>
        <v>80870627</v>
      </c>
      <c r="N251" s="422">
        <f>+COMPROMISOS!L251</f>
        <v>61800000</v>
      </c>
      <c r="O251" s="422">
        <f>+COMPROMISOS!M251</f>
        <v>0</v>
      </c>
      <c r="P251" s="422">
        <f>+COMPROMISOS!N251</f>
        <v>61800000</v>
      </c>
      <c r="Q251" s="422">
        <f>+COMPROMISOS!O251</f>
        <v>61800000</v>
      </c>
      <c r="R251" s="419">
        <f>+COMPROMISOS!A251</f>
        <v>58825</v>
      </c>
      <c r="S251" s="419" t="str">
        <f>+COMPROMISOS!I251</f>
        <v>Propios</v>
      </c>
    </row>
    <row r="252" spans="13:19">
      <c r="M252" s="419" t="str">
        <f>+COMPROMISOS!Q252</f>
        <v>1000321600</v>
      </c>
      <c r="N252" s="422">
        <f>+COMPROMISOS!L252</f>
        <v>28000000</v>
      </c>
      <c r="O252" s="422">
        <f>+COMPROMISOS!M252</f>
        <v>0</v>
      </c>
      <c r="P252" s="422">
        <f>+COMPROMISOS!N252</f>
        <v>28000000</v>
      </c>
      <c r="Q252" s="422">
        <f>+COMPROMISOS!O252</f>
        <v>24000000</v>
      </c>
      <c r="R252" s="419">
        <f>+COMPROMISOS!A252</f>
        <v>58925</v>
      </c>
      <c r="S252" s="419" t="str">
        <f>+COMPROMISOS!I252</f>
        <v>Propios</v>
      </c>
    </row>
    <row r="253" spans="13:19">
      <c r="M253" s="419" t="str">
        <f>+COMPROMISOS!Q253</f>
        <v>1018461910</v>
      </c>
      <c r="N253" s="422">
        <f>+COMPROMISOS!L253</f>
        <v>28000000</v>
      </c>
      <c r="O253" s="422">
        <f>+COMPROMISOS!M253</f>
        <v>0</v>
      </c>
      <c r="P253" s="422">
        <f>+COMPROMISOS!N253</f>
        <v>28000000</v>
      </c>
      <c r="Q253" s="422">
        <f>+COMPROMISOS!O253</f>
        <v>24000000</v>
      </c>
      <c r="R253" s="419">
        <f>+COMPROMISOS!A253</f>
        <v>59225</v>
      </c>
      <c r="S253" s="419" t="str">
        <f>+COMPROMISOS!I253</f>
        <v>Propios</v>
      </c>
    </row>
    <row r="254" spans="13:19">
      <c r="M254" s="419" t="str">
        <f>+COMPROMISOS!Q254</f>
        <v>52433711</v>
      </c>
      <c r="N254" s="422">
        <f>+COMPROMISOS!L254</f>
        <v>100000000</v>
      </c>
      <c r="O254" s="422">
        <f>+COMPROMISOS!M254</f>
        <v>0</v>
      </c>
      <c r="P254" s="422">
        <f>+COMPROMISOS!N254</f>
        <v>100000000</v>
      </c>
      <c r="Q254" s="422">
        <f>+COMPROMISOS!O254</f>
        <v>90000000</v>
      </c>
      <c r="R254" s="419">
        <f>+COMPROMISOS!A254</f>
        <v>59325</v>
      </c>
      <c r="S254" s="419" t="str">
        <f>+COMPROMISOS!I254</f>
        <v>Nación</v>
      </c>
    </row>
    <row r="255" spans="13:19">
      <c r="M255" s="419" t="str">
        <f>+COMPROMISOS!Q255</f>
        <v>1098803026</v>
      </c>
      <c r="N255" s="422">
        <f>+COMPROMISOS!L255</f>
        <v>40000000</v>
      </c>
      <c r="O255" s="422">
        <f>+COMPROMISOS!M255</f>
        <v>0</v>
      </c>
      <c r="P255" s="422">
        <f>+COMPROMISOS!N255</f>
        <v>40000000</v>
      </c>
      <c r="Q255" s="422">
        <f>+COMPROMISOS!O255</f>
        <v>36000000</v>
      </c>
      <c r="R255" s="419">
        <f>+COMPROMISOS!A255</f>
        <v>59425</v>
      </c>
      <c r="S255" s="419" t="str">
        <f>+COMPROMISOS!I255</f>
        <v>Nación</v>
      </c>
    </row>
    <row r="256" spans="13:19">
      <c r="M256" s="419" t="str">
        <f>+COMPROMISOS!Q256</f>
        <v>1032416588</v>
      </c>
      <c r="N256" s="422">
        <f>+COMPROMISOS!L256</f>
        <v>47500000</v>
      </c>
      <c r="O256" s="422">
        <f>+COMPROMISOS!M256</f>
        <v>0</v>
      </c>
      <c r="P256" s="422">
        <f>+COMPROMISOS!N256</f>
        <v>47500000</v>
      </c>
      <c r="Q256" s="422">
        <f>+COMPROMISOS!O256</f>
        <v>42500000</v>
      </c>
      <c r="R256" s="419">
        <f>+COMPROMISOS!A256</f>
        <v>59525</v>
      </c>
      <c r="S256" s="419" t="str">
        <f>+COMPROMISOS!I256</f>
        <v>Nación</v>
      </c>
    </row>
    <row r="257" spans="13:19">
      <c r="M257" s="419" t="str">
        <f>+COMPROMISOS!Q257</f>
        <v>1144154943</v>
      </c>
      <c r="N257" s="422">
        <f>+COMPROMISOS!L257</f>
        <v>22866000</v>
      </c>
      <c r="O257" s="422">
        <f>+COMPROMISOS!M257</f>
        <v>0</v>
      </c>
      <c r="P257" s="422">
        <f>+COMPROMISOS!N257</f>
        <v>22866000</v>
      </c>
      <c r="Q257" s="422">
        <f>+COMPROMISOS!O257</f>
        <v>20350740</v>
      </c>
      <c r="R257" s="419">
        <f>+COMPROMISOS!A257</f>
        <v>59625</v>
      </c>
      <c r="S257" s="419" t="str">
        <f>+COMPROMISOS!I257</f>
        <v>Nación</v>
      </c>
    </row>
    <row r="258" spans="13:19">
      <c r="M258" s="419" t="str">
        <f>+COMPROMISOS!Q258</f>
        <v>1077849803</v>
      </c>
      <c r="N258" s="422">
        <f>+COMPROMISOS!L258</f>
        <v>35535000</v>
      </c>
      <c r="O258" s="422">
        <f>+COMPROMISOS!M258</f>
        <v>0</v>
      </c>
      <c r="P258" s="422">
        <f>+COMPROMISOS!N258</f>
        <v>35535000</v>
      </c>
      <c r="Q258" s="422">
        <f>+COMPROMISOS!O258</f>
        <v>31626150</v>
      </c>
      <c r="R258" s="419">
        <f>+COMPROMISOS!A258</f>
        <v>59725</v>
      </c>
      <c r="S258" s="419" t="str">
        <f>+COMPROMISOS!I258</f>
        <v>Nación</v>
      </c>
    </row>
    <row r="259" spans="13:19">
      <c r="M259" s="419" t="str">
        <f>+COMPROMISOS!Q259</f>
        <v>1080363751</v>
      </c>
      <c r="N259" s="422">
        <f>+COMPROMISOS!L259</f>
        <v>32754000</v>
      </c>
      <c r="O259" s="422">
        <f>+COMPROMISOS!M259</f>
        <v>0</v>
      </c>
      <c r="P259" s="422">
        <f>+COMPROMISOS!N259</f>
        <v>32754000</v>
      </c>
      <c r="Q259" s="422">
        <f>+COMPROMISOS!O259</f>
        <v>29041880</v>
      </c>
      <c r="R259" s="419">
        <f>+COMPROMISOS!A259</f>
        <v>59825</v>
      </c>
      <c r="S259" s="419" t="str">
        <f>+COMPROMISOS!I259</f>
        <v>Nación</v>
      </c>
    </row>
    <row r="260" spans="13:19">
      <c r="M260" s="419" t="str">
        <f>+COMPROMISOS!Q260</f>
        <v>1049614781</v>
      </c>
      <c r="N260" s="422">
        <f>+COMPROMISOS!L260</f>
        <v>35643150</v>
      </c>
      <c r="O260" s="422">
        <f>+COMPROMISOS!M260</f>
        <v>0</v>
      </c>
      <c r="P260" s="422">
        <f>+COMPROMISOS!N260</f>
        <v>35643150</v>
      </c>
      <c r="Q260" s="422">
        <f>+COMPROMISOS!O260</f>
        <v>31722403</v>
      </c>
      <c r="R260" s="419">
        <f>+COMPROMISOS!A260</f>
        <v>59925</v>
      </c>
      <c r="S260" s="419" t="str">
        <f>+COMPROMISOS!I260</f>
        <v>Nación</v>
      </c>
    </row>
    <row r="261" spans="13:19">
      <c r="M261" s="419" t="str">
        <f>+COMPROMISOS!Q261</f>
        <v>68305955</v>
      </c>
      <c r="N261" s="422">
        <f>+COMPROMISOS!L261</f>
        <v>58606667</v>
      </c>
      <c r="O261" s="422">
        <f>+COMPROMISOS!M261</f>
        <v>0</v>
      </c>
      <c r="P261" s="422">
        <f>+COMPROMISOS!N261</f>
        <v>58606667</v>
      </c>
      <c r="Q261" s="422">
        <f>+COMPROMISOS!O261</f>
        <v>53100000</v>
      </c>
      <c r="R261" s="419">
        <f>+COMPROMISOS!A261</f>
        <v>60725</v>
      </c>
      <c r="S261" s="419" t="str">
        <f>+COMPROMISOS!I261</f>
        <v>Nación</v>
      </c>
    </row>
    <row r="262" spans="13:19">
      <c r="M262" s="419" t="str">
        <f>+COMPROMISOS!Q262</f>
        <v>1136887874</v>
      </c>
      <c r="N262" s="422">
        <f>+COMPROMISOS!L262</f>
        <v>58606667</v>
      </c>
      <c r="O262" s="422">
        <f>+COMPROMISOS!M262</f>
        <v>0</v>
      </c>
      <c r="P262" s="422">
        <f>+COMPROMISOS!N262</f>
        <v>58606667</v>
      </c>
      <c r="Q262" s="422">
        <f>+COMPROMISOS!O262</f>
        <v>53100000</v>
      </c>
      <c r="R262" s="419">
        <f>+COMPROMISOS!A262</f>
        <v>60825</v>
      </c>
      <c r="S262" s="419" t="str">
        <f>+COMPROMISOS!I262</f>
        <v>Nación</v>
      </c>
    </row>
    <row r="263" spans="13:19">
      <c r="M263" s="419" t="str">
        <f>+COMPROMISOS!Q263</f>
        <v>1193385900</v>
      </c>
      <c r="N263" s="422">
        <f>+COMPROMISOS!L263</f>
        <v>22866000</v>
      </c>
      <c r="O263" s="422">
        <f>+COMPROMISOS!M263</f>
        <v>0</v>
      </c>
      <c r="P263" s="422">
        <f>+COMPROMISOS!N263</f>
        <v>22866000</v>
      </c>
      <c r="Q263" s="422">
        <f>+COMPROMISOS!O263</f>
        <v>20731840</v>
      </c>
      <c r="R263" s="419">
        <f>+COMPROMISOS!A263</f>
        <v>61025</v>
      </c>
      <c r="S263" s="419" t="str">
        <f>+COMPROMISOS!I263</f>
        <v>Nación</v>
      </c>
    </row>
    <row r="264" spans="13:19">
      <c r="M264" s="419" t="str">
        <f>+COMPROMISOS!Q264</f>
        <v>52958413</v>
      </c>
      <c r="N264" s="422">
        <f>+COMPROMISOS!L264</f>
        <v>58606667</v>
      </c>
      <c r="O264" s="422">
        <f>+COMPROMISOS!M264</f>
        <v>0</v>
      </c>
      <c r="P264" s="422">
        <f>+COMPROMISOS!N264</f>
        <v>58606667</v>
      </c>
      <c r="Q264" s="422">
        <f>+COMPROMISOS!O264</f>
        <v>53100000</v>
      </c>
      <c r="R264" s="419">
        <f>+COMPROMISOS!A264</f>
        <v>61125</v>
      </c>
      <c r="S264" s="419" t="str">
        <f>+COMPROMISOS!I264</f>
        <v>Nación</v>
      </c>
    </row>
    <row r="265" spans="13:19">
      <c r="M265" s="419" t="str">
        <f>+COMPROMISOS!Q265</f>
        <v>1022414402</v>
      </c>
      <c r="N265" s="422">
        <f>+COMPROMISOS!L265</f>
        <v>39733333</v>
      </c>
      <c r="O265" s="422">
        <f>+COMPROMISOS!M265</f>
        <v>0</v>
      </c>
      <c r="P265" s="422">
        <f>+COMPROMISOS!N265</f>
        <v>39733333</v>
      </c>
      <c r="Q265" s="422">
        <f>+COMPROMISOS!O265</f>
        <v>36000000</v>
      </c>
      <c r="R265" s="419">
        <f>+COMPROMISOS!A265</f>
        <v>61225</v>
      </c>
      <c r="S265" s="419" t="str">
        <f>+COMPROMISOS!I265</f>
        <v>Nación</v>
      </c>
    </row>
    <row r="266" spans="13:19">
      <c r="M266" s="419" t="str">
        <f>+COMPROMISOS!Q266</f>
        <v>1113303425</v>
      </c>
      <c r="N266" s="422">
        <f>+COMPROMISOS!L266</f>
        <v>22637340</v>
      </c>
      <c r="O266" s="422">
        <f>+COMPROMISOS!M266</f>
        <v>0</v>
      </c>
      <c r="P266" s="422">
        <f>+COMPROMISOS!N266</f>
        <v>22637340</v>
      </c>
      <c r="Q266" s="422">
        <f>+COMPROMISOS!O266</f>
        <v>20579400</v>
      </c>
      <c r="R266" s="419">
        <f>+COMPROMISOS!A266</f>
        <v>62325</v>
      </c>
      <c r="S266" s="419" t="str">
        <f>+COMPROMISOS!I266</f>
        <v>Nación</v>
      </c>
    </row>
    <row r="267" spans="13:19">
      <c r="M267" s="419" t="str">
        <f>+COMPROMISOS!Q267</f>
        <v>1049653034</v>
      </c>
      <c r="N267" s="422">
        <f>+COMPROMISOS!L267</f>
        <v>35179650</v>
      </c>
      <c r="O267" s="422">
        <f>+COMPROMISOS!M267</f>
        <v>0</v>
      </c>
      <c r="P267" s="422">
        <f>+COMPROMISOS!N267</f>
        <v>35179650</v>
      </c>
      <c r="Q267" s="422">
        <f>+COMPROMISOS!O267</f>
        <v>31981500</v>
      </c>
      <c r="R267" s="419">
        <f>+COMPROMISOS!A267</f>
        <v>62425</v>
      </c>
      <c r="S267" s="419" t="str">
        <f>+COMPROMISOS!I267</f>
        <v>Nación</v>
      </c>
    </row>
    <row r="268" spans="13:19">
      <c r="M268" s="419" t="str">
        <f>+COMPROMISOS!Q268</f>
        <v>80803969</v>
      </c>
      <c r="N268" s="422">
        <f>+COMPROMISOS!L268</f>
        <v>83440000</v>
      </c>
      <c r="O268" s="422">
        <f>+COMPROMISOS!M268</f>
        <v>0</v>
      </c>
      <c r="P268" s="422">
        <f>+COMPROMISOS!N268</f>
        <v>83440000</v>
      </c>
      <c r="Q268" s="422">
        <f>+COMPROMISOS!O268</f>
        <v>75600000</v>
      </c>
      <c r="R268" s="419">
        <f>+COMPROMISOS!A268</f>
        <v>62725</v>
      </c>
      <c r="S268" s="419" t="str">
        <f>+COMPROMISOS!I268</f>
        <v>Nación</v>
      </c>
    </row>
    <row r="269" spans="13:19">
      <c r="M269" s="419" t="str">
        <f>+COMPROMISOS!Q269</f>
        <v>1053815011</v>
      </c>
      <c r="N269" s="422">
        <f>+COMPROMISOS!L269</f>
        <v>51381000</v>
      </c>
      <c r="O269" s="422">
        <f>+COMPROMISOS!M269</f>
        <v>0</v>
      </c>
      <c r="P269" s="422">
        <f>+COMPROMISOS!N269</f>
        <v>51381000</v>
      </c>
      <c r="Q269" s="422">
        <f>+COMPROMISOS!O269</f>
        <v>46710000</v>
      </c>
      <c r="R269" s="419">
        <f>+COMPROMISOS!A269</f>
        <v>62825</v>
      </c>
      <c r="S269" s="419" t="str">
        <f>+COMPROMISOS!I269</f>
        <v>Propios</v>
      </c>
    </row>
    <row r="270" spans="13:19">
      <c r="M270" s="419" t="str">
        <f>+COMPROMISOS!Q270</f>
        <v>1109496523</v>
      </c>
      <c r="N270" s="422">
        <f>+COMPROMISOS!L270</f>
        <v>53460000</v>
      </c>
      <c r="O270" s="422">
        <f>+COMPROMISOS!M270</f>
        <v>0</v>
      </c>
      <c r="P270" s="422">
        <f>+COMPROMISOS!N270</f>
        <v>53460000</v>
      </c>
      <c r="Q270" s="422">
        <f>+COMPROMISOS!O270</f>
        <v>48960000</v>
      </c>
      <c r="R270" s="419">
        <f>+COMPROMISOS!A270</f>
        <v>62925</v>
      </c>
      <c r="S270" s="419" t="str">
        <f>+COMPROMISOS!I270</f>
        <v>Nación</v>
      </c>
    </row>
    <row r="271" spans="13:19">
      <c r="M271" s="419" t="str">
        <f>+COMPROMISOS!Q271</f>
        <v>13072343</v>
      </c>
      <c r="N271" s="422">
        <f>+COMPROMISOS!L271</f>
        <v>35179650</v>
      </c>
      <c r="O271" s="422">
        <f>+COMPROMISOS!M271</f>
        <v>0</v>
      </c>
      <c r="P271" s="422">
        <f>+COMPROMISOS!N271</f>
        <v>35179650</v>
      </c>
      <c r="Q271" s="422">
        <f>+COMPROMISOS!O271</f>
        <v>31981500</v>
      </c>
      <c r="R271" s="419">
        <f>+COMPROMISOS!A271</f>
        <v>63025</v>
      </c>
      <c r="S271" s="419" t="str">
        <f>+COMPROMISOS!I271</f>
        <v>Nación</v>
      </c>
    </row>
    <row r="272" spans="13:19">
      <c r="M272" s="419" t="str">
        <f>+COMPROMISOS!Q272</f>
        <v>1049641315</v>
      </c>
      <c r="N272" s="422">
        <f>+COMPROMISOS!L272</f>
        <v>27409536</v>
      </c>
      <c r="O272" s="422">
        <f>+COMPROMISOS!M272</f>
        <v>0</v>
      </c>
      <c r="P272" s="422">
        <f>+COMPROMISOS!N272</f>
        <v>27409536</v>
      </c>
      <c r="Q272" s="422">
        <f>+COMPROMISOS!O272</f>
        <v>24917760</v>
      </c>
      <c r="R272" s="419">
        <f>+COMPROMISOS!A272</f>
        <v>63325</v>
      </c>
      <c r="S272" s="419" t="str">
        <f>+COMPROMISOS!I272</f>
        <v>Nación</v>
      </c>
    </row>
    <row r="273" spans="13:19">
      <c r="M273" s="419" t="str">
        <f>+COMPROMISOS!Q273</f>
        <v>1024495089</v>
      </c>
      <c r="N273" s="422">
        <f>+COMPROMISOS!L273</f>
        <v>88065000</v>
      </c>
      <c r="O273" s="422">
        <f>+COMPROMISOS!M273</f>
        <v>0</v>
      </c>
      <c r="P273" s="422">
        <f>+COMPROMISOS!N273</f>
        <v>88065000</v>
      </c>
      <c r="Q273" s="422">
        <f>+COMPROMISOS!O273</f>
        <v>80340000</v>
      </c>
      <c r="R273" s="419">
        <f>+COMPROMISOS!A273</f>
        <v>63425</v>
      </c>
      <c r="S273" s="419" t="str">
        <f>+COMPROMISOS!I273</f>
        <v>Nación</v>
      </c>
    </row>
    <row r="274" spans="13:19">
      <c r="M274" s="419" t="str">
        <f>+COMPROMISOS!Q274</f>
        <v>63395720</v>
      </c>
      <c r="N274" s="422">
        <f>+COMPROMISOS!L274</f>
        <v>35170957</v>
      </c>
      <c r="O274" s="422">
        <f>+COMPROMISOS!M274</f>
        <v>0</v>
      </c>
      <c r="P274" s="422">
        <f>+COMPROMISOS!N274</f>
        <v>35170957</v>
      </c>
      <c r="Q274" s="422">
        <f>+COMPROMISOS!O274</f>
        <v>32081616</v>
      </c>
      <c r="R274" s="419">
        <f>+COMPROMISOS!A274</f>
        <v>63625</v>
      </c>
      <c r="S274" s="419" t="str">
        <f>+COMPROMISOS!I274</f>
        <v>Nación</v>
      </c>
    </row>
    <row r="275" spans="13:19">
      <c r="M275" s="419" t="str">
        <f>+COMPROMISOS!Q275</f>
        <v>67026391</v>
      </c>
      <c r="N275" s="422">
        <f>+COMPROMISOS!L275</f>
        <v>35061200</v>
      </c>
      <c r="O275" s="422">
        <f>+COMPROMISOS!M275</f>
        <v>0</v>
      </c>
      <c r="P275" s="422">
        <f>+COMPROMISOS!N275</f>
        <v>35061200</v>
      </c>
      <c r="Q275" s="422">
        <f>+COMPROMISOS!O275</f>
        <v>31981500</v>
      </c>
      <c r="R275" s="419">
        <f>+COMPROMISOS!A275</f>
        <v>63825</v>
      </c>
      <c r="S275" s="419" t="str">
        <f>+COMPROMISOS!I275</f>
        <v>Nación</v>
      </c>
    </row>
    <row r="276" spans="13:19">
      <c r="M276" s="419" t="str">
        <f>+COMPROMISOS!Q276</f>
        <v>53132452</v>
      </c>
      <c r="N276" s="422">
        <f>+COMPROMISOS!L276</f>
        <v>18000000</v>
      </c>
      <c r="O276" s="422">
        <f>+COMPROMISOS!M276</f>
        <v>0</v>
      </c>
      <c r="P276" s="422">
        <f>+COMPROMISOS!N276</f>
        <v>18000000</v>
      </c>
      <c r="Q276" s="422">
        <f>+COMPROMISOS!O276</f>
        <v>12800000</v>
      </c>
      <c r="R276" s="419">
        <f>+COMPROMISOS!A276</f>
        <v>64025</v>
      </c>
      <c r="S276" s="419" t="str">
        <f>+COMPROMISOS!I276</f>
        <v>Nación</v>
      </c>
    </row>
    <row r="277" spans="13:19">
      <c r="M277" s="419" t="str">
        <f>+COMPROMISOS!Q277</f>
        <v>1070617531</v>
      </c>
      <c r="N277" s="422">
        <f>+COMPROMISOS!L277</f>
        <v>23600000</v>
      </c>
      <c r="O277" s="422">
        <f>+COMPROMISOS!M277</f>
        <v>0</v>
      </c>
      <c r="P277" s="422">
        <f>+COMPROMISOS!N277</f>
        <v>23600000</v>
      </c>
      <c r="Q277" s="422">
        <f>+COMPROMISOS!O277</f>
        <v>18486667</v>
      </c>
      <c r="R277" s="419">
        <f>+COMPROMISOS!A277</f>
        <v>64125</v>
      </c>
      <c r="S277" s="419" t="str">
        <f>+COMPROMISOS!I277</f>
        <v>Nación</v>
      </c>
    </row>
    <row r="278" spans="13:19">
      <c r="M278" s="419" t="str">
        <f>+COMPROMISOS!Q278</f>
        <v>1016006029</v>
      </c>
      <c r="N278" s="422">
        <f>+COMPROMISOS!L278</f>
        <v>23600000</v>
      </c>
      <c r="O278" s="422">
        <f>+COMPROMISOS!M278</f>
        <v>0</v>
      </c>
      <c r="P278" s="422">
        <f>+COMPROMISOS!N278</f>
        <v>23600000</v>
      </c>
      <c r="Q278" s="422">
        <f>+COMPROMISOS!O278</f>
        <v>18486667</v>
      </c>
      <c r="R278" s="419">
        <f>+COMPROMISOS!A278</f>
        <v>64225</v>
      </c>
      <c r="S278" s="419" t="str">
        <f>+COMPROMISOS!I278</f>
        <v>Nación</v>
      </c>
    </row>
    <row r="279" spans="13:19">
      <c r="M279" s="419" t="str">
        <f>+COMPROMISOS!Q279</f>
        <v>39802157</v>
      </c>
      <c r="N279" s="422">
        <f>+COMPROMISOS!L279</f>
        <v>28890000</v>
      </c>
      <c r="O279" s="422">
        <f>+COMPROMISOS!M279</f>
        <v>0</v>
      </c>
      <c r="P279" s="422">
        <f>+COMPROMISOS!N279</f>
        <v>28890000</v>
      </c>
      <c r="Q279" s="422">
        <f>+COMPROMISOS!O279</f>
        <v>23882400</v>
      </c>
      <c r="R279" s="419">
        <f>+COMPROMISOS!A279</f>
        <v>64325</v>
      </c>
      <c r="S279" s="419" t="str">
        <f>+COMPROMISOS!I279</f>
        <v>Nación</v>
      </c>
    </row>
    <row r="280" spans="13:19">
      <c r="M280" s="419" t="str">
        <f>+COMPROMISOS!Q280</f>
        <v>1073671396</v>
      </c>
      <c r="N280" s="422">
        <f>+COMPROMISOS!L280</f>
        <v>88065000</v>
      </c>
      <c r="O280" s="422">
        <f>+COMPROMISOS!M280</f>
        <v>0</v>
      </c>
      <c r="P280" s="422">
        <f>+COMPROMISOS!N280</f>
        <v>88065000</v>
      </c>
      <c r="Q280" s="422">
        <f>+COMPROMISOS!O280</f>
        <v>80340000</v>
      </c>
      <c r="R280" s="419">
        <f>+COMPROMISOS!A280</f>
        <v>64525</v>
      </c>
      <c r="S280" s="419" t="str">
        <f>+COMPROMISOS!I280</f>
        <v>Nación</v>
      </c>
    </row>
    <row r="281" spans="13:19">
      <c r="M281" s="419" t="str">
        <f>+COMPROMISOS!Q281</f>
        <v>84092215</v>
      </c>
      <c r="N281" s="422">
        <f>+COMPROMISOS!L281</f>
        <v>91833333</v>
      </c>
      <c r="O281" s="422">
        <f>+COMPROMISOS!M281</f>
        <v>0</v>
      </c>
      <c r="P281" s="422">
        <f>+COMPROMISOS!N281</f>
        <v>91833333</v>
      </c>
      <c r="Q281" s="422">
        <f>+COMPROMISOS!O281</f>
        <v>91833333</v>
      </c>
      <c r="R281" s="419">
        <f>+COMPROMISOS!A281</f>
        <v>66525</v>
      </c>
      <c r="S281" s="419" t="str">
        <f>+COMPROMISOS!I281</f>
        <v>Nación</v>
      </c>
    </row>
    <row r="282" spans="13:19">
      <c r="M282" s="419" t="str">
        <f>+COMPROMISOS!Q282</f>
        <v>1136883814</v>
      </c>
      <c r="N282" s="422">
        <f>+COMPROMISOS!L282</f>
        <v>58200000</v>
      </c>
      <c r="O282" s="422">
        <f>+COMPROMISOS!M282</f>
        <v>0</v>
      </c>
      <c r="P282" s="422">
        <f>+COMPROMISOS!N282</f>
        <v>58200000</v>
      </c>
      <c r="Q282" s="422">
        <f>+COMPROMISOS!O282</f>
        <v>54000000</v>
      </c>
      <c r="R282" s="419">
        <f>+COMPROMISOS!A282</f>
        <v>67225</v>
      </c>
      <c r="S282" s="419" t="str">
        <f>+COMPROMISOS!I282</f>
        <v>Propios</v>
      </c>
    </row>
    <row r="283" spans="13:19">
      <c r="M283" s="419" t="str">
        <f>+COMPROMISOS!Q283</f>
        <v>52021928</v>
      </c>
      <c r="N283" s="422">
        <f>+COMPROMISOS!L283</f>
        <v>30000000</v>
      </c>
      <c r="O283" s="422">
        <f>+COMPROMISOS!M283</f>
        <v>0</v>
      </c>
      <c r="P283" s="422">
        <f>+COMPROMISOS!N283</f>
        <v>30000000</v>
      </c>
      <c r="Q283" s="422">
        <f>+COMPROMISOS!O283</f>
        <v>26000000</v>
      </c>
      <c r="R283" s="419">
        <f>+COMPROMISOS!A283</f>
        <v>67625</v>
      </c>
      <c r="S283" s="419" t="str">
        <f>+COMPROMISOS!I283</f>
        <v>Propios</v>
      </c>
    </row>
    <row r="284" spans="13:19">
      <c r="M284" s="419" t="str">
        <f>+COMPROMISOS!Q284</f>
        <v>1107526441</v>
      </c>
      <c r="N284" s="422">
        <f>+COMPROMISOS!L284</f>
        <v>38400000</v>
      </c>
      <c r="O284" s="422">
        <f>+COMPROMISOS!M284</f>
        <v>0</v>
      </c>
      <c r="P284" s="422">
        <f>+COMPROMISOS!N284</f>
        <v>38400000</v>
      </c>
      <c r="Q284" s="422">
        <f>+COMPROMISOS!O284</f>
        <v>38400000</v>
      </c>
      <c r="R284" s="419">
        <f>+COMPROMISOS!A284</f>
        <v>71225</v>
      </c>
      <c r="S284" s="419" t="str">
        <f>+COMPROMISOS!I284</f>
        <v>Nación</v>
      </c>
    </row>
    <row r="285" spans="13:19">
      <c r="M285" s="419" t="str">
        <f>+COMPROMISOS!Q285</f>
        <v>1032365040</v>
      </c>
      <c r="N285" s="422">
        <f>+COMPROMISOS!L285</f>
        <v>91200000</v>
      </c>
      <c r="O285" s="422">
        <f>+COMPROMISOS!M285</f>
        <v>0</v>
      </c>
      <c r="P285" s="422">
        <f>+COMPROMISOS!N285</f>
        <v>91200000</v>
      </c>
      <c r="Q285" s="422">
        <f>+COMPROMISOS!O285</f>
        <v>91200000</v>
      </c>
      <c r="R285" s="419">
        <f>+COMPROMISOS!A285</f>
        <v>71325</v>
      </c>
      <c r="S285" s="419" t="str">
        <f>+COMPROMISOS!I285</f>
        <v>Nación</v>
      </c>
    </row>
    <row r="286" spans="13:19">
      <c r="M286" s="419" t="str">
        <f>+COMPROMISOS!Q286</f>
        <v>9533305</v>
      </c>
      <c r="N286" s="422">
        <f>+COMPROMISOS!L286</f>
        <v>80466667</v>
      </c>
      <c r="O286" s="422">
        <f>+COMPROMISOS!M286</f>
        <v>0</v>
      </c>
      <c r="P286" s="422">
        <f>+COMPROMISOS!N286</f>
        <v>80466667</v>
      </c>
      <c r="Q286" s="422">
        <f>+COMPROMISOS!O286</f>
        <v>80466667</v>
      </c>
      <c r="R286" s="419">
        <f>+COMPROMISOS!A286</f>
        <v>71925</v>
      </c>
      <c r="S286" s="419" t="str">
        <f>+COMPROMISOS!I286</f>
        <v>Nación</v>
      </c>
    </row>
    <row r="287" spans="13:19">
      <c r="M287" s="419" t="str">
        <f>+COMPROMISOS!Q287</f>
        <v>80161797</v>
      </c>
      <c r="N287" s="422">
        <f>+COMPROMISOS!L287</f>
        <v>44840000</v>
      </c>
      <c r="O287" s="422">
        <f>+COMPROMISOS!M287</f>
        <v>0</v>
      </c>
      <c r="P287" s="422">
        <f>+COMPROMISOS!N287</f>
        <v>44840000</v>
      </c>
      <c r="Q287" s="422">
        <f>+COMPROMISOS!O287</f>
        <v>44840000</v>
      </c>
      <c r="R287" s="419">
        <f>+COMPROMISOS!A287</f>
        <v>76425</v>
      </c>
      <c r="S287" s="419" t="str">
        <f>+COMPROMISOS!I287</f>
        <v>Nación</v>
      </c>
    </row>
    <row r="288" spans="13:19">
      <c r="M288" s="419" t="str">
        <f>+COMPROMISOS!Q288</f>
        <v>1018497949</v>
      </c>
      <c r="N288" s="422">
        <f>+COMPROMISOS!L288</f>
        <v>37720000</v>
      </c>
      <c r="O288" s="422">
        <f>+COMPROMISOS!M288</f>
        <v>0</v>
      </c>
      <c r="P288" s="422">
        <f>+COMPROMISOS!N288</f>
        <v>37720000</v>
      </c>
      <c r="Q288" s="422">
        <f>+COMPROMISOS!O288</f>
        <v>37720000</v>
      </c>
      <c r="R288" s="419">
        <f>+COMPROMISOS!A288</f>
        <v>86925</v>
      </c>
      <c r="S288" s="419" t="str">
        <f>+COMPROMISOS!I288</f>
        <v>Nación</v>
      </c>
    </row>
    <row r="289" spans="13:19">
      <c r="M289" s="419" t="str">
        <f>+COMPROMISOS!Q289</f>
        <v>1030541287</v>
      </c>
      <c r="N289" s="422">
        <f>+COMPROMISOS!L289</f>
        <v>64000000</v>
      </c>
      <c r="O289" s="422">
        <f>+COMPROMISOS!M289</f>
        <v>0</v>
      </c>
      <c r="P289" s="422">
        <f>+COMPROMISOS!N289</f>
        <v>64000000</v>
      </c>
      <c r="Q289" s="422">
        <f>+COMPROMISOS!O289</f>
        <v>64000000</v>
      </c>
      <c r="R289" s="419">
        <f>+COMPROMISOS!A289</f>
        <v>87025</v>
      </c>
      <c r="S289" s="419" t="str">
        <f>+COMPROMISOS!I289</f>
        <v>Nación</v>
      </c>
    </row>
    <row r="290" spans="13:19">
      <c r="M290" s="419" t="str">
        <f>+COMPROMISOS!Q290</f>
        <v>1007426894</v>
      </c>
      <c r="N290" s="422">
        <f>+COMPROMISOS!L290</f>
        <v>19136000</v>
      </c>
      <c r="O290" s="422">
        <f>+COMPROMISOS!M290</f>
        <v>0</v>
      </c>
      <c r="P290" s="422">
        <f>+COMPROMISOS!N290</f>
        <v>19136000</v>
      </c>
      <c r="Q290" s="422">
        <f>+COMPROMISOS!O290</f>
        <v>19136000</v>
      </c>
      <c r="R290" s="419">
        <f>+COMPROMISOS!A290</f>
        <v>88225</v>
      </c>
      <c r="S290" s="419" t="str">
        <f>+COMPROMISOS!I290</f>
        <v>Nación</v>
      </c>
    </row>
    <row r="291" spans="13:19">
      <c r="M291" s="419" t="str">
        <f>+COMPROMISOS!Q291</f>
        <v>1112464841</v>
      </c>
      <c r="N291" s="422">
        <f>+COMPROMISOS!L291</f>
        <v>81000000</v>
      </c>
      <c r="O291" s="422">
        <f>+COMPROMISOS!M291</f>
        <v>0</v>
      </c>
      <c r="P291" s="422">
        <f>+COMPROMISOS!N291</f>
        <v>81000000</v>
      </c>
      <c r="Q291" s="422">
        <f>+COMPROMISOS!O291</f>
        <v>81000000</v>
      </c>
      <c r="R291" s="419">
        <f>+COMPROMISOS!A291</f>
        <v>90925</v>
      </c>
      <c r="S291" s="419" t="str">
        <f>+COMPROMISOS!I291</f>
        <v>Nación</v>
      </c>
    </row>
    <row r="292" spans="13:19">
      <c r="M292" s="419" t="str">
        <f>+COMPROMISOS!Q292</f>
        <v>1010173800</v>
      </c>
      <c r="N292" s="422">
        <f>+COMPROMISOS!L292</f>
        <v>33000000</v>
      </c>
      <c r="O292" s="422">
        <f>+COMPROMISOS!M292</f>
        <v>0</v>
      </c>
      <c r="P292" s="422">
        <f>+COMPROMISOS!N292</f>
        <v>33000000</v>
      </c>
      <c r="Q292" s="422">
        <f>+COMPROMISOS!O292</f>
        <v>33000000</v>
      </c>
      <c r="R292" s="419">
        <f>+COMPROMISOS!A292</f>
        <v>93325</v>
      </c>
      <c r="S292" s="419" t="str">
        <f>+COMPROMISOS!I292</f>
        <v>Nación</v>
      </c>
    </row>
    <row r="293" spans="13:19">
      <c r="M293" s="419" t="str">
        <f>+COMPROMISOS!Q293</f>
        <v>1003383572</v>
      </c>
      <c r="N293" s="422">
        <f>+COMPROMISOS!L293</f>
        <v>25906667</v>
      </c>
      <c r="O293" s="422">
        <f>+COMPROMISOS!M293</f>
        <v>0</v>
      </c>
      <c r="P293" s="422">
        <f>+COMPROMISOS!N293</f>
        <v>25906667</v>
      </c>
      <c r="Q293" s="422">
        <f>+COMPROMISOS!O293</f>
        <v>25906667</v>
      </c>
      <c r="R293" s="419">
        <f>+COMPROMISOS!A293</f>
        <v>93725</v>
      </c>
      <c r="S293" s="419" t="str">
        <f>+COMPROMISOS!I293</f>
        <v>Nación</v>
      </c>
    </row>
    <row r="294" spans="13:19">
      <c r="M294" s="419" t="str">
        <f>+COMPROMISOS!Q294</f>
        <v>1085347636</v>
      </c>
      <c r="N294" s="422">
        <f>+COMPROMISOS!L294</f>
        <v>34805760</v>
      </c>
      <c r="O294" s="422">
        <f>+COMPROMISOS!M294</f>
        <v>0</v>
      </c>
      <c r="P294" s="422">
        <f>+COMPROMISOS!N294</f>
        <v>34805760</v>
      </c>
      <c r="Q294" s="422">
        <f>+COMPROMISOS!O294</f>
        <v>34805760</v>
      </c>
      <c r="R294" s="419">
        <f>+COMPROMISOS!A294</f>
        <v>124625</v>
      </c>
      <c r="S294" s="419" t="str">
        <f>+COMPROMISOS!I294</f>
        <v>Nación</v>
      </c>
    </row>
    <row r="295" spans="13:19">
      <c r="M295" s="419" t="str">
        <f>+COMPROMISOS!Q295</f>
        <v>80179282</v>
      </c>
      <c r="N295" s="422">
        <f>+COMPROMISOS!L295</f>
        <v>32400000</v>
      </c>
      <c r="O295" s="422">
        <f>+COMPROMISOS!M295</f>
        <v>0</v>
      </c>
      <c r="P295" s="422">
        <f>+COMPROMISOS!N295</f>
        <v>32400000</v>
      </c>
      <c r="Q295" s="422">
        <f>+COMPROMISOS!O295</f>
        <v>32400000</v>
      </c>
      <c r="R295" s="419">
        <f>+COMPROMISOS!A295</f>
        <v>125425</v>
      </c>
      <c r="S295" s="419" t="str">
        <f>+COMPROMISOS!I295</f>
        <v>Nación</v>
      </c>
    </row>
    <row r="296" spans="13:19">
      <c r="M296" s="419" t="str">
        <f>+COMPROMISOS!Q296</f>
        <v>74372451</v>
      </c>
      <c r="N296" s="422">
        <f>+COMPROMISOS!L296</f>
        <v>79733333</v>
      </c>
      <c r="O296" s="422">
        <f>+COMPROMISOS!M296</f>
        <v>0</v>
      </c>
      <c r="P296" s="422">
        <f>+COMPROMISOS!N296</f>
        <v>79733333</v>
      </c>
      <c r="Q296" s="422">
        <f>+COMPROMISOS!O296</f>
        <v>79733333</v>
      </c>
      <c r="R296" s="419">
        <f>+COMPROMISOS!A296</f>
        <v>189425</v>
      </c>
      <c r="S296" s="419" t="str">
        <f>+COMPROMISOS!I296</f>
        <v>Nación</v>
      </c>
    </row>
    <row r="297" spans="13:19">
      <c r="M297" s="419" t="str">
        <f>+COMPROMISOS!Q297</f>
        <v>1037655676</v>
      </c>
      <c r="N297" s="422">
        <f>+COMPROMISOS!L297</f>
        <v>83666667</v>
      </c>
      <c r="O297" s="422">
        <f>+COMPROMISOS!M297</f>
        <v>0</v>
      </c>
      <c r="P297" s="422">
        <f>+COMPROMISOS!N297</f>
        <v>83666667</v>
      </c>
      <c r="Q297" s="422">
        <f>+COMPROMISOS!O297</f>
        <v>83666667</v>
      </c>
      <c r="R297" s="419">
        <f>+COMPROMISOS!A297</f>
        <v>189525</v>
      </c>
      <c r="S297" s="419" t="str">
        <f>+COMPROMISOS!I297</f>
        <v>Nación</v>
      </c>
    </row>
    <row r="298" spans="13:19">
      <c r="M298" s="419" t="str">
        <f>+COMPROMISOS!Q298</f>
        <v>6106152</v>
      </c>
      <c r="N298" s="422">
        <f>+COMPROMISOS!L298</f>
        <v>79733333</v>
      </c>
      <c r="O298" s="422">
        <f>+COMPROMISOS!M298</f>
        <v>0</v>
      </c>
      <c r="P298" s="422">
        <f>+COMPROMISOS!N298</f>
        <v>79733333</v>
      </c>
      <c r="Q298" s="422">
        <f>+COMPROMISOS!O298</f>
        <v>79733333</v>
      </c>
      <c r="R298" s="419">
        <f>+COMPROMISOS!A298</f>
        <v>190125</v>
      </c>
      <c r="S298" s="419" t="str">
        <f>+COMPROMISOS!I298</f>
        <v>Nación</v>
      </c>
    </row>
    <row r="299" spans="13:19">
      <c r="M299" s="419" t="str">
        <f>+COMPROMISOS!Q299</f>
        <v>1129574247</v>
      </c>
      <c r="N299" s="422">
        <f>+COMPROMISOS!L299</f>
        <v>79733333</v>
      </c>
      <c r="O299" s="422">
        <f>+COMPROMISOS!M299</f>
        <v>0</v>
      </c>
      <c r="P299" s="422">
        <f>+COMPROMISOS!N299</f>
        <v>79733333</v>
      </c>
      <c r="Q299" s="422">
        <f>+COMPROMISOS!O299</f>
        <v>79733333</v>
      </c>
      <c r="R299" s="419">
        <f>+COMPROMISOS!A299</f>
        <v>190225</v>
      </c>
      <c r="S299" s="419" t="str">
        <f>+COMPROMISOS!I299</f>
        <v>Nación</v>
      </c>
    </row>
    <row r="300" spans="13:19">
      <c r="M300" s="419" t="str">
        <f>+COMPROMISOS!Q300</f>
        <v>1088311719</v>
      </c>
      <c r="N300" s="422">
        <f>+COMPROMISOS!L300</f>
        <v>45000000</v>
      </c>
      <c r="O300" s="422">
        <f>+COMPROMISOS!M300</f>
        <v>0</v>
      </c>
      <c r="P300" s="422">
        <f>+COMPROMISOS!N300</f>
        <v>45000000</v>
      </c>
      <c r="Q300" s="422">
        <f>+COMPROMISOS!O300</f>
        <v>45000000</v>
      </c>
      <c r="R300" s="419">
        <f>+COMPROMISOS!A300</f>
        <v>203425</v>
      </c>
      <c r="S300" s="419" t="str">
        <f>+COMPROMISOS!I300</f>
        <v>Nación</v>
      </c>
    </row>
    <row r="301" spans="13:19">
      <c r="M301" s="419" t="str">
        <f>+COMPROMISOS!Q301</f>
        <v>79613035</v>
      </c>
      <c r="N301" s="422">
        <f>+COMPROMISOS!L301</f>
        <v>42533333</v>
      </c>
      <c r="O301" s="422">
        <f>+COMPROMISOS!M301</f>
        <v>0</v>
      </c>
      <c r="P301" s="422">
        <f>+COMPROMISOS!N301</f>
        <v>42533333</v>
      </c>
      <c r="Q301" s="422">
        <f>+COMPROMISOS!O301</f>
        <v>42533333</v>
      </c>
      <c r="R301" s="419">
        <f>+COMPROMISOS!A301</f>
        <v>204625</v>
      </c>
      <c r="S301" s="419" t="str">
        <f>+COMPROMISOS!I301</f>
        <v>Nación</v>
      </c>
    </row>
    <row r="302" spans="13:19">
      <c r="M302" s="419">
        <f>+COMPROMISOS!Q302</f>
        <v>0</v>
      </c>
      <c r="N302" s="422">
        <f>+COMPROMISOS!L302</f>
        <v>0</v>
      </c>
      <c r="O302" s="422">
        <f>+COMPROMISOS!M302</f>
        <v>0</v>
      </c>
      <c r="P302" s="422">
        <f>+COMPROMISOS!N302</f>
        <v>0</v>
      </c>
      <c r="Q302" s="422">
        <f>+COMPROMISOS!O302</f>
        <v>0</v>
      </c>
      <c r="R302" s="419">
        <f>+COMPROMISOS!A302</f>
        <v>0</v>
      </c>
      <c r="S302" s="419">
        <f>+COMPROMISOS!I302</f>
        <v>0</v>
      </c>
    </row>
    <row r="303" spans="13:19">
      <c r="M303" s="419">
        <f>+COMPROMISOS!Q303</f>
        <v>0</v>
      </c>
      <c r="N303" s="422">
        <f>+COMPROMISOS!L303</f>
        <v>0</v>
      </c>
      <c r="O303" s="422">
        <f>+COMPROMISOS!M303</f>
        <v>0</v>
      </c>
      <c r="P303" s="422">
        <f>+COMPROMISOS!N303</f>
        <v>0</v>
      </c>
      <c r="Q303" s="422">
        <f>+COMPROMISOS!O303</f>
        <v>0</v>
      </c>
      <c r="R303" s="419">
        <f>+COMPROMISOS!A303</f>
        <v>0</v>
      </c>
      <c r="S303" s="419">
        <f>+COMPROMISOS!I303</f>
        <v>0</v>
      </c>
    </row>
    <row r="304" spans="13:19">
      <c r="M304" s="419">
        <f>+COMPROMISOS!Q304</f>
        <v>0</v>
      </c>
      <c r="N304" s="422">
        <f>+COMPROMISOS!L304</f>
        <v>0</v>
      </c>
      <c r="O304" s="422">
        <f>+COMPROMISOS!M304</f>
        <v>0</v>
      </c>
      <c r="P304" s="422">
        <f>+COMPROMISOS!N304</f>
        <v>0</v>
      </c>
      <c r="Q304" s="422">
        <f>+COMPROMISOS!O304</f>
        <v>0</v>
      </c>
      <c r="R304" s="419">
        <f>+COMPROMISOS!A304</f>
        <v>0</v>
      </c>
      <c r="S304" s="419">
        <f>+COMPROMISOS!I304</f>
        <v>0</v>
      </c>
    </row>
    <row r="305" spans="13:19">
      <c r="M305" s="419">
        <f>+COMPROMISOS!Q305</f>
        <v>0</v>
      </c>
      <c r="N305" s="422">
        <f>+COMPROMISOS!L305</f>
        <v>0</v>
      </c>
      <c r="O305" s="422">
        <f>+COMPROMISOS!M305</f>
        <v>0</v>
      </c>
      <c r="P305" s="422">
        <f>+COMPROMISOS!N305</f>
        <v>0</v>
      </c>
      <c r="Q305" s="422">
        <f>+COMPROMISOS!O305</f>
        <v>0</v>
      </c>
      <c r="R305" s="419">
        <f>+COMPROMISOS!A305</f>
        <v>0</v>
      </c>
      <c r="S305" s="419">
        <f>+COMPROMISOS!I305</f>
        <v>0</v>
      </c>
    </row>
    <row r="306" spans="13:19">
      <c r="M306" s="419">
        <f>+COMPROMISOS!Q306</f>
        <v>0</v>
      </c>
      <c r="N306" s="422">
        <f>+COMPROMISOS!L306</f>
        <v>0</v>
      </c>
      <c r="O306" s="422">
        <f>+COMPROMISOS!M306</f>
        <v>0</v>
      </c>
      <c r="P306" s="422">
        <f>+COMPROMISOS!N306</f>
        <v>0</v>
      </c>
      <c r="Q306" s="422">
        <f>+COMPROMISOS!O306</f>
        <v>0</v>
      </c>
      <c r="R306" s="419">
        <f>+COMPROMISOS!A306</f>
        <v>0</v>
      </c>
      <c r="S306" s="419">
        <f>+COMPROMISOS!I306</f>
        <v>0</v>
      </c>
    </row>
    <row r="307" spans="13:19">
      <c r="M307" s="419">
        <f>+COMPROMISOS!Q307</f>
        <v>0</v>
      </c>
      <c r="N307" s="422">
        <f>+COMPROMISOS!L307</f>
        <v>0</v>
      </c>
      <c r="O307" s="422">
        <f>+COMPROMISOS!M307</f>
        <v>0</v>
      </c>
      <c r="P307" s="422">
        <f>+COMPROMISOS!N307</f>
        <v>0</v>
      </c>
      <c r="Q307" s="422">
        <f>+COMPROMISOS!O307</f>
        <v>0</v>
      </c>
      <c r="R307" s="419">
        <f>+COMPROMISOS!A307</f>
        <v>0</v>
      </c>
      <c r="S307" s="419">
        <f>+COMPROMISOS!I307</f>
        <v>0</v>
      </c>
    </row>
    <row r="308" spans="13:19">
      <c r="M308" s="419">
        <f>+COMPROMISOS!Q308</f>
        <v>0</v>
      </c>
      <c r="N308" s="422">
        <f>+COMPROMISOS!L308</f>
        <v>0</v>
      </c>
      <c r="O308" s="422">
        <f>+COMPROMISOS!M308</f>
        <v>0</v>
      </c>
      <c r="P308" s="422">
        <f>+COMPROMISOS!N308</f>
        <v>0</v>
      </c>
      <c r="Q308" s="422">
        <f>+COMPROMISOS!O308</f>
        <v>0</v>
      </c>
      <c r="R308" s="419">
        <f>+COMPROMISOS!A308</f>
        <v>0</v>
      </c>
      <c r="S308" s="419">
        <f>+COMPROMISOS!I308</f>
        <v>0</v>
      </c>
    </row>
    <row r="309" spans="13:19">
      <c r="M309" s="419">
        <f>+COMPROMISOS!Q309</f>
        <v>0</v>
      </c>
      <c r="N309" s="422">
        <f>+COMPROMISOS!L309</f>
        <v>0</v>
      </c>
      <c r="O309" s="422">
        <f>+COMPROMISOS!M309</f>
        <v>0</v>
      </c>
      <c r="P309" s="422">
        <f>+COMPROMISOS!N309</f>
        <v>0</v>
      </c>
      <c r="Q309" s="422">
        <f>+COMPROMISOS!O309</f>
        <v>0</v>
      </c>
      <c r="R309" s="419">
        <f>+COMPROMISOS!A309</f>
        <v>0</v>
      </c>
      <c r="S309" s="419">
        <f>+COMPROMISOS!I309</f>
        <v>0</v>
      </c>
    </row>
    <row r="310" spans="13:19">
      <c r="M310" s="419">
        <f>+COMPROMISOS!Q310</f>
        <v>0</v>
      </c>
      <c r="N310" s="422">
        <f>+COMPROMISOS!L310</f>
        <v>0</v>
      </c>
      <c r="O310" s="422">
        <f>+COMPROMISOS!M310</f>
        <v>0</v>
      </c>
      <c r="P310" s="422">
        <f>+COMPROMISOS!N310</f>
        <v>0</v>
      </c>
      <c r="Q310" s="422">
        <f>+COMPROMISOS!O310</f>
        <v>0</v>
      </c>
      <c r="R310" s="419">
        <f>+COMPROMISOS!A310</f>
        <v>0</v>
      </c>
      <c r="S310" s="419">
        <f>+COMPROMISOS!I310</f>
        <v>0</v>
      </c>
    </row>
    <row r="311" spans="13:19">
      <c r="M311" s="419">
        <f>+COMPROMISOS!Q311</f>
        <v>0</v>
      </c>
      <c r="N311" s="422">
        <f>+COMPROMISOS!L311</f>
        <v>0</v>
      </c>
      <c r="O311" s="422">
        <f>+COMPROMISOS!M311</f>
        <v>0</v>
      </c>
      <c r="P311" s="422">
        <f>+COMPROMISOS!N311</f>
        <v>0</v>
      </c>
      <c r="Q311" s="422">
        <f>+COMPROMISOS!O311</f>
        <v>0</v>
      </c>
      <c r="R311" s="419">
        <f>+COMPROMISOS!A311</f>
        <v>0</v>
      </c>
      <c r="S311" s="419">
        <f>+COMPROMISOS!I311</f>
        <v>0</v>
      </c>
    </row>
    <row r="312" spans="13:19">
      <c r="M312" s="419">
        <f>+COMPROMISOS!Q312</f>
        <v>0</v>
      </c>
      <c r="N312" s="422">
        <f>+COMPROMISOS!L312</f>
        <v>0</v>
      </c>
      <c r="O312" s="422">
        <f>+COMPROMISOS!M312</f>
        <v>0</v>
      </c>
      <c r="P312" s="422">
        <f>+COMPROMISOS!N312</f>
        <v>0</v>
      </c>
      <c r="Q312" s="422">
        <f>+COMPROMISOS!O312</f>
        <v>0</v>
      </c>
      <c r="R312" s="419">
        <f>+COMPROMISOS!A312</f>
        <v>0</v>
      </c>
      <c r="S312" s="419">
        <f>+COMPROMISOS!I312</f>
        <v>0</v>
      </c>
    </row>
    <row r="313" spans="13:19">
      <c r="M313" s="419">
        <f>+COMPROMISOS!Q313</f>
        <v>0</v>
      </c>
      <c r="N313" s="422">
        <f>+COMPROMISOS!L313</f>
        <v>0</v>
      </c>
      <c r="O313" s="422">
        <f>+COMPROMISOS!M313</f>
        <v>0</v>
      </c>
      <c r="P313" s="422">
        <f>+COMPROMISOS!N313</f>
        <v>0</v>
      </c>
      <c r="Q313" s="422">
        <f>+COMPROMISOS!O313</f>
        <v>0</v>
      </c>
      <c r="R313" s="419">
        <f>+COMPROMISOS!A313</f>
        <v>0</v>
      </c>
      <c r="S313" s="419">
        <f>+COMPROMISOS!I313</f>
        <v>0</v>
      </c>
    </row>
    <row r="314" spans="13:19">
      <c r="M314" s="419">
        <f>+COMPROMISOS!Q314</f>
        <v>0</v>
      </c>
      <c r="N314" s="422">
        <f>+COMPROMISOS!L314</f>
        <v>0</v>
      </c>
      <c r="O314" s="422">
        <f>+COMPROMISOS!M314</f>
        <v>0</v>
      </c>
      <c r="P314" s="422">
        <f>+COMPROMISOS!N314</f>
        <v>0</v>
      </c>
      <c r="Q314" s="422">
        <f>+COMPROMISOS!O314</f>
        <v>0</v>
      </c>
      <c r="R314" s="419">
        <f>+COMPROMISOS!A314</f>
        <v>0</v>
      </c>
      <c r="S314" s="419">
        <f>+COMPROMISOS!I314</f>
        <v>0</v>
      </c>
    </row>
    <row r="315" spans="13:19">
      <c r="M315" s="419">
        <f>+COMPROMISOS!Q315</f>
        <v>0</v>
      </c>
      <c r="N315" s="422">
        <f>+COMPROMISOS!L315</f>
        <v>0</v>
      </c>
      <c r="O315" s="422">
        <f>+COMPROMISOS!M315</f>
        <v>0</v>
      </c>
      <c r="P315" s="422">
        <f>+COMPROMISOS!N315</f>
        <v>0</v>
      </c>
      <c r="Q315" s="422">
        <f>+COMPROMISOS!O315</f>
        <v>0</v>
      </c>
      <c r="R315" s="419">
        <f>+COMPROMISOS!A315</f>
        <v>0</v>
      </c>
      <c r="S315" s="419">
        <f>+COMPROMISOS!I315</f>
        <v>0</v>
      </c>
    </row>
    <row r="316" spans="13:19">
      <c r="M316" s="419">
        <f>+COMPROMISOS!Q316</f>
        <v>0</v>
      </c>
      <c r="N316" s="422">
        <f>+COMPROMISOS!L316</f>
        <v>0</v>
      </c>
      <c r="O316" s="422">
        <f>+COMPROMISOS!M316</f>
        <v>0</v>
      </c>
      <c r="P316" s="422">
        <f>+COMPROMISOS!N316</f>
        <v>0</v>
      </c>
      <c r="Q316" s="422">
        <f>+COMPROMISOS!O316</f>
        <v>0</v>
      </c>
      <c r="R316" s="419">
        <f>+COMPROMISOS!A316</f>
        <v>0</v>
      </c>
      <c r="S316" s="419">
        <f>+COMPROMISOS!I316</f>
        <v>0</v>
      </c>
    </row>
    <row r="317" spans="13:19">
      <c r="M317" s="419">
        <f>+COMPROMISOS!Q317</f>
        <v>0</v>
      </c>
      <c r="N317" s="422">
        <f>+COMPROMISOS!L317</f>
        <v>0</v>
      </c>
      <c r="O317" s="422">
        <f>+COMPROMISOS!M317</f>
        <v>0</v>
      </c>
      <c r="P317" s="422">
        <f>+COMPROMISOS!N317</f>
        <v>0</v>
      </c>
      <c r="Q317" s="422">
        <f>+COMPROMISOS!O317</f>
        <v>0</v>
      </c>
      <c r="R317" s="419">
        <f>+COMPROMISOS!A317</f>
        <v>0</v>
      </c>
      <c r="S317" s="419">
        <f>+COMPROMISOS!I317</f>
        <v>0</v>
      </c>
    </row>
    <row r="318" spans="13:19">
      <c r="M318" s="419">
        <f>+COMPROMISOS!Q318</f>
        <v>0</v>
      </c>
      <c r="N318" s="422">
        <f>+COMPROMISOS!L318</f>
        <v>0</v>
      </c>
      <c r="O318" s="422">
        <f>+COMPROMISOS!M318</f>
        <v>0</v>
      </c>
      <c r="P318" s="422">
        <f>+COMPROMISOS!N318</f>
        <v>0</v>
      </c>
      <c r="Q318" s="422">
        <f>+COMPROMISOS!O318</f>
        <v>0</v>
      </c>
      <c r="R318" s="419">
        <f>+COMPROMISOS!A318</f>
        <v>0</v>
      </c>
      <c r="S318" s="419">
        <f>+COMPROMISOS!I318</f>
        <v>0</v>
      </c>
    </row>
    <row r="319" spans="13:19">
      <c r="M319" s="419">
        <f>+COMPROMISOS!Q319</f>
        <v>0</v>
      </c>
      <c r="N319" s="422">
        <f>+COMPROMISOS!L319</f>
        <v>0</v>
      </c>
      <c r="O319" s="422">
        <f>+COMPROMISOS!M319</f>
        <v>0</v>
      </c>
      <c r="P319" s="422">
        <f>+COMPROMISOS!N319</f>
        <v>0</v>
      </c>
      <c r="Q319" s="422">
        <f>+COMPROMISOS!O319</f>
        <v>0</v>
      </c>
      <c r="R319" s="419">
        <f>+COMPROMISOS!A319</f>
        <v>0</v>
      </c>
      <c r="S319" s="419">
        <f>+COMPROMISOS!I319</f>
        <v>0</v>
      </c>
    </row>
    <row r="320" spans="13:19">
      <c r="M320" s="419">
        <f>+COMPROMISOS!Q320</f>
        <v>0</v>
      </c>
      <c r="N320" s="422">
        <f>+COMPROMISOS!L320</f>
        <v>0</v>
      </c>
      <c r="O320" s="422">
        <f>+COMPROMISOS!M320</f>
        <v>0</v>
      </c>
      <c r="P320" s="422">
        <f>+COMPROMISOS!N320</f>
        <v>0</v>
      </c>
      <c r="Q320" s="422">
        <f>+COMPROMISOS!O320</f>
        <v>0</v>
      </c>
      <c r="R320" s="419">
        <f>+COMPROMISOS!A320</f>
        <v>0</v>
      </c>
      <c r="S320" s="419">
        <f>+COMPROMISOS!I320</f>
        <v>0</v>
      </c>
    </row>
    <row r="321" spans="13:19">
      <c r="M321" s="419">
        <f>+COMPROMISOS!Q321</f>
        <v>0</v>
      </c>
      <c r="N321" s="422">
        <f>+COMPROMISOS!L321</f>
        <v>0</v>
      </c>
      <c r="O321" s="422">
        <f>+COMPROMISOS!M321</f>
        <v>0</v>
      </c>
      <c r="P321" s="422">
        <f>+COMPROMISOS!N321</f>
        <v>0</v>
      </c>
      <c r="Q321" s="422">
        <f>+COMPROMISOS!O321</f>
        <v>0</v>
      </c>
      <c r="R321" s="419">
        <f>+COMPROMISOS!A321</f>
        <v>0</v>
      </c>
      <c r="S321" s="419">
        <f>+COMPROMISOS!I321</f>
        <v>0</v>
      </c>
    </row>
    <row r="322" spans="13:19">
      <c r="M322" s="419">
        <f>+COMPROMISOS!Q322</f>
        <v>0</v>
      </c>
      <c r="N322" s="422">
        <f>+COMPROMISOS!L322</f>
        <v>0</v>
      </c>
      <c r="O322" s="422">
        <f>+COMPROMISOS!M322</f>
        <v>0</v>
      </c>
      <c r="P322" s="422">
        <f>+COMPROMISOS!N322</f>
        <v>0</v>
      </c>
      <c r="Q322" s="422">
        <f>+COMPROMISOS!O322</f>
        <v>0</v>
      </c>
      <c r="R322" s="419">
        <f>+COMPROMISOS!A322</f>
        <v>0</v>
      </c>
      <c r="S322" s="419">
        <f>+COMPROMISOS!I322</f>
        <v>0</v>
      </c>
    </row>
    <row r="323" spans="13:19">
      <c r="M323" s="419">
        <f>+COMPROMISOS!Q323</f>
        <v>0</v>
      </c>
      <c r="N323" s="422">
        <f>+COMPROMISOS!L323</f>
        <v>0</v>
      </c>
      <c r="O323" s="422">
        <f>+COMPROMISOS!M323</f>
        <v>0</v>
      </c>
      <c r="P323" s="422">
        <f>+COMPROMISOS!N323</f>
        <v>0</v>
      </c>
      <c r="Q323" s="422">
        <f>+COMPROMISOS!O323</f>
        <v>0</v>
      </c>
      <c r="R323" s="419">
        <f>+COMPROMISOS!A323</f>
        <v>0</v>
      </c>
      <c r="S323" s="419">
        <f>+COMPROMISOS!I323</f>
        <v>0</v>
      </c>
    </row>
    <row r="324" spans="13:19">
      <c r="M324" s="419">
        <f>+COMPROMISOS!Q324</f>
        <v>0</v>
      </c>
      <c r="N324" s="422">
        <f>+COMPROMISOS!L324</f>
        <v>0</v>
      </c>
      <c r="O324" s="422">
        <f>+COMPROMISOS!M324</f>
        <v>0</v>
      </c>
      <c r="P324" s="422">
        <f>+COMPROMISOS!N324</f>
        <v>0</v>
      </c>
      <c r="Q324" s="422">
        <f>+COMPROMISOS!O324</f>
        <v>0</v>
      </c>
      <c r="R324" s="419">
        <f>+COMPROMISOS!A324</f>
        <v>0</v>
      </c>
      <c r="S324" s="419">
        <f>+COMPROMISOS!I324</f>
        <v>0</v>
      </c>
    </row>
    <row r="325" spans="13:19">
      <c r="M325" s="419">
        <f>+COMPROMISOS!Q325</f>
        <v>0</v>
      </c>
      <c r="N325" s="422">
        <f>+COMPROMISOS!L325</f>
        <v>0</v>
      </c>
      <c r="O325" s="422">
        <f>+COMPROMISOS!M325</f>
        <v>0</v>
      </c>
      <c r="P325" s="422">
        <f>+COMPROMISOS!N325</f>
        <v>0</v>
      </c>
      <c r="Q325" s="422">
        <f>+COMPROMISOS!O325</f>
        <v>0</v>
      </c>
      <c r="R325" s="419">
        <f>+COMPROMISOS!A325</f>
        <v>0</v>
      </c>
      <c r="S325" s="419">
        <f>+COMPROMISOS!I325</f>
        <v>0</v>
      </c>
    </row>
    <row r="326" spans="13:19">
      <c r="M326" s="419">
        <f>+COMPROMISOS!Q326</f>
        <v>0</v>
      </c>
      <c r="N326" s="422">
        <f>+COMPROMISOS!L326</f>
        <v>0</v>
      </c>
      <c r="O326" s="422">
        <f>+COMPROMISOS!M326</f>
        <v>0</v>
      </c>
      <c r="P326" s="422">
        <f>+COMPROMISOS!N326</f>
        <v>0</v>
      </c>
      <c r="Q326" s="422">
        <f>+COMPROMISOS!O326</f>
        <v>0</v>
      </c>
      <c r="R326" s="419">
        <f>+COMPROMISOS!A326</f>
        <v>0</v>
      </c>
      <c r="S326" s="419">
        <f>+COMPROMISOS!I326</f>
        <v>0</v>
      </c>
    </row>
    <row r="327" spans="13:19">
      <c r="M327" s="419">
        <f>+COMPROMISOS!Q327</f>
        <v>0</v>
      </c>
      <c r="N327" s="422">
        <f>+COMPROMISOS!L327</f>
        <v>0</v>
      </c>
      <c r="O327" s="422">
        <f>+COMPROMISOS!M327</f>
        <v>0</v>
      </c>
      <c r="P327" s="422">
        <f>+COMPROMISOS!N327</f>
        <v>0</v>
      </c>
      <c r="Q327" s="422">
        <f>+COMPROMISOS!O327</f>
        <v>0</v>
      </c>
      <c r="R327" s="419">
        <f>+COMPROMISOS!A327</f>
        <v>0</v>
      </c>
      <c r="S327" s="419">
        <f>+COMPROMISOS!I327</f>
        <v>0</v>
      </c>
    </row>
    <row r="328" spans="13:19">
      <c r="M328" s="419">
        <f>+COMPROMISOS!Q328</f>
        <v>0</v>
      </c>
      <c r="N328" s="422">
        <f>+COMPROMISOS!L328</f>
        <v>0</v>
      </c>
      <c r="O328" s="422">
        <f>+COMPROMISOS!M328</f>
        <v>0</v>
      </c>
      <c r="P328" s="422">
        <f>+COMPROMISOS!N328</f>
        <v>0</v>
      </c>
      <c r="Q328" s="422">
        <f>+COMPROMISOS!O328</f>
        <v>0</v>
      </c>
      <c r="R328" s="419">
        <f>+COMPROMISOS!A328</f>
        <v>0</v>
      </c>
      <c r="S328" s="419">
        <f>+COMPROMISOS!I328</f>
        <v>0</v>
      </c>
    </row>
    <row r="329" spans="13:19">
      <c r="M329" s="419">
        <f>+COMPROMISOS!Q329</f>
        <v>0</v>
      </c>
      <c r="N329" s="422">
        <f>+COMPROMISOS!L329</f>
        <v>0</v>
      </c>
      <c r="O329" s="422">
        <f>+COMPROMISOS!M329</f>
        <v>0</v>
      </c>
      <c r="P329" s="422">
        <f>+COMPROMISOS!N329</f>
        <v>0</v>
      </c>
      <c r="Q329" s="422">
        <f>+COMPROMISOS!O329</f>
        <v>0</v>
      </c>
      <c r="R329" s="419">
        <f>+COMPROMISOS!A329</f>
        <v>0</v>
      </c>
      <c r="S329" s="419">
        <f>+COMPROMISOS!I329</f>
        <v>0</v>
      </c>
    </row>
    <row r="330" spans="13:19">
      <c r="M330" s="419">
        <f>+COMPROMISOS!Q330</f>
        <v>0</v>
      </c>
      <c r="N330" s="422">
        <f>+COMPROMISOS!L330</f>
        <v>0</v>
      </c>
      <c r="O330" s="422">
        <f>+COMPROMISOS!M330</f>
        <v>0</v>
      </c>
      <c r="P330" s="422">
        <f>+COMPROMISOS!N330</f>
        <v>0</v>
      </c>
      <c r="Q330" s="422">
        <f>+COMPROMISOS!O330</f>
        <v>0</v>
      </c>
      <c r="R330" s="419">
        <f>+COMPROMISOS!A330</f>
        <v>0</v>
      </c>
      <c r="S330" s="419">
        <f>+COMPROMISOS!I330</f>
        <v>0</v>
      </c>
    </row>
    <row r="331" spans="13:19">
      <c r="M331" s="419">
        <f>+COMPROMISOS!Q331</f>
        <v>0</v>
      </c>
      <c r="N331" s="422">
        <f>+COMPROMISOS!L331</f>
        <v>0</v>
      </c>
      <c r="O331" s="422">
        <f>+COMPROMISOS!M331</f>
        <v>0</v>
      </c>
      <c r="P331" s="422">
        <f>+COMPROMISOS!N331</f>
        <v>0</v>
      </c>
      <c r="Q331" s="422">
        <f>+COMPROMISOS!O331</f>
        <v>0</v>
      </c>
      <c r="R331" s="419">
        <f>+COMPROMISOS!A331</f>
        <v>0</v>
      </c>
      <c r="S331" s="419">
        <f>+COMPROMISOS!I331</f>
        <v>0</v>
      </c>
    </row>
    <row r="332" spans="13:19">
      <c r="M332" s="419">
        <f>+COMPROMISOS!Q332</f>
        <v>0</v>
      </c>
      <c r="N332" s="422">
        <f>+COMPROMISOS!L332</f>
        <v>0</v>
      </c>
      <c r="O332" s="422">
        <f>+COMPROMISOS!M332</f>
        <v>0</v>
      </c>
      <c r="P332" s="422">
        <f>+COMPROMISOS!N332</f>
        <v>0</v>
      </c>
      <c r="Q332" s="422">
        <f>+COMPROMISOS!O332</f>
        <v>0</v>
      </c>
      <c r="R332" s="419">
        <f>+COMPROMISOS!A332</f>
        <v>0</v>
      </c>
      <c r="S332" s="419">
        <f>+COMPROMISOS!I332</f>
        <v>0</v>
      </c>
    </row>
    <row r="333" spans="13:19">
      <c r="M333" s="419">
        <f>+COMPROMISOS!Q333</f>
        <v>0</v>
      </c>
      <c r="N333" s="422">
        <f>+COMPROMISOS!L333</f>
        <v>0</v>
      </c>
      <c r="O333" s="422">
        <f>+COMPROMISOS!M333</f>
        <v>0</v>
      </c>
      <c r="P333" s="422">
        <f>+COMPROMISOS!N333</f>
        <v>0</v>
      </c>
      <c r="Q333" s="422">
        <f>+COMPROMISOS!O333</f>
        <v>0</v>
      </c>
      <c r="R333" s="419">
        <f>+COMPROMISOS!A333</f>
        <v>0</v>
      </c>
      <c r="S333" s="419">
        <f>+COMPROMISOS!I333</f>
        <v>0</v>
      </c>
    </row>
    <row r="334" spans="13:19">
      <c r="M334" s="419">
        <f>+COMPROMISOS!Q334</f>
        <v>0</v>
      </c>
      <c r="N334" s="422">
        <f>+COMPROMISOS!L334</f>
        <v>0</v>
      </c>
      <c r="O334" s="422">
        <f>+COMPROMISOS!M334</f>
        <v>0</v>
      </c>
      <c r="P334" s="422">
        <f>+COMPROMISOS!N334</f>
        <v>0</v>
      </c>
      <c r="Q334" s="422">
        <f>+COMPROMISOS!O334</f>
        <v>0</v>
      </c>
      <c r="R334" s="419">
        <f>+COMPROMISOS!A334</f>
        <v>0</v>
      </c>
      <c r="S334" s="419">
        <f>+COMPROMISOS!I334</f>
        <v>0</v>
      </c>
    </row>
    <row r="335" spans="13:19">
      <c r="M335" s="419">
        <f>+COMPROMISOS!Q335</f>
        <v>0</v>
      </c>
      <c r="N335" s="422">
        <f>+COMPROMISOS!L335</f>
        <v>0</v>
      </c>
      <c r="O335" s="422">
        <f>+COMPROMISOS!M335</f>
        <v>0</v>
      </c>
      <c r="P335" s="422">
        <f>+COMPROMISOS!N335</f>
        <v>0</v>
      </c>
      <c r="Q335" s="422">
        <f>+COMPROMISOS!O335</f>
        <v>0</v>
      </c>
      <c r="R335" s="419">
        <f>+COMPROMISOS!A335</f>
        <v>0</v>
      </c>
      <c r="S335" s="419">
        <f>+COMPROMISOS!I335</f>
        <v>0</v>
      </c>
    </row>
    <row r="336" spans="13:19">
      <c r="M336" s="419">
        <f>+COMPROMISOS!Q336</f>
        <v>0</v>
      </c>
      <c r="N336" s="422">
        <f>+COMPROMISOS!L336</f>
        <v>0</v>
      </c>
      <c r="O336" s="422">
        <f>+COMPROMISOS!M336</f>
        <v>0</v>
      </c>
      <c r="P336" s="422">
        <f>+COMPROMISOS!N336</f>
        <v>0</v>
      </c>
      <c r="Q336" s="422">
        <f>+COMPROMISOS!O336</f>
        <v>0</v>
      </c>
      <c r="R336" s="419">
        <f>+COMPROMISOS!A336</f>
        <v>0</v>
      </c>
      <c r="S336" s="419">
        <f>+COMPROMISOS!I336</f>
        <v>0</v>
      </c>
    </row>
    <row r="337" spans="13:19">
      <c r="M337" s="419">
        <f>+COMPROMISOS!Q337</f>
        <v>0</v>
      </c>
      <c r="N337" s="422">
        <f>+COMPROMISOS!L337</f>
        <v>0</v>
      </c>
      <c r="O337" s="422">
        <f>+COMPROMISOS!M337</f>
        <v>0</v>
      </c>
      <c r="P337" s="422">
        <f>+COMPROMISOS!N337</f>
        <v>0</v>
      </c>
      <c r="Q337" s="422">
        <f>+COMPROMISOS!O337</f>
        <v>0</v>
      </c>
      <c r="R337" s="419">
        <f>+COMPROMISOS!A337</f>
        <v>0</v>
      </c>
      <c r="S337" s="419">
        <f>+COMPROMISOS!I337</f>
        <v>0</v>
      </c>
    </row>
    <row r="338" spans="13:19">
      <c r="M338" s="419">
        <f>+COMPROMISOS!Q338</f>
        <v>0</v>
      </c>
      <c r="N338" s="422">
        <f>+COMPROMISOS!L338</f>
        <v>0</v>
      </c>
      <c r="O338" s="422">
        <f>+COMPROMISOS!M338</f>
        <v>0</v>
      </c>
      <c r="P338" s="422">
        <f>+COMPROMISOS!N338</f>
        <v>0</v>
      </c>
      <c r="Q338" s="422">
        <f>+COMPROMISOS!O338</f>
        <v>0</v>
      </c>
      <c r="R338" s="419">
        <f>+COMPROMISOS!A338</f>
        <v>0</v>
      </c>
      <c r="S338" s="419">
        <f>+COMPROMISOS!I338</f>
        <v>0</v>
      </c>
    </row>
    <row r="339" spans="13:19">
      <c r="M339" s="419">
        <f>+COMPROMISOS!Q339</f>
        <v>0</v>
      </c>
      <c r="N339" s="422">
        <f>+COMPROMISOS!L339</f>
        <v>0</v>
      </c>
      <c r="O339" s="422">
        <f>+COMPROMISOS!M339</f>
        <v>0</v>
      </c>
      <c r="P339" s="422">
        <f>+COMPROMISOS!N339</f>
        <v>0</v>
      </c>
      <c r="Q339" s="422">
        <f>+COMPROMISOS!O339</f>
        <v>0</v>
      </c>
      <c r="R339" s="419">
        <f>+COMPROMISOS!A339</f>
        <v>0</v>
      </c>
      <c r="S339" s="419">
        <f>+COMPROMISOS!I339</f>
        <v>0</v>
      </c>
    </row>
    <row r="340" spans="13:19">
      <c r="M340" s="419">
        <f>+COMPROMISOS!Q340</f>
        <v>0</v>
      </c>
      <c r="N340" s="422">
        <f>+COMPROMISOS!L340</f>
        <v>0</v>
      </c>
      <c r="O340" s="422">
        <f>+COMPROMISOS!M340</f>
        <v>0</v>
      </c>
      <c r="P340" s="422">
        <f>+COMPROMISOS!N340</f>
        <v>0</v>
      </c>
      <c r="Q340" s="422">
        <f>+COMPROMISOS!O340</f>
        <v>0</v>
      </c>
      <c r="R340" s="419">
        <f>+COMPROMISOS!A340</f>
        <v>0</v>
      </c>
      <c r="S340" s="419">
        <f>+COMPROMISOS!I340</f>
        <v>0</v>
      </c>
    </row>
    <row r="341" spans="13:19">
      <c r="M341" s="419">
        <f>+COMPROMISOS!Q341</f>
        <v>0</v>
      </c>
      <c r="N341" s="422">
        <f>+COMPROMISOS!L341</f>
        <v>0</v>
      </c>
      <c r="O341" s="422">
        <f>+COMPROMISOS!M341</f>
        <v>0</v>
      </c>
      <c r="P341" s="422">
        <f>+COMPROMISOS!N341</f>
        <v>0</v>
      </c>
      <c r="Q341" s="422">
        <f>+COMPROMISOS!O341</f>
        <v>0</v>
      </c>
      <c r="R341" s="419">
        <f>+COMPROMISOS!A341</f>
        <v>0</v>
      </c>
      <c r="S341" s="419">
        <f>+COMPROMISOS!I341</f>
        <v>0</v>
      </c>
    </row>
    <row r="342" spans="13:19">
      <c r="M342" s="419">
        <f>+COMPROMISOS!Q342</f>
        <v>0</v>
      </c>
      <c r="N342" s="422">
        <f>+COMPROMISOS!L342</f>
        <v>0</v>
      </c>
      <c r="O342" s="422">
        <f>+COMPROMISOS!M342</f>
        <v>0</v>
      </c>
      <c r="P342" s="422">
        <f>+COMPROMISOS!N342</f>
        <v>0</v>
      </c>
      <c r="Q342" s="422">
        <f>+COMPROMISOS!O342</f>
        <v>0</v>
      </c>
      <c r="R342" s="419">
        <f>+COMPROMISOS!A342</f>
        <v>0</v>
      </c>
      <c r="S342" s="419">
        <f>+COMPROMISOS!I342</f>
        <v>0</v>
      </c>
    </row>
    <row r="343" spans="13:19">
      <c r="M343" s="419">
        <f>+COMPROMISOS!Q343</f>
        <v>0</v>
      </c>
      <c r="N343" s="422">
        <f>+COMPROMISOS!L343</f>
        <v>0</v>
      </c>
      <c r="O343" s="422">
        <f>+COMPROMISOS!M343</f>
        <v>0</v>
      </c>
      <c r="P343" s="422">
        <f>+COMPROMISOS!N343</f>
        <v>0</v>
      </c>
      <c r="Q343" s="422">
        <f>+COMPROMISOS!O343</f>
        <v>0</v>
      </c>
      <c r="R343" s="419">
        <f>+COMPROMISOS!A343</f>
        <v>0</v>
      </c>
      <c r="S343" s="419">
        <f>+COMPROMISOS!I343</f>
        <v>0</v>
      </c>
    </row>
    <row r="344" spans="13:19">
      <c r="M344" s="419">
        <f>+COMPROMISOS!Q344</f>
        <v>0</v>
      </c>
      <c r="N344" s="422">
        <f>+COMPROMISOS!L344</f>
        <v>0</v>
      </c>
      <c r="O344" s="422">
        <f>+COMPROMISOS!M344</f>
        <v>0</v>
      </c>
      <c r="P344" s="422">
        <f>+COMPROMISOS!N344</f>
        <v>0</v>
      </c>
      <c r="Q344" s="422">
        <f>+COMPROMISOS!O344</f>
        <v>0</v>
      </c>
      <c r="R344" s="419">
        <f>+COMPROMISOS!A344</f>
        <v>0</v>
      </c>
      <c r="S344" s="419">
        <f>+COMPROMISOS!I344</f>
        <v>0</v>
      </c>
    </row>
    <row r="345" spans="13:19">
      <c r="M345" s="419">
        <f>+COMPROMISOS!Q345</f>
        <v>0</v>
      </c>
      <c r="N345" s="422">
        <f>+COMPROMISOS!L345</f>
        <v>0</v>
      </c>
      <c r="O345" s="422">
        <f>+COMPROMISOS!M345</f>
        <v>0</v>
      </c>
      <c r="P345" s="422">
        <f>+COMPROMISOS!N345</f>
        <v>0</v>
      </c>
      <c r="Q345" s="422">
        <f>+COMPROMISOS!O345</f>
        <v>0</v>
      </c>
      <c r="R345" s="419">
        <f>+COMPROMISOS!A345</f>
        <v>0</v>
      </c>
      <c r="S345" s="419">
        <f>+COMPROMISOS!I345</f>
        <v>0</v>
      </c>
    </row>
    <row r="346" spans="13:19">
      <c r="M346" s="419">
        <f>+COMPROMISOS!Q346</f>
        <v>0</v>
      </c>
      <c r="N346" s="422">
        <f>+COMPROMISOS!L346</f>
        <v>0</v>
      </c>
      <c r="O346" s="422">
        <f>+COMPROMISOS!M346</f>
        <v>0</v>
      </c>
      <c r="P346" s="422">
        <f>+COMPROMISOS!N346</f>
        <v>0</v>
      </c>
      <c r="Q346" s="422">
        <f>+COMPROMISOS!O346</f>
        <v>0</v>
      </c>
      <c r="R346" s="419">
        <f>+COMPROMISOS!A346</f>
        <v>0</v>
      </c>
      <c r="S346" s="419">
        <f>+COMPROMISOS!I346</f>
        <v>0</v>
      </c>
    </row>
    <row r="347" spans="13:19">
      <c r="M347" s="419">
        <f>+COMPROMISOS!Q347</f>
        <v>0</v>
      </c>
      <c r="N347" s="422">
        <f>+COMPROMISOS!L347</f>
        <v>0</v>
      </c>
      <c r="O347" s="422">
        <f>+COMPROMISOS!M347</f>
        <v>0</v>
      </c>
      <c r="P347" s="422">
        <f>+COMPROMISOS!N347</f>
        <v>0</v>
      </c>
      <c r="Q347" s="422">
        <f>+COMPROMISOS!O347</f>
        <v>0</v>
      </c>
      <c r="R347" s="419">
        <f>+COMPROMISOS!A347</f>
        <v>0</v>
      </c>
      <c r="S347" s="419">
        <f>+COMPROMISOS!I347</f>
        <v>0</v>
      </c>
    </row>
    <row r="348" spans="13:19">
      <c r="M348" s="419">
        <f>+COMPROMISOS!Q348</f>
        <v>0</v>
      </c>
      <c r="N348" s="422">
        <f>+COMPROMISOS!L348</f>
        <v>0</v>
      </c>
      <c r="O348" s="422">
        <f>+COMPROMISOS!M348</f>
        <v>0</v>
      </c>
      <c r="P348" s="422">
        <f>+COMPROMISOS!N348</f>
        <v>0</v>
      </c>
      <c r="Q348" s="422">
        <f>+COMPROMISOS!O348</f>
        <v>0</v>
      </c>
      <c r="R348" s="419">
        <f>+COMPROMISOS!A348</f>
        <v>0</v>
      </c>
      <c r="S348" s="419">
        <f>+COMPROMISOS!I348</f>
        <v>0</v>
      </c>
    </row>
    <row r="349" spans="13:19">
      <c r="M349" s="419">
        <f>+COMPROMISOS!Q349</f>
        <v>0</v>
      </c>
      <c r="N349" s="422">
        <f>+COMPROMISOS!L349</f>
        <v>0</v>
      </c>
      <c r="O349" s="422">
        <f>+COMPROMISOS!M349</f>
        <v>0</v>
      </c>
      <c r="P349" s="422">
        <f>+COMPROMISOS!N349</f>
        <v>0</v>
      </c>
      <c r="Q349" s="422">
        <f>+COMPROMISOS!O349</f>
        <v>0</v>
      </c>
      <c r="R349" s="419">
        <f>+COMPROMISOS!A349</f>
        <v>0</v>
      </c>
      <c r="S349" s="419">
        <f>+COMPROMISOS!I349</f>
        <v>0</v>
      </c>
    </row>
    <row r="350" spans="13:19">
      <c r="M350" s="419">
        <f>+COMPROMISOS!Q350</f>
        <v>0</v>
      </c>
      <c r="N350" s="422">
        <f>+COMPROMISOS!L350</f>
        <v>0</v>
      </c>
      <c r="O350" s="422">
        <f>+COMPROMISOS!M350</f>
        <v>0</v>
      </c>
      <c r="P350" s="422">
        <f>+COMPROMISOS!N350</f>
        <v>0</v>
      </c>
      <c r="Q350" s="422">
        <f>+COMPROMISOS!O350</f>
        <v>0</v>
      </c>
      <c r="R350" s="419">
        <f>+COMPROMISOS!A350</f>
        <v>0</v>
      </c>
      <c r="S350" s="419">
        <f>+COMPROMISOS!I350</f>
        <v>0</v>
      </c>
    </row>
    <row r="351" spans="13:19">
      <c r="M351" s="419">
        <f>+COMPROMISOS!Q351</f>
        <v>0</v>
      </c>
      <c r="N351" s="422">
        <f>+COMPROMISOS!L351</f>
        <v>0</v>
      </c>
      <c r="O351" s="422">
        <f>+COMPROMISOS!M351</f>
        <v>0</v>
      </c>
      <c r="P351" s="422">
        <f>+COMPROMISOS!N351</f>
        <v>0</v>
      </c>
      <c r="Q351" s="422">
        <f>+COMPROMISOS!O351</f>
        <v>0</v>
      </c>
      <c r="R351" s="419">
        <f>+COMPROMISOS!A351</f>
        <v>0</v>
      </c>
      <c r="S351" s="419">
        <f>+COMPROMISOS!I351</f>
        <v>0</v>
      </c>
    </row>
    <row r="352" spans="13:19">
      <c r="M352" s="419">
        <f>+COMPROMISOS!Q352</f>
        <v>0</v>
      </c>
      <c r="N352" s="422">
        <f>+COMPROMISOS!L352</f>
        <v>0</v>
      </c>
      <c r="O352" s="422">
        <f>+COMPROMISOS!M352</f>
        <v>0</v>
      </c>
      <c r="P352" s="422">
        <f>+COMPROMISOS!N352</f>
        <v>0</v>
      </c>
      <c r="Q352" s="422">
        <f>+COMPROMISOS!O352</f>
        <v>0</v>
      </c>
      <c r="R352" s="419">
        <f>+COMPROMISOS!A352</f>
        <v>0</v>
      </c>
      <c r="S352" s="419">
        <f>+COMPROMISOS!I352</f>
        <v>0</v>
      </c>
    </row>
    <row r="353" spans="13:19">
      <c r="M353" s="419">
        <f>+COMPROMISOS!Q353</f>
        <v>0</v>
      </c>
      <c r="N353" s="422">
        <f>+COMPROMISOS!L353</f>
        <v>0</v>
      </c>
      <c r="O353" s="422">
        <f>+COMPROMISOS!M353</f>
        <v>0</v>
      </c>
      <c r="P353" s="422">
        <f>+COMPROMISOS!N353</f>
        <v>0</v>
      </c>
      <c r="Q353" s="422">
        <f>+COMPROMISOS!O353</f>
        <v>0</v>
      </c>
      <c r="R353" s="419">
        <f>+COMPROMISOS!A353</f>
        <v>0</v>
      </c>
      <c r="S353" s="419">
        <f>+COMPROMISOS!I353</f>
        <v>0</v>
      </c>
    </row>
    <row r="354" spans="13:19">
      <c r="M354" s="419">
        <f>+COMPROMISOS!Q354</f>
        <v>0</v>
      </c>
      <c r="N354" s="422">
        <f>+COMPROMISOS!L354</f>
        <v>0</v>
      </c>
      <c r="O354" s="422">
        <f>+COMPROMISOS!M354</f>
        <v>0</v>
      </c>
      <c r="P354" s="422">
        <f>+COMPROMISOS!N354</f>
        <v>0</v>
      </c>
      <c r="Q354" s="422">
        <f>+COMPROMISOS!O354</f>
        <v>0</v>
      </c>
      <c r="R354" s="419">
        <f>+COMPROMISOS!A354</f>
        <v>0</v>
      </c>
      <c r="S354" s="419">
        <f>+COMPROMISOS!I354</f>
        <v>0</v>
      </c>
    </row>
    <row r="355" spans="13:19">
      <c r="M355" s="419">
        <f>+COMPROMISOS!Q355</f>
        <v>0</v>
      </c>
      <c r="N355" s="422">
        <f>+COMPROMISOS!L355</f>
        <v>0</v>
      </c>
      <c r="O355" s="422">
        <f>+COMPROMISOS!M355</f>
        <v>0</v>
      </c>
      <c r="P355" s="422">
        <f>+COMPROMISOS!N355</f>
        <v>0</v>
      </c>
      <c r="Q355" s="422">
        <f>+COMPROMISOS!O355</f>
        <v>0</v>
      </c>
      <c r="R355" s="419">
        <f>+COMPROMISOS!A355</f>
        <v>0</v>
      </c>
      <c r="S355" s="419">
        <f>+COMPROMISOS!I355</f>
        <v>0</v>
      </c>
    </row>
    <row r="356" spans="13:19">
      <c r="M356" s="419">
        <f>+COMPROMISOS!Q356</f>
        <v>0</v>
      </c>
      <c r="N356" s="422">
        <f>+COMPROMISOS!L356</f>
        <v>0</v>
      </c>
      <c r="O356" s="422">
        <f>+COMPROMISOS!M356</f>
        <v>0</v>
      </c>
      <c r="P356" s="422">
        <f>+COMPROMISOS!N356</f>
        <v>0</v>
      </c>
      <c r="Q356" s="422">
        <f>+COMPROMISOS!O356</f>
        <v>0</v>
      </c>
      <c r="R356" s="419">
        <f>+COMPROMISOS!A356</f>
        <v>0</v>
      </c>
      <c r="S356" s="419">
        <f>+COMPROMISOS!I356</f>
        <v>0</v>
      </c>
    </row>
    <row r="357" spans="13:19">
      <c r="M357" s="419">
        <f>+COMPROMISOS!Q357</f>
        <v>0</v>
      </c>
      <c r="N357" s="422">
        <f>+COMPROMISOS!L357</f>
        <v>0</v>
      </c>
      <c r="O357" s="422">
        <f>+COMPROMISOS!M357</f>
        <v>0</v>
      </c>
      <c r="P357" s="422">
        <f>+COMPROMISOS!N357</f>
        <v>0</v>
      </c>
      <c r="Q357" s="422">
        <f>+COMPROMISOS!O357</f>
        <v>0</v>
      </c>
      <c r="R357" s="419">
        <f>+COMPROMISOS!A357</f>
        <v>0</v>
      </c>
      <c r="S357" s="419">
        <f>+COMPROMISOS!I357</f>
        <v>0</v>
      </c>
    </row>
    <row r="358" spans="13:19">
      <c r="M358" s="419">
        <f>+COMPROMISOS!Q358</f>
        <v>0</v>
      </c>
      <c r="N358" s="422">
        <f>+COMPROMISOS!L358</f>
        <v>0</v>
      </c>
      <c r="O358" s="422">
        <f>+COMPROMISOS!M358</f>
        <v>0</v>
      </c>
      <c r="P358" s="422">
        <f>+COMPROMISOS!N358</f>
        <v>0</v>
      </c>
      <c r="Q358" s="422">
        <f>+COMPROMISOS!O358</f>
        <v>0</v>
      </c>
      <c r="R358" s="419">
        <f>+COMPROMISOS!A358</f>
        <v>0</v>
      </c>
      <c r="S358" s="419">
        <f>+COMPROMISOS!I358</f>
        <v>0</v>
      </c>
    </row>
    <row r="359" spans="13:19">
      <c r="M359" s="419">
        <f>+COMPROMISOS!Q359</f>
        <v>0</v>
      </c>
      <c r="N359" s="422">
        <f>+COMPROMISOS!L359</f>
        <v>0</v>
      </c>
      <c r="O359" s="422">
        <f>+COMPROMISOS!M359</f>
        <v>0</v>
      </c>
      <c r="P359" s="422">
        <f>+COMPROMISOS!N359</f>
        <v>0</v>
      </c>
      <c r="Q359" s="422">
        <f>+COMPROMISOS!O359</f>
        <v>0</v>
      </c>
      <c r="R359" s="419">
        <f>+COMPROMISOS!A359</f>
        <v>0</v>
      </c>
      <c r="S359" s="419">
        <f>+COMPROMISOS!I359</f>
        <v>0</v>
      </c>
    </row>
    <row r="360" spans="13:19">
      <c r="M360" s="419">
        <f>+COMPROMISOS!Q360</f>
        <v>0</v>
      </c>
      <c r="N360" s="422">
        <f>+COMPROMISOS!L360</f>
        <v>0</v>
      </c>
      <c r="O360" s="422">
        <f>+COMPROMISOS!M360</f>
        <v>0</v>
      </c>
      <c r="P360" s="422">
        <f>+COMPROMISOS!N360</f>
        <v>0</v>
      </c>
      <c r="Q360" s="422">
        <f>+COMPROMISOS!O360</f>
        <v>0</v>
      </c>
      <c r="R360" s="419">
        <f>+COMPROMISOS!A360</f>
        <v>0</v>
      </c>
      <c r="S360" s="419">
        <f>+COMPROMISOS!I360</f>
        <v>0</v>
      </c>
    </row>
    <row r="361" spans="13:19">
      <c r="M361" s="419">
        <f>+COMPROMISOS!Q361</f>
        <v>0</v>
      </c>
      <c r="N361" s="422">
        <f>+COMPROMISOS!L361</f>
        <v>0</v>
      </c>
      <c r="O361" s="422">
        <f>+COMPROMISOS!M361</f>
        <v>0</v>
      </c>
      <c r="P361" s="422">
        <f>+COMPROMISOS!N361</f>
        <v>0</v>
      </c>
      <c r="Q361" s="422">
        <f>+COMPROMISOS!O361</f>
        <v>0</v>
      </c>
      <c r="R361" s="419">
        <f>+COMPROMISOS!A361</f>
        <v>0</v>
      </c>
      <c r="S361" s="419">
        <f>+COMPROMISOS!I361</f>
        <v>0</v>
      </c>
    </row>
    <row r="362" spans="13:19">
      <c r="M362" s="419">
        <f>+COMPROMISOS!Q362</f>
        <v>0</v>
      </c>
      <c r="N362" s="422">
        <f>+COMPROMISOS!L362</f>
        <v>0</v>
      </c>
      <c r="O362" s="422">
        <f>+COMPROMISOS!M362</f>
        <v>0</v>
      </c>
      <c r="P362" s="422">
        <f>+COMPROMISOS!N362</f>
        <v>0</v>
      </c>
      <c r="Q362" s="422">
        <f>+COMPROMISOS!O362</f>
        <v>0</v>
      </c>
      <c r="R362" s="419">
        <f>+COMPROMISOS!A362</f>
        <v>0</v>
      </c>
      <c r="S362" s="419">
        <f>+COMPROMISOS!I362</f>
        <v>0</v>
      </c>
    </row>
    <row r="363" spans="13:19">
      <c r="M363" s="419">
        <f>+COMPROMISOS!Q363</f>
        <v>0</v>
      </c>
      <c r="N363" s="422">
        <f>+COMPROMISOS!L363</f>
        <v>0</v>
      </c>
      <c r="O363" s="422">
        <f>+COMPROMISOS!M363</f>
        <v>0</v>
      </c>
      <c r="P363" s="422">
        <f>+COMPROMISOS!N363</f>
        <v>0</v>
      </c>
      <c r="Q363" s="422">
        <f>+COMPROMISOS!O363</f>
        <v>0</v>
      </c>
      <c r="R363" s="419">
        <f>+COMPROMISOS!A363</f>
        <v>0</v>
      </c>
      <c r="S363" s="419">
        <f>+COMPROMISOS!I363</f>
        <v>0</v>
      </c>
    </row>
    <row r="364" spans="13:19">
      <c r="M364" s="419">
        <f>+COMPROMISOS!Q364</f>
        <v>0</v>
      </c>
      <c r="N364" s="422">
        <f>+COMPROMISOS!L364</f>
        <v>0</v>
      </c>
      <c r="O364" s="422">
        <f>+COMPROMISOS!M364</f>
        <v>0</v>
      </c>
      <c r="P364" s="422">
        <f>+COMPROMISOS!N364</f>
        <v>0</v>
      </c>
      <c r="Q364" s="422">
        <f>+COMPROMISOS!O364</f>
        <v>0</v>
      </c>
      <c r="R364" s="419">
        <f>+COMPROMISOS!A364</f>
        <v>0</v>
      </c>
      <c r="S364" s="419">
        <f>+COMPROMISOS!I364</f>
        <v>0</v>
      </c>
    </row>
    <row r="365" spans="13:19">
      <c r="M365" s="419">
        <f>+COMPROMISOS!Q365</f>
        <v>0</v>
      </c>
      <c r="N365" s="422">
        <f>+COMPROMISOS!L365</f>
        <v>0</v>
      </c>
      <c r="O365" s="422">
        <f>+COMPROMISOS!M365</f>
        <v>0</v>
      </c>
      <c r="P365" s="422">
        <f>+COMPROMISOS!N365</f>
        <v>0</v>
      </c>
      <c r="Q365" s="422">
        <f>+COMPROMISOS!O365</f>
        <v>0</v>
      </c>
      <c r="R365" s="419">
        <f>+COMPROMISOS!A365</f>
        <v>0</v>
      </c>
      <c r="S365" s="419">
        <f>+COMPROMISOS!I365</f>
        <v>0</v>
      </c>
    </row>
    <row r="366" spans="13:19">
      <c r="M366" s="419">
        <f>+COMPROMISOS!Q366</f>
        <v>0</v>
      </c>
      <c r="N366" s="422">
        <f>+COMPROMISOS!L366</f>
        <v>0</v>
      </c>
      <c r="O366" s="422">
        <f>+COMPROMISOS!M366</f>
        <v>0</v>
      </c>
      <c r="P366" s="422">
        <f>+COMPROMISOS!N366</f>
        <v>0</v>
      </c>
      <c r="Q366" s="422">
        <f>+COMPROMISOS!O366</f>
        <v>0</v>
      </c>
      <c r="R366" s="419">
        <f>+COMPROMISOS!A366</f>
        <v>0</v>
      </c>
      <c r="S366" s="419">
        <f>+COMPROMISOS!I366</f>
        <v>0</v>
      </c>
    </row>
    <row r="367" spans="13:19">
      <c r="M367" s="419">
        <f>+COMPROMISOS!Q367</f>
        <v>0</v>
      </c>
      <c r="N367" s="422">
        <f>+COMPROMISOS!L367</f>
        <v>0</v>
      </c>
      <c r="O367" s="422">
        <f>+COMPROMISOS!M367</f>
        <v>0</v>
      </c>
      <c r="P367" s="422">
        <f>+COMPROMISOS!N367</f>
        <v>0</v>
      </c>
      <c r="Q367" s="422">
        <f>+COMPROMISOS!O367</f>
        <v>0</v>
      </c>
      <c r="R367" s="419">
        <f>+COMPROMISOS!A367</f>
        <v>0</v>
      </c>
      <c r="S367" s="419">
        <f>+COMPROMISOS!I367</f>
        <v>0</v>
      </c>
    </row>
    <row r="368" spans="13:19">
      <c r="M368" s="419">
        <f>+COMPROMISOS!Q368</f>
        <v>0</v>
      </c>
      <c r="N368" s="422">
        <f>+COMPROMISOS!L368</f>
        <v>0</v>
      </c>
      <c r="O368" s="422">
        <f>+COMPROMISOS!M368</f>
        <v>0</v>
      </c>
      <c r="P368" s="422">
        <f>+COMPROMISOS!N368</f>
        <v>0</v>
      </c>
      <c r="Q368" s="422">
        <f>+COMPROMISOS!O368</f>
        <v>0</v>
      </c>
      <c r="R368" s="419">
        <f>+COMPROMISOS!A368</f>
        <v>0</v>
      </c>
      <c r="S368" s="419">
        <f>+COMPROMISOS!I368</f>
        <v>0</v>
      </c>
    </row>
    <row r="369" spans="13:19">
      <c r="M369" s="419">
        <f>+COMPROMISOS!Q369</f>
        <v>0</v>
      </c>
      <c r="N369" s="422">
        <f>+COMPROMISOS!L369</f>
        <v>0</v>
      </c>
      <c r="O369" s="422">
        <f>+COMPROMISOS!M369</f>
        <v>0</v>
      </c>
      <c r="P369" s="422">
        <f>+COMPROMISOS!N369</f>
        <v>0</v>
      </c>
      <c r="Q369" s="422">
        <f>+COMPROMISOS!O369</f>
        <v>0</v>
      </c>
      <c r="R369" s="419">
        <f>+COMPROMISOS!A369</f>
        <v>0</v>
      </c>
      <c r="S369" s="419">
        <f>+COMPROMISOS!I369</f>
        <v>0</v>
      </c>
    </row>
    <row r="370" spans="13:19">
      <c r="M370" s="419">
        <f>+COMPROMISOS!Q370</f>
        <v>0</v>
      </c>
      <c r="N370" s="422">
        <f>+COMPROMISOS!L370</f>
        <v>0</v>
      </c>
      <c r="O370" s="422">
        <f>+COMPROMISOS!M370</f>
        <v>0</v>
      </c>
      <c r="P370" s="422">
        <f>+COMPROMISOS!N370</f>
        <v>0</v>
      </c>
      <c r="Q370" s="422">
        <f>+COMPROMISOS!O370</f>
        <v>0</v>
      </c>
      <c r="R370" s="419">
        <f>+COMPROMISOS!A370</f>
        <v>0</v>
      </c>
      <c r="S370" s="419">
        <f>+COMPROMISOS!I370</f>
        <v>0</v>
      </c>
    </row>
    <row r="371" spans="13:19">
      <c r="M371" s="419">
        <f>+COMPROMISOS!Q371</f>
        <v>0</v>
      </c>
      <c r="N371" s="422">
        <f>+COMPROMISOS!L371</f>
        <v>0</v>
      </c>
      <c r="O371" s="422">
        <f>+COMPROMISOS!M371</f>
        <v>0</v>
      </c>
      <c r="P371" s="422">
        <f>+COMPROMISOS!N371</f>
        <v>0</v>
      </c>
      <c r="Q371" s="422">
        <f>+COMPROMISOS!O371</f>
        <v>0</v>
      </c>
      <c r="R371" s="419">
        <f>+COMPROMISOS!A371</f>
        <v>0</v>
      </c>
      <c r="S371" s="419">
        <f>+COMPROMISOS!I371</f>
        <v>0</v>
      </c>
    </row>
    <row r="372" spans="13:19">
      <c r="M372" s="419">
        <f>+COMPROMISOS!Q372</f>
        <v>0</v>
      </c>
      <c r="N372" s="422">
        <f>+COMPROMISOS!L372</f>
        <v>0</v>
      </c>
      <c r="O372" s="422">
        <f>+COMPROMISOS!M372</f>
        <v>0</v>
      </c>
      <c r="P372" s="422">
        <f>+COMPROMISOS!N372</f>
        <v>0</v>
      </c>
      <c r="Q372" s="422">
        <f>+COMPROMISOS!O372</f>
        <v>0</v>
      </c>
      <c r="R372" s="419">
        <f>+COMPROMISOS!A372</f>
        <v>0</v>
      </c>
      <c r="S372" s="419">
        <f>+COMPROMISOS!I372</f>
        <v>0</v>
      </c>
    </row>
    <row r="373" spans="13:19">
      <c r="M373" s="419">
        <f>+COMPROMISOS!Q373</f>
        <v>0</v>
      </c>
      <c r="N373" s="422">
        <f>+COMPROMISOS!L373</f>
        <v>0</v>
      </c>
      <c r="O373" s="422">
        <f>+COMPROMISOS!M373</f>
        <v>0</v>
      </c>
      <c r="P373" s="422">
        <f>+COMPROMISOS!N373</f>
        <v>0</v>
      </c>
      <c r="Q373" s="422">
        <f>+COMPROMISOS!O373</f>
        <v>0</v>
      </c>
      <c r="R373" s="419">
        <f>+COMPROMISOS!A373</f>
        <v>0</v>
      </c>
      <c r="S373" s="419">
        <f>+COMPROMISOS!I373</f>
        <v>0</v>
      </c>
    </row>
    <row r="374" spans="13:19">
      <c r="M374" s="419">
        <f>+COMPROMISOS!Q374</f>
        <v>0</v>
      </c>
      <c r="N374" s="422">
        <f>+COMPROMISOS!L374</f>
        <v>0</v>
      </c>
      <c r="O374" s="422">
        <f>+COMPROMISOS!M374</f>
        <v>0</v>
      </c>
      <c r="P374" s="422">
        <f>+COMPROMISOS!N374</f>
        <v>0</v>
      </c>
      <c r="Q374" s="422">
        <f>+COMPROMISOS!O374</f>
        <v>0</v>
      </c>
      <c r="R374" s="419">
        <f>+COMPROMISOS!A374</f>
        <v>0</v>
      </c>
      <c r="S374" s="419">
        <f>+COMPROMISOS!I374</f>
        <v>0</v>
      </c>
    </row>
    <row r="375" spans="13:19">
      <c r="M375" s="419">
        <f>+COMPROMISOS!Q375</f>
        <v>0</v>
      </c>
      <c r="N375" s="422">
        <f>+COMPROMISOS!L375</f>
        <v>0</v>
      </c>
      <c r="O375" s="422">
        <f>+COMPROMISOS!M375</f>
        <v>0</v>
      </c>
      <c r="P375" s="422">
        <f>+COMPROMISOS!N375</f>
        <v>0</v>
      </c>
      <c r="Q375" s="422">
        <f>+COMPROMISOS!O375</f>
        <v>0</v>
      </c>
      <c r="R375" s="419">
        <f>+COMPROMISOS!A375</f>
        <v>0</v>
      </c>
      <c r="S375" s="419">
        <f>+COMPROMISOS!I375</f>
        <v>0</v>
      </c>
    </row>
    <row r="376" spans="13:19">
      <c r="M376" s="419">
        <f>+COMPROMISOS!Q376</f>
        <v>0</v>
      </c>
      <c r="N376" s="422">
        <f>+COMPROMISOS!L376</f>
        <v>0</v>
      </c>
      <c r="O376" s="422">
        <f>+COMPROMISOS!M376</f>
        <v>0</v>
      </c>
      <c r="P376" s="422">
        <f>+COMPROMISOS!N376</f>
        <v>0</v>
      </c>
      <c r="Q376" s="422">
        <f>+COMPROMISOS!O376</f>
        <v>0</v>
      </c>
      <c r="R376" s="419">
        <f>+COMPROMISOS!A376</f>
        <v>0</v>
      </c>
      <c r="S376" s="419">
        <f>+COMPROMISOS!I376</f>
        <v>0</v>
      </c>
    </row>
    <row r="377" spans="13:19">
      <c r="M377" s="419">
        <f>+COMPROMISOS!Q377</f>
        <v>0</v>
      </c>
      <c r="N377" s="422">
        <f>+COMPROMISOS!L377</f>
        <v>0</v>
      </c>
      <c r="O377" s="422">
        <f>+COMPROMISOS!M377</f>
        <v>0</v>
      </c>
      <c r="P377" s="422">
        <f>+COMPROMISOS!N377</f>
        <v>0</v>
      </c>
      <c r="Q377" s="422">
        <f>+COMPROMISOS!O377</f>
        <v>0</v>
      </c>
      <c r="R377" s="419">
        <f>+COMPROMISOS!A377</f>
        <v>0</v>
      </c>
      <c r="S377" s="419">
        <f>+COMPROMISOS!I377</f>
        <v>0</v>
      </c>
    </row>
    <row r="378" spans="13:19">
      <c r="M378" s="419">
        <f>+COMPROMISOS!Q378</f>
        <v>0</v>
      </c>
      <c r="N378" s="422">
        <f>+COMPROMISOS!L378</f>
        <v>0</v>
      </c>
      <c r="O378" s="422">
        <f>+COMPROMISOS!M378</f>
        <v>0</v>
      </c>
      <c r="P378" s="422">
        <f>+COMPROMISOS!N378</f>
        <v>0</v>
      </c>
      <c r="Q378" s="422">
        <f>+COMPROMISOS!O378</f>
        <v>0</v>
      </c>
      <c r="R378" s="419">
        <f>+COMPROMISOS!A378</f>
        <v>0</v>
      </c>
      <c r="S378" s="419">
        <f>+COMPROMISOS!I378</f>
        <v>0</v>
      </c>
    </row>
    <row r="379" spans="13:19">
      <c r="M379" s="419">
        <f>+COMPROMISOS!Q379</f>
        <v>0</v>
      </c>
      <c r="N379" s="422">
        <f>+COMPROMISOS!L379</f>
        <v>0</v>
      </c>
      <c r="O379" s="422">
        <f>+COMPROMISOS!M379</f>
        <v>0</v>
      </c>
      <c r="P379" s="422">
        <f>+COMPROMISOS!N379</f>
        <v>0</v>
      </c>
      <c r="Q379" s="422">
        <f>+COMPROMISOS!O379</f>
        <v>0</v>
      </c>
      <c r="R379" s="419">
        <f>+COMPROMISOS!A379</f>
        <v>0</v>
      </c>
      <c r="S379" s="419">
        <f>+COMPROMISOS!I379</f>
        <v>0</v>
      </c>
    </row>
    <row r="380" spans="13:19">
      <c r="M380" s="419">
        <f>+COMPROMISOS!Q380</f>
        <v>0</v>
      </c>
      <c r="N380" s="422">
        <f>+COMPROMISOS!L380</f>
        <v>0</v>
      </c>
      <c r="O380" s="422">
        <f>+COMPROMISOS!M380</f>
        <v>0</v>
      </c>
      <c r="P380" s="422">
        <f>+COMPROMISOS!N380</f>
        <v>0</v>
      </c>
      <c r="Q380" s="422">
        <f>+COMPROMISOS!O380</f>
        <v>0</v>
      </c>
      <c r="R380" s="419">
        <f>+COMPROMISOS!A380</f>
        <v>0</v>
      </c>
      <c r="S380" s="419">
        <f>+COMPROMISOS!I380</f>
        <v>0</v>
      </c>
    </row>
    <row r="381" spans="13:19">
      <c r="M381" s="419">
        <f>+COMPROMISOS!Q381</f>
        <v>0</v>
      </c>
      <c r="N381" s="422">
        <f>+COMPROMISOS!L381</f>
        <v>0</v>
      </c>
      <c r="O381" s="422">
        <f>+COMPROMISOS!M381</f>
        <v>0</v>
      </c>
      <c r="P381" s="422">
        <f>+COMPROMISOS!N381</f>
        <v>0</v>
      </c>
      <c r="Q381" s="422">
        <f>+COMPROMISOS!O381</f>
        <v>0</v>
      </c>
      <c r="R381" s="419">
        <f>+COMPROMISOS!A381</f>
        <v>0</v>
      </c>
      <c r="S381" s="419">
        <f>+COMPROMISOS!I381</f>
        <v>0</v>
      </c>
    </row>
    <row r="382" spans="13:19">
      <c r="M382" s="419">
        <f>+COMPROMISOS!Q382</f>
        <v>0</v>
      </c>
      <c r="N382" s="422">
        <f>+COMPROMISOS!L382</f>
        <v>0</v>
      </c>
      <c r="O382" s="422">
        <f>+COMPROMISOS!M382</f>
        <v>0</v>
      </c>
      <c r="P382" s="422">
        <f>+COMPROMISOS!N382</f>
        <v>0</v>
      </c>
      <c r="Q382" s="422">
        <f>+COMPROMISOS!O382</f>
        <v>0</v>
      </c>
      <c r="R382" s="419">
        <f>+COMPROMISOS!A382</f>
        <v>0</v>
      </c>
      <c r="S382" s="419">
        <f>+COMPROMISOS!I382</f>
        <v>0</v>
      </c>
    </row>
    <row r="383" spans="13:19">
      <c r="M383" s="419">
        <f>+COMPROMISOS!Q383</f>
        <v>0</v>
      </c>
      <c r="N383" s="422">
        <f>+COMPROMISOS!L383</f>
        <v>0</v>
      </c>
      <c r="O383" s="422">
        <f>+COMPROMISOS!M383</f>
        <v>0</v>
      </c>
      <c r="P383" s="422">
        <f>+COMPROMISOS!N383</f>
        <v>0</v>
      </c>
      <c r="Q383" s="422">
        <f>+COMPROMISOS!O383</f>
        <v>0</v>
      </c>
      <c r="R383" s="419">
        <f>+COMPROMISOS!A383</f>
        <v>0</v>
      </c>
      <c r="S383" s="419">
        <f>+COMPROMISOS!I383</f>
        <v>0</v>
      </c>
    </row>
    <row r="384" spans="13:19">
      <c r="M384" s="419">
        <f>+COMPROMISOS!Q384</f>
        <v>0</v>
      </c>
      <c r="N384" s="422">
        <f>+COMPROMISOS!L384</f>
        <v>0</v>
      </c>
      <c r="O384" s="422">
        <f>+COMPROMISOS!M384</f>
        <v>0</v>
      </c>
      <c r="P384" s="422">
        <f>+COMPROMISOS!N384</f>
        <v>0</v>
      </c>
      <c r="Q384" s="422">
        <f>+COMPROMISOS!O384</f>
        <v>0</v>
      </c>
      <c r="R384" s="419">
        <f>+COMPROMISOS!A384</f>
        <v>0</v>
      </c>
      <c r="S384" s="419">
        <f>+COMPROMISOS!I384</f>
        <v>0</v>
      </c>
    </row>
    <row r="385" spans="13:19">
      <c r="M385" s="419">
        <f>+COMPROMISOS!Q385</f>
        <v>0</v>
      </c>
      <c r="N385" s="422">
        <f>+COMPROMISOS!L385</f>
        <v>0</v>
      </c>
      <c r="O385" s="422">
        <f>+COMPROMISOS!M385</f>
        <v>0</v>
      </c>
      <c r="P385" s="422">
        <f>+COMPROMISOS!N385</f>
        <v>0</v>
      </c>
      <c r="Q385" s="422">
        <f>+COMPROMISOS!O385</f>
        <v>0</v>
      </c>
      <c r="R385" s="419">
        <f>+COMPROMISOS!A385</f>
        <v>0</v>
      </c>
      <c r="S385" s="419">
        <f>+COMPROMISOS!I385</f>
        <v>0</v>
      </c>
    </row>
    <row r="386" spans="13:19">
      <c r="M386" s="419">
        <f>+COMPROMISOS!Q386</f>
        <v>0</v>
      </c>
      <c r="N386" s="422">
        <f>+COMPROMISOS!L386</f>
        <v>0</v>
      </c>
      <c r="O386" s="422">
        <f>+COMPROMISOS!M386</f>
        <v>0</v>
      </c>
      <c r="P386" s="422">
        <f>+COMPROMISOS!N386</f>
        <v>0</v>
      </c>
      <c r="Q386" s="422">
        <f>+COMPROMISOS!O386</f>
        <v>0</v>
      </c>
      <c r="R386" s="419">
        <f>+COMPROMISOS!A386</f>
        <v>0</v>
      </c>
      <c r="S386" s="419">
        <f>+COMPROMISOS!I386</f>
        <v>0</v>
      </c>
    </row>
    <row r="387" spans="13:19">
      <c r="M387" s="419">
        <f>+COMPROMISOS!Q387</f>
        <v>0</v>
      </c>
      <c r="N387" s="422">
        <f>+COMPROMISOS!L387</f>
        <v>0</v>
      </c>
      <c r="O387" s="422">
        <f>+COMPROMISOS!M387</f>
        <v>0</v>
      </c>
      <c r="P387" s="422">
        <f>+COMPROMISOS!N387</f>
        <v>0</v>
      </c>
      <c r="Q387" s="422">
        <f>+COMPROMISOS!O387</f>
        <v>0</v>
      </c>
      <c r="R387" s="419">
        <f>+COMPROMISOS!A387</f>
        <v>0</v>
      </c>
      <c r="S387" s="419">
        <f>+COMPROMISOS!I387</f>
        <v>0</v>
      </c>
    </row>
    <row r="388" spans="13:19">
      <c r="M388" s="419">
        <f>+COMPROMISOS!Q388</f>
        <v>0</v>
      </c>
      <c r="N388" s="422">
        <f>+COMPROMISOS!L388</f>
        <v>0</v>
      </c>
      <c r="O388" s="422">
        <f>+COMPROMISOS!M388</f>
        <v>0</v>
      </c>
      <c r="P388" s="422">
        <f>+COMPROMISOS!N388</f>
        <v>0</v>
      </c>
      <c r="Q388" s="422">
        <f>+COMPROMISOS!O388</f>
        <v>0</v>
      </c>
      <c r="R388" s="419">
        <f>+COMPROMISOS!A388</f>
        <v>0</v>
      </c>
      <c r="S388" s="419">
        <f>+COMPROMISOS!I388</f>
        <v>0</v>
      </c>
    </row>
    <row r="389" spans="13:19">
      <c r="M389" s="419">
        <f>+COMPROMISOS!Q389</f>
        <v>0</v>
      </c>
      <c r="N389" s="422">
        <f>+COMPROMISOS!L389</f>
        <v>0</v>
      </c>
      <c r="O389" s="422">
        <f>+COMPROMISOS!M389</f>
        <v>0</v>
      </c>
      <c r="P389" s="422">
        <f>+COMPROMISOS!N389</f>
        <v>0</v>
      </c>
      <c r="Q389" s="422">
        <f>+COMPROMISOS!O389</f>
        <v>0</v>
      </c>
      <c r="R389" s="419">
        <f>+COMPROMISOS!A389</f>
        <v>0</v>
      </c>
      <c r="S389" s="419">
        <f>+COMPROMISOS!I389</f>
        <v>0</v>
      </c>
    </row>
    <row r="390" spans="13:19">
      <c r="M390" s="419">
        <f>+COMPROMISOS!Q390</f>
        <v>0</v>
      </c>
      <c r="N390" s="422">
        <f>+COMPROMISOS!L390</f>
        <v>0</v>
      </c>
      <c r="O390" s="422">
        <f>+COMPROMISOS!M390</f>
        <v>0</v>
      </c>
      <c r="P390" s="422">
        <f>+COMPROMISOS!N390</f>
        <v>0</v>
      </c>
      <c r="Q390" s="422">
        <f>+COMPROMISOS!O390</f>
        <v>0</v>
      </c>
      <c r="R390" s="419">
        <f>+COMPROMISOS!A390</f>
        <v>0</v>
      </c>
      <c r="S390" s="419">
        <f>+COMPROMISOS!I390</f>
        <v>0</v>
      </c>
    </row>
    <row r="391" spans="13:19">
      <c r="M391" s="419">
        <f>+COMPROMISOS!Q391</f>
        <v>0</v>
      </c>
      <c r="N391" s="422">
        <f>+COMPROMISOS!L391</f>
        <v>0</v>
      </c>
      <c r="O391" s="422">
        <f>+COMPROMISOS!M391</f>
        <v>0</v>
      </c>
      <c r="P391" s="422">
        <f>+COMPROMISOS!N391</f>
        <v>0</v>
      </c>
      <c r="Q391" s="422">
        <f>+COMPROMISOS!O391</f>
        <v>0</v>
      </c>
      <c r="R391" s="419">
        <f>+COMPROMISOS!A391</f>
        <v>0</v>
      </c>
      <c r="S391" s="419">
        <f>+COMPROMISOS!I391</f>
        <v>0</v>
      </c>
    </row>
    <row r="392" spans="13:19">
      <c r="M392" s="419">
        <f>+COMPROMISOS!Q392</f>
        <v>0</v>
      </c>
      <c r="N392" s="422">
        <f>+COMPROMISOS!L392</f>
        <v>0</v>
      </c>
      <c r="O392" s="422">
        <f>+COMPROMISOS!M392</f>
        <v>0</v>
      </c>
      <c r="P392" s="422">
        <f>+COMPROMISOS!N392</f>
        <v>0</v>
      </c>
      <c r="Q392" s="422">
        <f>+COMPROMISOS!O392</f>
        <v>0</v>
      </c>
      <c r="R392" s="419">
        <f>+COMPROMISOS!A392</f>
        <v>0</v>
      </c>
      <c r="S392" s="419">
        <f>+COMPROMISOS!I392</f>
        <v>0</v>
      </c>
    </row>
    <row r="393" spans="13:19">
      <c r="M393" s="419">
        <f>+COMPROMISOS!Q393</f>
        <v>0</v>
      </c>
      <c r="N393" s="422">
        <f>+COMPROMISOS!L393</f>
        <v>0</v>
      </c>
      <c r="O393" s="422">
        <f>+COMPROMISOS!M393</f>
        <v>0</v>
      </c>
      <c r="P393" s="422">
        <f>+COMPROMISOS!N393</f>
        <v>0</v>
      </c>
      <c r="Q393" s="422">
        <f>+COMPROMISOS!O393</f>
        <v>0</v>
      </c>
      <c r="R393" s="419">
        <f>+COMPROMISOS!A393</f>
        <v>0</v>
      </c>
      <c r="S393" s="419">
        <f>+COMPROMISOS!I393</f>
        <v>0</v>
      </c>
    </row>
    <row r="394" spans="13:19">
      <c r="M394" s="419">
        <f>+COMPROMISOS!Q394</f>
        <v>0</v>
      </c>
      <c r="N394" s="422">
        <f>+COMPROMISOS!L394</f>
        <v>0</v>
      </c>
      <c r="O394" s="422">
        <f>+COMPROMISOS!M394</f>
        <v>0</v>
      </c>
      <c r="P394" s="422">
        <f>+COMPROMISOS!N394</f>
        <v>0</v>
      </c>
      <c r="Q394" s="422">
        <f>+COMPROMISOS!O394</f>
        <v>0</v>
      </c>
      <c r="R394" s="419">
        <f>+COMPROMISOS!A394</f>
        <v>0</v>
      </c>
      <c r="S394" s="419">
        <f>+COMPROMISOS!I394</f>
        <v>0</v>
      </c>
    </row>
    <row r="395" spans="13:19">
      <c r="M395" s="419">
        <f>+COMPROMISOS!Q395</f>
        <v>0</v>
      </c>
      <c r="N395" s="422">
        <f>+COMPROMISOS!L395</f>
        <v>0</v>
      </c>
      <c r="O395" s="422">
        <f>+COMPROMISOS!M395</f>
        <v>0</v>
      </c>
      <c r="P395" s="422">
        <f>+COMPROMISOS!N395</f>
        <v>0</v>
      </c>
      <c r="Q395" s="422">
        <f>+COMPROMISOS!O395</f>
        <v>0</v>
      </c>
      <c r="R395" s="419">
        <f>+COMPROMISOS!A395</f>
        <v>0</v>
      </c>
      <c r="S395" s="419">
        <f>+COMPROMISOS!I395</f>
        <v>0</v>
      </c>
    </row>
    <row r="396" spans="13:19">
      <c r="M396" s="419">
        <f>+COMPROMISOS!Q396</f>
        <v>0</v>
      </c>
      <c r="N396" s="422">
        <f>+COMPROMISOS!L396</f>
        <v>0</v>
      </c>
      <c r="O396" s="422">
        <f>+COMPROMISOS!M396</f>
        <v>0</v>
      </c>
      <c r="P396" s="422">
        <f>+COMPROMISOS!N396</f>
        <v>0</v>
      </c>
      <c r="Q396" s="422">
        <f>+COMPROMISOS!O396</f>
        <v>0</v>
      </c>
      <c r="R396" s="419">
        <f>+COMPROMISOS!A396</f>
        <v>0</v>
      </c>
      <c r="S396" s="419">
        <f>+COMPROMISOS!I396</f>
        <v>0</v>
      </c>
    </row>
    <row r="397" spans="13:19">
      <c r="M397" s="419">
        <f>+COMPROMISOS!Q397</f>
        <v>0</v>
      </c>
      <c r="N397" s="422">
        <f>+COMPROMISOS!L397</f>
        <v>0</v>
      </c>
      <c r="O397" s="422">
        <f>+COMPROMISOS!M397</f>
        <v>0</v>
      </c>
      <c r="P397" s="422">
        <f>+COMPROMISOS!N397</f>
        <v>0</v>
      </c>
      <c r="Q397" s="422">
        <f>+COMPROMISOS!O397</f>
        <v>0</v>
      </c>
      <c r="R397" s="419">
        <f>+COMPROMISOS!A397</f>
        <v>0</v>
      </c>
      <c r="S397" s="419">
        <f>+COMPROMISOS!I397</f>
        <v>0</v>
      </c>
    </row>
    <row r="398" spans="13:19">
      <c r="M398" s="419">
        <f>+COMPROMISOS!Q398</f>
        <v>0</v>
      </c>
      <c r="N398" s="422">
        <f>+COMPROMISOS!L398</f>
        <v>0</v>
      </c>
      <c r="O398" s="422">
        <f>+COMPROMISOS!M398</f>
        <v>0</v>
      </c>
      <c r="P398" s="422">
        <f>+COMPROMISOS!N398</f>
        <v>0</v>
      </c>
      <c r="Q398" s="422">
        <f>+COMPROMISOS!O398</f>
        <v>0</v>
      </c>
      <c r="R398" s="419">
        <f>+COMPROMISOS!A398</f>
        <v>0</v>
      </c>
      <c r="S398" s="419">
        <f>+COMPROMISOS!I398</f>
        <v>0</v>
      </c>
    </row>
    <row r="399" spans="13:19">
      <c r="M399" s="419">
        <f>+COMPROMISOS!Q399</f>
        <v>0</v>
      </c>
      <c r="N399" s="422">
        <f>+COMPROMISOS!L399</f>
        <v>0</v>
      </c>
      <c r="O399" s="422">
        <f>+COMPROMISOS!M399</f>
        <v>0</v>
      </c>
      <c r="P399" s="422">
        <f>+COMPROMISOS!N399</f>
        <v>0</v>
      </c>
      <c r="Q399" s="422">
        <f>+COMPROMISOS!O399</f>
        <v>0</v>
      </c>
      <c r="R399" s="419">
        <f>+COMPROMISOS!A399</f>
        <v>0</v>
      </c>
      <c r="S399" s="419">
        <f>+COMPROMISOS!I399</f>
        <v>0</v>
      </c>
    </row>
    <row r="400" spans="13:19">
      <c r="M400" s="419">
        <f>+COMPROMISOS!Q400</f>
        <v>0</v>
      </c>
      <c r="N400" s="422">
        <f>+COMPROMISOS!L400</f>
        <v>0</v>
      </c>
      <c r="O400" s="422">
        <f>+COMPROMISOS!M400</f>
        <v>0</v>
      </c>
      <c r="P400" s="422">
        <f>+COMPROMISOS!N400</f>
        <v>0</v>
      </c>
      <c r="Q400" s="422">
        <f>+COMPROMISOS!O400</f>
        <v>0</v>
      </c>
      <c r="R400" s="419">
        <f>+COMPROMISOS!A400</f>
        <v>0</v>
      </c>
      <c r="S400" s="419">
        <f>+COMPROMISOS!I400</f>
        <v>0</v>
      </c>
    </row>
    <row r="401" spans="13:19">
      <c r="M401" s="419">
        <f>+COMPROMISOS!Q401</f>
        <v>0</v>
      </c>
      <c r="N401" s="422">
        <f>+COMPROMISOS!L401</f>
        <v>0</v>
      </c>
      <c r="O401" s="422">
        <f>+COMPROMISOS!M401</f>
        <v>0</v>
      </c>
      <c r="P401" s="422">
        <f>+COMPROMISOS!N401</f>
        <v>0</v>
      </c>
      <c r="Q401" s="422">
        <f>+COMPROMISOS!O401</f>
        <v>0</v>
      </c>
      <c r="R401" s="419">
        <f>+COMPROMISOS!A401</f>
        <v>0</v>
      </c>
      <c r="S401" s="419">
        <f>+COMPROMISOS!I401</f>
        <v>0</v>
      </c>
    </row>
    <row r="402" spans="13:19">
      <c r="M402" s="419">
        <f>+COMPROMISOS!Q402</f>
        <v>0</v>
      </c>
      <c r="N402" s="422">
        <f>+COMPROMISOS!L402</f>
        <v>0</v>
      </c>
      <c r="O402" s="422">
        <f>+COMPROMISOS!M402</f>
        <v>0</v>
      </c>
      <c r="P402" s="422">
        <f>+COMPROMISOS!N402</f>
        <v>0</v>
      </c>
      <c r="Q402" s="422">
        <f>+COMPROMISOS!O402</f>
        <v>0</v>
      </c>
      <c r="R402" s="419">
        <f>+COMPROMISOS!A402</f>
        <v>0</v>
      </c>
      <c r="S402" s="419">
        <f>+COMPROMISOS!I402</f>
        <v>0</v>
      </c>
    </row>
    <row r="403" spans="13:19">
      <c r="M403" s="419">
        <f>+COMPROMISOS!Q403</f>
        <v>0</v>
      </c>
      <c r="N403" s="422">
        <f>+COMPROMISOS!L403</f>
        <v>0</v>
      </c>
      <c r="O403" s="422">
        <f>+COMPROMISOS!M403</f>
        <v>0</v>
      </c>
      <c r="P403" s="422">
        <f>+COMPROMISOS!N403</f>
        <v>0</v>
      </c>
      <c r="Q403" s="422">
        <f>+COMPROMISOS!O403</f>
        <v>0</v>
      </c>
      <c r="R403" s="419">
        <f>+COMPROMISOS!A403</f>
        <v>0</v>
      </c>
      <c r="S403" s="419">
        <f>+COMPROMISOS!I403</f>
        <v>0</v>
      </c>
    </row>
    <row r="404" spans="13:19">
      <c r="M404" s="419">
        <f>+COMPROMISOS!Q404</f>
        <v>0</v>
      </c>
      <c r="N404" s="422">
        <f>+COMPROMISOS!L404</f>
        <v>0</v>
      </c>
      <c r="O404" s="422">
        <f>+COMPROMISOS!M404</f>
        <v>0</v>
      </c>
      <c r="P404" s="422">
        <f>+COMPROMISOS!N404</f>
        <v>0</v>
      </c>
      <c r="Q404" s="422">
        <f>+COMPROMISOS!O404</f>
        <v>0</v>
      </c>
      <c r="R404" s="419">
        <f>+COMPROMISOS!A404</f>
        <v>0</v>
      </c>
      <c r="S404" s="419">
        <f>+COMPROMISOS!I404</f>
        <v>0</v>
      </c>
    </row>
    <row r="405" spans="13:19">
      <c r="M405" s="419">
        <f>+COMPROMISOS!Q405</f>
        <v>0</v>
      </c>
      <c r="N405" s="422">
        <f>+COMPROMISOS!L405</f>
        <v>0</v>
      </c>
      <c r="O405" s="422">
        <f>+COMPROMISOS!M405</f>
        <v>0</v>
      </c>
      <c r="P405" s="422">
        <f>+COMPROMISOS!N405</f>
        <v>0</v>
      </c>
      <c r="Q405" s="422">
        <f>+COMPROMISOS!O405</f>
        <v>0</v>
      </c>
      <c r="R405" s="419">
        <f>+COMPROMISOS!A405</f>
        <v>0</v>
      </c>
      <c r="S405" s="419">
        <f>+COMPROMISOS!I405</f>
        <v>0</v>
      </c>
    </row>
    <row r="406" spans="13:19">
      <c r="M406" s="419">
        <f>+COMPROMISOS!Q406</f>
        <v>0</v>
      </c>
      <c r="N406" s="422">
        <f>+COMPROMISOS!L406</f>
        <v>0</v>
      </c>
      <c r="O406" s="422">
        <f>+COMPROMISOS!M406</f>
        <v>0</v>
      </c>
      <c r="P406" s="422">
        <f>+COMPROMISOS!N406</f>
        <v>0</v>
      </c>
      <c r="Q406" s="422">
        <f>+COMPROMISOS!O406</f>
        <v>0</v>
      </c>
      <c r="R406" s="419">
        <f>+COMPROMISOS!A406</f>
        <v>0</v>
      </c>
      <c r="S406" s="419">
        <f>+COMPROMISOS!I406</f>
        <v>0</v>
      </c>
    </row>
    <row r="407" spans="13:19">
      <c r="M407" s="419">
        <f>+COMPROMISOS!Q407</f>
        <v>0</v>
      </c>
      <c r="N407" s="422">
        <f>+COMPROMISOS!L407</f>
        <v>0</v>
      </c>
      <c r="O407" s="422">
        <f>+COMPROMISOS!M407</f>
        <v>0</v>
      </c>
      <c r="P407" s="422">
        <f>+COMPROMISOS!N407</f>
        <v>0</v>
      </c>
      <c r="Q407" s="422">
        <f>+COMPROMISOS!O407</f>
        <v>0</v>
      </c>
      <c r="R407" s="419">
        <f>+COMPROMISOS!A407</f>
        <v>0</v>
      </c>
      <c r="S407" s="419">
        <f>+COMPROMISOS!I407</f>
        <v>0</v>
      </c>
    </row>
    <row r="408" spans="13:19">
      <c r="M408" s="419">
        <f>+COMPROMISOS!Q408</f>
        <v>0</v>
      </c>
      <c r="N408" s="422">
        <f>+COMPROMISOS!L408</f>
        <v>0</v>
      </c>
      <c r="O408" s="422">
        <f>+COMPROMISOS!M408</f>
        <v>0</v>
      </c>
      <c r="P408" s="422">
        <f>+COMPROMISOS!N408</f>
        <v>0</v>
      </c>
      <c r="Q408" s="422">
        <f>+COMPROMISOS!O408</f>
        <v>0</v>
      </c>
      <c r="R408" s="419">
        <f>+COMPROMISOS!A408</f>
        <v>0</v>
      </c>
      <c r="S408" s="419">
        <f>+COMPROMISOS!I408</f>
        <v>0</v>
      </c>
    </row>
    <row r="409" spans="13:19">
      <c r="M409" s="419">
        <f>+COMPROMISOS!Q409</f>
        <v>0</v>
      </c>
      <c r="N409" s="422">
        <f>+COMPROMISOS!L409</f>
        <v>0</v>
      </c>
      <c r="O409" s="422">
        <f>+COMPROMISOS!M409</f>
        <v>0</v>
      </c>
      <c r="P409" s="422">
        <f>+COMPROMISOS!N409</f>
        <v>0</v>
      </c>
      <c r="Q409" s="422">
        <f>+COMPROMISOS!O409</f>
        <v>0</v>
      </c>
      <c r="R409" s="419">
        <f>+COMPROMISOS!A409</f>
        <v>0</v>
      </c>
      <c r="S409" s="419">
        <f>+COMPROMISOS!I409</f>
        <v>0</v>
      </c>
    </row>
    <row r="410" spans="13:19">
      <c r="M410" s="419">
        <f>+COMPROMISOS!Q410</f>
        <v>0</v>
      </c>
      <c r="N410" s="422">
        <f>+COMPROMISOS!L410</f>
        <v>0</v>
      </c>
      <c r="O410" s="422">
        <f>+COMPROMISOS!M410</f>
        <v>0</v>
      </c>
      <c r="P410" s="422">
        <f>+COMPROMISOS!N410</f>
        <v>0</v>
      </c>
      <c r="Q410" s="422">
        <f>+COMPROMISOS!O410</f>
        <v>0</v>
      </c>
      <c r="R410" s="419">
        <f>+COMPROMISOS!A410</f>
        <v>0</v>
      </c>
      <c r="S410" s="419">
        <f>+COMPROMISOS!I410</f>
        <v>0</v>
      </c>
    </row>
    <row r="411" spans="13:19">
      <c r="M411" s="419">
        <f>+COMPROMISOS!Q411</f>
        <v>0</v>
      </c>
      <c r="N411" s="422">
        <f>+COMPROMISOS!L411</f>
        <v>0</v>
      </c>
      <c r="O411" s="422">
        <f>+COMPROMISOS!M411</f>
        <v>0</v>
      </c>
      <c r="P411" s="422">
        <f>+COMPROMISOS!N411</f>
        <v>0</v>
      </c>
      <c r="Q411" s="422">
        <f>+COMPROMISOS!O411</f>
        <v>0</v>
      </c>
      <c r="R411" s="419">
        <f>+COMPROMISOS!A411</f>
        <v>0</v>
      </c>
      <c r="S411" s="419">
        <f>+COMPROMISOS!I411</f>
        <v>0</v>
      </c>
    </row>
    <row r="412" spans="13:19">
      <c r="M412" s="419">
        <f>+COMPROMISOS!Q412</f>
        <v>0</v>
      </c>
      <c r="N412" s="422">
        <f>+COMPROMISOS!L412</f>
        <v>0</v>
      </c>
      <c r="O412" s="422">
        <f>+COMPROMISOS!M412</f>
        <v>0</v>
      </c>
      <c r="P412" s="422">
        <f>+COMPROMISOS!N412</f>
        <v>0</v>
      </c>
      <c r="Q412" s="422">
        <f>+COMPROMISOS!O412</f>
        <v>0</v>
      </c>
      <c r="R412" s="419">
        <f>+COMPROMISOS!A412</f>
        <v>0</v>
      </c>
      <c r="S412" s="419">
        <f>+COMPROMISOS!I412</f>
        <v>0</v>
      </c>
    </row>
    <row r="413" spans="13:19">
      <c r="M413" s="419">
        <f>+COMPROMISOS!Q413</f>
        <v>0</v>
      </c>
      <c r="N413" s="422">
        <f>+COMPROMISOS!L413</f>
        <v>0</v>
      </c>
      <c r="O413" s="422">
        <f>+COMPROMISOS!M413</f>
        <v>0</v>
      </c>
      <c r="P413" s="422">
        <f>+COMPROMISOS!N413</f>
        <v>0</v>
      </c>
      <c r="Q413" s="422">
        <f>+COMPROMISOS!O413</f>
        <v>0</v>
      </c>
      <c r="R413" s="419">
        <f>+COMPROMISOS!A413</f>
        <v>0</v>
      </c>
      <c r="S413" s="419">
        <f>+COMPROMISOS!I413</f>
        <v>0</v>
      </c>
    </row>
    <row r="414" spans="13:19">
      <c r="M414" s="419">
        <f>+COMPROMISOS!Q414</f>
        <v>0</v>
      </c>
      <c r="N414" s="422">
        <f>+COMPROMISOS!L414</f>
        <v>0</v>
      </c>
      <c r="O414" s="422">
        <f>+COMPROMISOS!M414</f>
        <v>0</v>
      </c>
      <c r="P414" s="422">
        <f>+COMPROMISOS!N414</f>
        <v>0</v>
      </c>
      <c r="Q414" s="422">
        <f>+COMPROMISOS!O414</f>
        <v>0</v>
      </c>
      <c r="R414" s="419">
        <f>+COMPROMISOS!A414</f>
        <v>0</v>
      </c>
      <c r="S414" s="419">
        <f>+COMPROMISOS!I414</f>
        <v>0</v>
      </c>
    </row>
    <row r="415" spans="13:19">
      <c r="M415" s="419">
        <f>+COMPROMISOS!Q415</f>
        <v>0</v>
      </c>
      <c r="N415" s="422">
        <f>+COMPROMISOS!L415</f>
        <v>0</v>
      </c>
      <c r="O415" s="422">
        <f>+COMPROMISOS!M415</f>
        <v>0</v>
      </c>
      <c r="P415" s="422">
        <f>+COMPROMISOS!N415</f>
        <v>0</v>
      </c>
      <c r="Q415" s="422">
        <f>+COMPROMISOS!O415</f>
        <v>0</v>
      </c>
      <c r="R415" s="419">
        <f>+COMPROMISOS!A415</f>
        <v>0</v>
      </c>
      <c r="S415" s="419">
        <f>+COMPROMISOS!I415</f>
        <v>0</v>
      </c>
    </row>
    <row r="416" spans="13:19">
      <c r="M416" s="419">
        <f>+COMPROMISOS!Q416</f>
        <v>0</v>
      </c>
      <c r="N416" s="422">
        <f>+COMPROMISOS!L416</f>
        <v>0</v>
      </c>
      <c r="O416" s="422">
        <f>+COMPROMISOS!M416</f>
        <v>0</v>
      </c>
      <c r="P416" s="422">
        <f>+COMPROMISOS!N416</f>
        <v>0</v>
      </c>
      <c r="Q416" s="422">
        <f>+COMPROMISOS!O416</f>
        <v>0</v>
      </c>
      <c r="R416" s="419">
        <f>+COMPROMISOS!A416</f>
        <v>0</v>
      </c>
      <c r="S416" s="419">
        <f>+COMPROMISOS!I416</f>
        <v>0</v>
      </c>
    </row>
    <row r="417" spans="13:19">
      <c r="M417" s="419">
        <f>+COMPROMISOS!Q417</f>
        <v>0</v>
      </c>
      <c r="N417" s="422">
        <f>+COMPROMISOS!L417</f>
        <v>0</v>
      </c>
      <c r="O417" s="422">
        <f>+COMPROMISOS!M417</f>
        <v>0</v>
      </c>
      <c r="P417" s="422">
        <f>+COMPROMISOS!N417</f>
        <v>0</v>
      </c>
      <c r="Q417" s="422">
        <f>+COMPROMISOS!O417</f>
        <v>0</v>
      </c>
      <c r="R417" s="419">
        <f>+COMPROMISOS!A417</f>
        <v>0</v>
      </c>
      <c r="S417" s="419">
        <f>+COMPROMISOS!I417</f>
        <v>0</v>
      </c>
    </row>
    <row r="418" spans="13:19">
      <c r="M418" s="419">
        <f>+COMPROMISOS!Q418</f>
        <v>0</v>
      </c>
      <c r="N418" s="422">
        <f>+COMPROMISOS!L418</f>
        <v>0</v>
      </c>
      <c r="O418" s="422">
        <f>+COMPROMISOS!M418</f>
        <v>0</v>
      </c>
      <c r="P418" s="422">
        <f>+COMPROMISOS!N418</f>
        <v>0</v>
      </c>
      <c r="Q418" s="422">
        <f>+COMPROMISOS!O418</f>
        <v>0</v>
      </c>
      <c r="R418" s="419">
        <f>+COMPROMISOS!A418</f>
        <v>0</v>
      </c>
      <c r="S418" s="419">
        <f>+COMPROMISOS!I418</f>
        <v>0</v>
      </c>
    </row>
    <row r="419" spans="13:19">
      <c r="M419" s="419">
        <f>+COMPROMISOS!Q419</f>
        <v>0</v>
      </c>
      <c r="N419" s="422">
        <f>+COMPROMISOS!L419</f>
        <v>0</v>
      </c>
      <c r="O419" s="422">
        <f>+COMPROMISOS!M419</f>
        <v>0</v>
      </c>
      <c r="P419" s="422">
        <f>+COMPROMISOS!N419</f>
        <v>0</v>
      </c>
      <c r="Q419" s="422">
        <f>+COMPROMISOS!O419</f>
        <v>0</v>
      </c>
      <c r="R419" s="419">
        <f>+COMPROMISOS!A419</f>
        <v>0</v>
      </c>
      <c r="S419" s="419">
        <f>+COMPROMISOS!I419</f>
        <v>0</v>
      </c>
    </row>
    <row r="420" spans="13:19">
      <c r="M420" s="419">
        <f>+COMPROMISOS!Q420</f>
        <v>0</v>
      </c>
      <c r="N420" s="422">
        <f>+COMPROMISOS!L420</f>
        <v>0</v>
      </c>
      <c r="O420" s="422">
        <f>+COMPROMISOS!M420</f>
        <v>0</v>
      </c>
      <c r="P420" s="422">
        <f>+COMPROMISOS!N420</f>
        <v>0</v>
      </c>
      <c r="Q420" s="422">
        <f>+COMPROMISOS!O420</f>
        <v>0</v>
      </c>
      <c r="R420" s="419">
        <f>+COMPROMISOS!A420</f>
        <v>0</v>
      </c>
      <c r="S420" s="419">
        <f>+COMPROMISOS!I420</f>
        <v>0</v>
      </c>
    </row>
    <row r="421" spans="13:19">
      <c r="M421" s="419">
        <f>+COMPROMISOS!Q421</f>
        <v>0</v>
      </c>
      <c r="N421" s="422">
        <f>+COMPROMISOS!L421</f>
        <v>0</v>
      </c>
      <c r="O421" s="422">
        <f>+COMPROMISOS!M421</f>
        <v>0</v>
      </c>
      <c r="P421" s="422">
        <f>+COMPROMISOS!N421</f>
        <v>0</v>
      </c>
      <c r="Q421" s="422">
        <f>+COMPROMISOS!O421</f>
        <v>0</v>
      </c>
      <c r="R421" s="419">
        <f>+COMPROMISOS!A421</f>
        <v>0</v>
      </c>
      <c r="S421" s="419">
        <f>+COMPROMISOS!I421</f>
        <v>0</v>
      </c>
    </row>
    <row r="422" spans="13:19">
      <c r="M422" s="419">
        <f>+COMPROMISOS!Q422</f>
        <v>0</v>
      </c>
      <c r="N422" s="422">
        <f>+COMPROMISOS!L422</f>
        <v>0</v>
      </c>
      <c r="O422" s="422">
        <f>+COMPROMISOS!M422</f>
        <v>0</v>
      </c>
      <c r="P422" s="422">
        <f>+COMPROMISOS!N422</f>
        <v>0</v>
      </c>
      <c r="Q422" s="422">
        <f>+COMPROMISOS!O422</f>
        <v>0</v>
      </c>
      <c r="R422" s="419">
        <f>+COMPROMISOS!A422</f>
        <v>0</v>
      </c>
      <c r="S422" s="419">
        <f>+COMPROMISOS!I422</f>
        <v>0</v>
      </c>
    </row>
    <row r="423" spans="13:19">
      <c r="M423" s="419">
        <f>+COMPROMISOS!Q423</f>
        <v>0</v>
      </c>
      <c r="N423" s="422">
        <f>+COMPROMISOS!L423</f>
        <v>0</v>
      </c>
      <c r="O423" s="422">
        <f>+COMPROMISOS!M423</f>
        <v>0</v>
      </c>
      <c r="P423" s="422">
        <f>+COMPROMISOS!N423</f>
        <v>0</v>
      </c>
      <c r="Q423" s="422">
        <f>+COMPROMISOS!O423</f>
        <v>0</v>
      </c>
      <c r="R423" s="419">
        <f>+COMPROMISOS!A423</f>
        <v>0</v>
      </c>
      <c r="S423" s="419">
        <f>+COMPROMISOS!I423</f>
        <v>0</v>
      </c>
    </row>
    <row r="424" spans="13:19">
      <c r="M424" s="419">
        <f>+COMPROMISOS!Q424</f>
        <v>0</v>
      </c>
      <c r="N424" s="422">
        <f>+COMPROMISOS!L424</f>
        <v>0</v>
      </c>
      <c r="O424" s="422">
        <f>+COMPROMISOS!M424</f>
        <v>0</v>
      </c>
      <c r="P424" s="422">
        <f>+COMPROMISOS!N424</f>
        <v>0</v>
      </c>
      <c r="Q424" s="422">
        <f>+COMPROMISOS!O424</f>
        <v>0</v>
      </c>
      <c r="R424" s="419">
        <f>+COMPROMISOS!A424</f>
        <v>0</v>
      </c>
      <c r="S424" s="419">
        <f>+COMPROMISOS!I424</f>
        <v>0</v>
      </c>
    </row>
    <row r="425" spans="13:19">
      <c r="M425" s="419">
        <f>+COMPROMISOS!Q425</f>
        <v>0</v>
      </c>
      <c r="N425" s="422">
        <f>+COMPROMISOS!L425</f>
        <v>0</v>
      </c>
      <c r="O425" s="422">
        <f>+COMPROMISOS!M425</f>
        <v>0</v>
      </c>
      <c r="P425" s="422">
        <f>+COMPROMISOS!N425</f>
        <v>0</v>
      </c>
      <c r="Q425" s="422">
        <f>+COMPROMISOS!O425</f>
        <v>0</v>
      </c>
      <c r="R425" s="419">
        <f>+COMPROMISOS!A425</f>
        <v>0</v>
      </c>
      <c r="S425" s="419">
        <f>+COMPROMISOS!I425</f>
        <v>0</v>
      </c>
    </row>
    <row r="426" spans="13:19">
      <c r="M426" s="419">
        <f>+COMPROMISOS!Q426</f>
        <v>0</v>
      </c>
      <c r="N426" s="422">
        <f>+COMPROMISOS!L426</f>
        <v>0</v>
      </c>
      <c r="O426" s="422">
        <f>+COMPROMISOS!M426</f>
        <v>0</v>
      </c>
      <c r="P426" s="422">
        <f>+COMPROMISOS!N426</f>
        <v>0</v>
      </c>
      <c r="Q426" s="422">
        <f>+COMPROMISOS!O426</f>
        <v>0</v>
      </c>
      <c r="R426" s="419">
        <f>+COMPROMISOS!A426</f>
        <v>0</v>
      </c>
      <c r="S426" s="419">
        <f>+COMPROMISOS!I426</f>
        <v>0</v>
      </c>
    </row>
    <row r="427" spans="13:19">
      <c r="M427" s="419">
        <f>+COMPROMISOS!Q427</f>
        <v>0</v>
      </c>
      <c r="N427" s="422">
        <f>+COMPROMISOS!L427</f>
        <v>0</v>
      </c>
      <c r="O427" s="422">
        <f>+COMPROMISOS!M427</f>
        <v>0</v>
      </c>
      <c r="P427" s="422">
        <f>+COMPROMISOS!N427</f>
        <v>0</v>
      </c>
      <c r="Q427" s="422">
        <f>+COMPROMISOS!O427</f>
        <v>0</v>
      </c>
      <c r="R427" s="419">
        <f>+COMPROMISOS!A427</f>
        <v>0</v>
      </c>
      <c r="S427" s="419">
        <f>+COMPROMISOS!I427</f>
        <v>0</v>
      </c>
    </row>
    <row r="428" spans="13:19">
      <c r="M428" s="419">
        <f>+COMPROMISOS!Q428</f>
        <v>0</v>
      </c>
      <c r="N428" s="422">
        <f>+COMPROMISOS!L428</f>
        <v>0</v>
      </c>
      <c r="O428" s="422">
        <f>+COMPROMISOS!M428</f>
        <v>0</v>
      </c>
      <c r="P428" s="422">
        <f>+COMPROMISOS!N428</f>
        <v>0</v>
      </c>
      <c r="Q428" s="422">
        <f>+COMPROMISOS!O428</f>
        <v>0</v>
      </c>
      <c r="R428" s="419">
        <f>+COMPROMISOS!A428</f>
        <v>0</v>
      </c>
      <c r="S428" s="419">
        <f>+COMPROMISOS!I428</f>
        <v>0</v>
      </c>
    </row>
    <row r="429" spans="13:19">
      <c r="M429" s="419">
        <f>+COMPROMISOS!Q429</f>
        <v>0</v>
      </c>
      <c r="N429" s="422">
        <f>+COMPROMISOS!L429</f>
        <v>0</v>
      </c>
      <c r="O429" s="422">
        <f>+COMPROMISOS!M429</f>
        <v>0</v>
      </c>
      <c r="P429" s="422">
        <f>+COMPROMISOS!N429</f>
        <v>0</v>
      </c>
      <c r="Q429" s="422">
        <f>+COMPROMISOS!O429</f>
        <v>0</v>
      </c>
      <c r="R429" s="419">
        <f>+COMPROMISOS!A429</f>
        <v>0</v>
      </c>
      <c r="S429" s="419">
        <f>+COMPROMISOS!I429</f>
        <v>0</v>
      </c>
    </row>
    <row r="430" spans="13:19">
      <c r="M430" s="419">
        <f>+COMPROMISOS!Q430</f>
        <v>0</v>
      </c>
      <c r="N430" s="422">
        <f>+COMPROMISOS!L430</f>
        <v>0</v>
      </c>
      <c r="O430" s="422">
        <f>+COMPROMISOS!M430</f>
        <v>0</v>
      </c>
      <c r="P430" s="422">
        <f>+COMPROMISOS!N430</f>
        <v>0</v>
      </c>
      <c r="Q430" s="422">
        <f>+COMPROMISOS!O430</f>
        <v>0</v>
      </c>
      <c r="R430" s="419">
        <f>+COMPROMISOS!A430</f>
        <v>0</v>
      </c>
      <c r="S430" s="419">
        <f>+COMPROMISOS!I430</f>
        <v>0</v>
      </c>
    </row>
    <row r="431" spans="13:19">
      <c r="M431" s="419">
        <f>+COMPROMISOS!Q431</f>
        <v>0</v>
      </c>
      <c r="N431" s="422">
        <f>+COMPROMISOS!L431</f>
        <v>0</v>
      </c>
      <c r="O431" s="422">
        <f>+COMPROMISOS!M431</f>
        <v>0</v>
      </c>
      <c r="P431" s="422">
        <f>+COMPROMISOS!N431</f>
        <v>0</v>
      </c>
      <c r="Q431" s="422">
        <f>+COMPROMISOS!O431</f>
        <v>0</v>
      </c>
      <c r="R431" s="419">
        <f>+COMPROMISOS!A431</f>
        <v>0</v>
      </c>
      <c r="S431" s="419">
        <f>+COMPROMISOS!I431</f>
        <v>0</v>
      </c>
    </row>
    <row r="432" spans="13:19">
      <c r="M432" s="419">
        <f>+COMPROMISOS!Q432</f>
        <v>0</v>
      </c>
      <c r="N432" s="422">
        <f>+COMPROMISOS!L432</f>
        <v>0</v>
      </c>
      <c r="O432" s="422">
        <f>+COMPROMISOS!M432</f>
        <v>0</v>
      </c>
      <c r="P432" s="422">
        <f>+COMPROMISOS!N432</f>
        <v>0</v>
      </c>
      <c r="Q432" s="422">
        <f>+COMPROMISOS!O432</f>
        <v>0</v>
      </c>
      <c r="R432" s="419">
        <f>+COMPROMISOS!A432</f>
        <v>0</v>
      </c>
      <c r="S432" s="419">
        <f>+COMPROMISOS!I432</f>
        <v>0</v>
      </c>
    </row>
    <row r="433" spans="13:19">
      <c r="M433" s="419">
        <f>+COMPROMISOS!Q433</f>
        <v>0</v>
      </c>
      <c r="N433" s="422">
        <f>+COMPROMISOS!L433</f>
        <v>0</v>
      </c>
      <c r="O433" s="422">
        <f>+COMPROMISOS!M433</f>
        <v>0</v>
      </c>
      <c r="P433" s="422">
        <f>+COMPROMISOS!N433</f>
        <v>0</v>
      </c>
      <c r="Q433" s="422">
        <f>+COMPROMISOS!O433</f>
        <v>0</v>
      </c>
      <c r="R433" s="419">
        <f>+COMPROMISOS!A433</f>
        <v>0</v>
      </c>
      <c r="S433" s="419">
        <f>+COMPROMISOS!I433</f>
        <v>0</v>
      </c>
    </row>
    <row r="434" spans="13:19">
      <c r="M434" s="419">
        <f>+COMPROMISOS!Q434</f>
        <v>0</v>
      </c>
      <c r="N434" s="422">
        <f>+COMPROMISOS!L434</f>
        <v>0</v>
      </c>
      <c r="O434" s="422">
        <f>+COMPROMISOS!M434</f>
        <v>0</v>
      </c>
      <c r="P434" s="422">
        <f>+COMPROMISOS!N434</f>
        <v>0</v>
      </c>
      <c r="Q434" s="422">
        <f>+COMPROMISOS!O434</f>
        <v>0</v>
      </c>
      <c r="R434" s="419">
        <f>+COMPROMISOS!A434</f>
        <v>0</v>
      </c>
      <c r="S434" s="419">
        <f>+COMPROMISOS!I434</f>
        <v>0</v>
      </c>
    </row>
    <row r="435" spans="13:19">
      <c r="M435" s="419">
        <f>+COMPROMISOS!Q435</f>
        <v>0</v>
      </c>
      <c r="N435" s="422">
        <f>+COMPROMISOS!L435</f>
        <v>0</v>
      </c>
      <c r="O435" s="422">
        <f>+COMPROMISOS!M435</f>
        <v>0</v>
      </c>
      <c r="P435" s="422">
        <f>+COMPROMISOS!N435</f>
        <v>0</v>
      </c>
      <c r="Q435" s="422">
        <f>+COMPROMISOS!O435</f>
        <v>0</v>
      </c>
      <c r="R435" s="419">
        <f>+COMPROMISOS!A435</f>
        <v>0</v>
      </c>
      <c r="S435" s="419">
        <f>+COMPROMISOS!I435</f>
        <v>0</v>
      </c>
    </row>
    <row r="436" spans="13:19">
      <c r="M436" s="419">
        <f>+COMPROMISOS!Q436</f>
        <v>0</v>
      </c>
      <c r="N436" s="422">
        <f>+COMPROMISOS!L436</f>
        <v>0</v>
      </c>
      <c r="O436" s="422">
        <f>+COMPROMISOS!M436</f>
        <v>0</v>
      </c>
      <c r="P436" s="422">
        <f>+COMPROMISOS!N436</f>
        <v>0</v>
      </c>
      <c r="Q436" s="422">
        <f>+COMPROMISOS!O436</f>
        <v>0</v>
      </c>
      <c r="R436" s="419">
        <f>+COMPROMISOS!A436</f>
        <v>0</v>
      </c>
      <c r="S436" s="419">
        <f>+COMPROMISOS!I436</f>
        <v>0</v>
      </c>
    </row>
    <row r="437" spans="13:19">
      <c r="M437" s="419">
        <f>+COMPROMISOS!Q437</f>
        <v>0</v>
      </c>
      <c r="N437" s="422">
        <f>+COMPROMISOS!L437</f>
        <v>0</v>
      </c>
      <c r="O437" s="422">
        <f>+COMPROMISOS!M437</f>
        <v>0</v>
      </c>
      <c r="P437" s="422">
        <f>+COMPROMISOS!N437</f>
        <v>0</v>
      </c>
      <c r="Q437" s="422">
        <f>+COMPROMISOS!O437</f>
        <v>0</v>
      </c>
      <c r="R437" s="419">
        <f>+COMPROMISOS!A437</f>
        <v>0</v>
      </c>
      <c r="S437" s="419">
        <f>+COMPROMISOS!I437</f>
        <v>0</v>
      </c>
    </row>
    <row r="438" spans="13:19">
      <c r="M438" s="419">
        <f>+COMPROMISOS!Q438</f>
        <v>0</v>
      </c>
      <c r="N438" s="422">
        <f>+COMPROMISOS!L438</f>
        <v>0</v>
      </c>
      <c r="O438" s="422">
        <f>+COMPROMISOS!M438</f>
        <v>0</v>
      </c>
      <c r="P438" s="422">
        <f>+COMPROMISOS!N438</f>
        <v>0</v>
      </c>
      <c r="Q438" s="422">
        <f>+COMPROMISOS!O438</f>
        <v>0</v>
      </c>
      <c r="R438" s="419">
        <f>+COMPROMISOS!A438</f>
        <v>0</v>
      </c>
      <c r="S438" s="419">
        <f>+COMPROMISOS!I438</f>
        <v>0</v>
      </c>
    </row>
    <row r="439" spans="13:19">
      <c r="M439" s="419">
        <f>+COMPROMISOS!Q439</f>
        <v>0</v>
      </c>
      <c r="N439" s="422">
        <f>+COMPROMISOS!L439</f>
        <v>0</v>
      </c>
      <c r="O439" s="422">
        <f>+COMPROMISOS!M439</f>
        <v>0</v>
      </c>
      <c r="P439" s="422">
        <f>+COMPROMISOS!N439</f>
        <v>0</v>
      </c>
      <c r="Q439" s="422">
        <f>+COMPROMISOS!O439</f>
        <v>0</v>
      </c>
      <c r="R439" s="419">
        <f>+COMPROMISOS!A439</f>
        <v>0</v>
      </c>
      <c r="S439" s="419">
        <f>+COMPROMISOS!I439</f>
        <v>0</v>
      </c>
    </row>
    <row r="440" spans="13:19">
      <c r="M440" s="419">
        <f>+COMPROMISOS!Q440</f>
        <v>0</v>
      </c>
      <c r="N440" s="422">
        <f>+COMPROMISOS!L440</f>
        <v>0</v>
      </c>
      <c r="O440" s="422">
        <f>+COMPROMISOS!M440</f>
        <v>0</v>
      </c>
      <c r="P440" s="422">
        <f>+COMPROMISOS!N440</f>
        <v>0</v>
      </c>
      <c r="Q440" s="422">
        <f>+COMPROMISOS!O440</f>
        <v>0</v>
      </c>
      <c r="R440" s="419">
        <f>+COMPROMISOS!A440</f>
        <v>0</v>
      </c>
      <c r="S440" s="419">
        <f>+COMPROMISOS!I440</f>
        <v>0</v>
      </c>
    </row>
    <row r="441" spans="13:19">
      <c r="M441" s="419">
        <f>+COMPROMISOS!Q441</f>
        <v>0</v>
      </c>
      <c r="N441" s="422">
        <f>+COMPROMISOS!L441</f>
        <v>0</v>
      </c>
      <c r="O441" s="422">
        <f>+COMPROMISOS!M441</f>
        <v>0</v>
      </c>
      <c r="P441" s="422">
        <f>+COMPROMISOS!N441</f>
        <v>0</v>
      </c>
      <c r="Q441" s="422">
        <f>+COMPROMISOS!O441</f>
        <v>0</v>
      </c>
      <c r="R441" s="419">
        <f>+COMPROMISOS!A441</f>
        <v>0</v>
      </c>
      <c r="S441" s="419">
        <f>+COMPROMISOS!I441</f>
        <v>0</v>
      </c>
    </row>
    <row r="442" spans="13:19">
      <c r="M442" s="419">
        <f>+COMPROMISOS!Q442</f>
        <v>0</v>
      </c>
      <c r="N442" s="422">
        <f>+COMPROMISOS!L442</f>
        <v>0</v>
      </c>
      <c r="O442" s="422">
        <f>+COMPROMISOS!M442</f>
        <v>0</v>
      </c>
      <c r="P442" s="422">
        <f>+COMPROMISOS!N442</f>
        <v>0</v>
      </c>
      <c r="Q442" s="422">
        <f>+COMPROMISOS!O442</f>
        <v>0</v>
      </c>
      <c r="R442" s="419">
        <f>+COMPROMISOS!A442</f>
        <v>0</v>
      </c>
      <c r="S442" s="419">
        <f>+COMPROMISOS!I442</f>
        <v>0</v>
      </c>
    </row>
    <row r="443" spans="13:19">
      <c r="M443" s="419">
        <f>+COMPROMISOS!Q443</f>
        <v>0</v>
      </c>
      <c r="N443" s="422">
        <f>+COMPROMISOS!L443</f>
        <v>0</v>
      </c>
      <c r="O443" s="422">
        <f>+COMPROMISOS!M443</f>
        <v>0</v>
      </c>
      <c r="P443" s="422">
        <f>+COMPROMISOS!N443</f>
        <v>0</v>
      </c>
      <c r="Q443" s="422">
        <f>+COMPROMISOS!O443</f>
        <v>0</v>
      </c>
      <c r="R443" s="419">
        <f>+COMPROMISOS!A443</f>
        <v>0</v>
      </c>
      <c r="S443" s="419">
        <f>+COMPROMISOS!I443</f>
        <v>0</v>
      </c>
    </row>
    <row r="444" spans="13:19">
      <c r="M444" s="419">
        <f>+COMPROMISOS!Q444</f>
        <v>0</v>
      </c>
      <c r="N444" s="422">
        <f>+COMPROMISOS!L444</f>
        <v>0</v>
      </c>
      <c r="O444" s="422">
        <f>+COMPROMISOS!M444</f>
        <v>0</v>
      </c>
      <c r="P444" s="422">
        <f>+COMPROMISOS!N444</f>
        <v>0</v>
      </c>
      <c r="Q444" s="422">
        <f>+COMPROMISOS!O444</f>
        <v>0</v>
      </c>
      <c r="R444" s="419">
        <f>+COMPROMISOS!A444</f>
        <v>0</v>
      </c>
      <c r="S444" s="419">
        <f>+COMPROMISOS!I444</f>
        <v>0</v>
      </c>
    </row>
    <row r="445" spans="13:19">
      <c r="M445" s="419">
        <f>+COMPROMISOS!Q445</f>
        <v>0</v>
      </c>
      <c r="N445" s="422">
        <f>+COMPROMISOS!L445</f>
        <v>0</v>
      </c>
      <c r="O445" s="422">
        <f>+COMPROMISOS!M445</f>
        <v>0</v>
      </c>
      <c r="P445" s="422">
        <f>+COMPROMISOS!N445</f>
        <v>0</v>
      </c>
      <c r="Q445" s="422">
        <f>+COMPROMISOS!O445</f>
        <v>0</v>
      </c>
      <c r="R445" s="419">
        <f>+COMPROMISOS!A445</f>
        <v>0</v>
      </c>
      <c r="S445" s="419">
        <f>+COMPROMISOS!I445</f>
        <v>0</v>
      </c>
    </row>
    <row r="446" spans="13:19">
      <c r="M446" s="419">
        <f>+COMPROMISOS!Q446</f>
        <v>0</v>
      </c>
      <c r="N446" s="422">
        <f>+COMPROMISOS!L446</f>
        <v>0</v>
      </c>
      <c r="O446" s="422">
        <f>+COMPROMISOS!M446</f>
        <v>0</v>
      </c>
      <c r="P446" s="422">
        <f>+COMPROMISOS!N446</f>
        <v>0</v>
      </c>
      <c r="Q446" s="422">
        <f>+COMPROMISOS!O446</f>
        <v>0</v>
      </c>
      <c r="R446" s="419">
        <f>+COMPROMISOS!A446</f>
        <v>0</v>
      </c>
      <c r="S446" s="419">
        <f>+COMPROMISOS!I446</f>
        <v>0</v>
      </c>
    </row>
    <row r="447" spans="13:19">
      <c r="M447" s="419">
        <f>+COMPROMISOS!Q447</f>
        <v>0</v>
      </c>
      <c r="N447" s="422">
        <f>+COMPROMISOS!L447</f>
        <v>0</v>
      </c>
      <c r="O447" s="422">
        <f>+COMPROMISOS!M447</f>
        <v>0</v>
      </c>
      <c r="P447" s="422">
        <f>+COMPROMISOS!N447</f>
        <v>0</v>
      </c>
      <c r="Q447" s="422">
        <f>+COMPROMISOS!O447</f>
        <v>0</v>
      </c>
      <c r="R447" s="419">
        <f>+COMPROMISOS!A447</f>
        <v>0</v>
      </c>
      <c r="S447" s="419">
        <f>+COMPROMISOS!I447</f>
        <v>0</v>
      </c>
    </row>
    <row r="448" spans="13:19">
      <c r="M448" s="419">
        <f>+COMPROMISOS!Q448</f>
        <v>0</v>
      </c>
      <c r="N448" s="422">
        <f>+COMPROMISOS!L448</f>
        <v>0</v>
      </c>
      <c r="O448" s="422">
        <f>+COMPROMISOS!M448</f>
        <v>0</v>
      </c>
      <c r="P448" s="422">
        <f>+COMPROMISOS!N448</f>
        <v>0</v>
      </c>
      <c r="Q448" s="422">
        <f>+COMPROMISOS!O448</f>
        <v>0</v>
      </c>
      <c r="R448" s="419">
        <f>+COMPROMISOS!A448</f>
        <v>0</v>
      </c>
      <c r="S448" s="419">
        <f>+COMPROMISOS!I448</f>
        <v>0</v>
      </c>
    </row>
    <row r="449" spans="13:19">
      <c r="M449" s="419">
        <f>+COMPROMISOS!Q449</f>
        <v>0</v>
      </c>
      <c r="N449" s="422">
        <f>+COMPROMISOS!L449</f>
        <v>0</v>
      </c>
      <c r="O449" s="422">
        <f>+COMPROMISOS!M449</f>
        <v>0</v>
      </c>
      <c r="P449" s="422">
        <f>+COMPROMISOS!N449</f>
        <v>0</v>
      </c>
      <c r="Q449" s="422">
        <f>+COMPROMISOS!O449</f>
        <v>0</v>
      </c>
      <c r="R449" s="419">
        <f>+COMPROMISOS!A449</f>
        <v>0</v>
      </c>
      <c r="S449" s="419">
        <f>+COMPROMISOS!I449</f>
        <v>0</v>
      </c>
    </row>
    <row r="450" spans="13:19">
      <c r="M450" s="419">
        <f>+COMPROMISOS!Q450</f>
        <v>0</v>
      </c>
      <c r="N450" s="422">
        <f>+COMPROMISOS!L450</f>
        <v>0</v>
      </c>
      <c r="O450" s="422">
        <f>+COMPROMISOS!M450</f>
        <v>0</v>
      </c>
      <c r="P450" s="422">
        <f>+COMPROMISOS!N450</f>
        <v>0</v>
      </c>
      <c r="Q450" s="422">
        <f>+COMPROMISOS!O450</f>
        <v>0</v>
      </c>
      <c r="R450" s="419">
        <f>+COMPROMISOS!A450</f>
        <v>0</v>
      </c>
      <c r="S450" s="419">
        <f>+COMPROMISOS!I450</f>
        <v>0</v>
      </c>
    </row>
    <row r="451" spans="13:19">
      <c r="M451" s="419">
        <f>+COMPROMISOS!Q451</f>
        <v>0</v>
      </c>
      <c r="N451" s="422">
        <f>+COMPROMISOS!L451</f>
        <v>0</v>
      </c>
      <c r="O451" s="422">
        <f>+COMPROMISOS!M451</f>
        <v>0</v>
      </c>
      <c r="P451" s="422">
        <f>+COMPROMISOS!N451</f>
        <v>0</v>
      </c>
      <c r="Q451" s="422">
        <f>+COMPROMISOS!O451</f>
        <v>0</v>
      </c>
      <c r="R451" s="419">
        <f>+COMPROMISOS!A451</f>
        <v>0</v>
      </c>
      <c r="S451" s="419">
        <f>+COMPROMISOS!I451</f>
        <v>0</v>
      </c>
    </row>
    <row r="452" spans="13:19">
      <c r="M452" s="419">
        <f>+COMPROMISOS!Q452</f>
        <v>0</v>
      </c>
      <c r="N452" s="422">
        <f>+COMPROMISOS!L452</f>
        <v>0</v>
      </c>
      <c r="O452" s="422">
        <f>+COMPROMISOS!M452</f>
        <v>0</v>
      </c>
      <c r="P452" s="422">
        <f>+COMPROMISOS!N452</f>
        <v>0</v>
      </c>
      <c r="Q452" s="422">
        <f>+COMPROMISOS!O452</f>
        <v>0</v>
      </c>
      <c r="R452" s="419">
        <f>+COMPROMISOS!A452</f>
        <v>0</v>
      </c>
      <c r="S452" s="419">
        <f>+COMPROMISOS!I452</f>
        <v>0</v>
      </c>
    </row>
    <row r="453" spans="13:19">
      <c r="M453" s="419">
        <f>+COMPROMISOS!Q453</f>
        <v>0</v>
      </c>
      <c r="N453" s="422">
        <f>+COMPROMISOS!L453</f>
        <v>0</v>
      </c>
      <c r="O453" s="422">
        <f>+COMPROMISOS!M453</f>
        <v>0</v>
      </c>
      <c r="P453" s="422">
        <f>+COMPROMISOS!N453</f>
        <v>0</v>
      </c>
      <c r="Q453" s="422">
        <f>+COMPROMISOS!O453</f>
        <v>0</v>
      </c>
      <c r="R453" s="419">
        <f>+COMPROMISOS!A453</f>
        <v>0</v>
      </c>
      <c r="S453" s="419">
        <f>+COMPROMISOS!I453</f>
        <v>0</v>
      </c>
    </row>
    <row r="454" spans="13:19">
      <c r="M454" s="419">
        <f>+COMPROMISOS!Q454</f>
        <v>0</v>
      </c>
      <c r="N454" s="422">
        <f>+COMPROMISOS!L454</f>
        <v>0</v>
      </c>
      <c r="O454" s="422">
        <f>+COMPROMISOS!M454</f>
        <v>0</v>
      </c>
      <c r="P454" s="422">
        <f>+COMPROMISOS!N454</f>
        <v>0</v>
      </c>
      <c r="Q454" s="422">
        <f>+COMPROMISOS!O454</f>
        <v>0</v>
      </c>
      <c r="R454" s="419">
        <f>+COMPROMISOS!A454</f>
        <v>0</v>
      </c>
      <c r="S454" s="419">
        <f>+COMPROMISOS!I454</f>
        <v>0</v>
      </c>
    </row>
    <row r="455" spans="13:19">
      <c r="M455" s="419">
        <f>+COMPROMISOS!Q455</f>
        <v>0</v>
      </c>
      <c r="N455" s="422">
        <f>+COMPROMISOS!L455</f>
        <v>0</v>
      </c>
      <c r="O455" s="422">
        <f>+COMPROMISOS!M455</f>
        <v>0</v>
      </c>
      <c r="P455" s="422">
        <f>+COMPROMISOS!N455</f>
        <v>0</v>
      </c>
      <c r="Q455" s="422">
        <f>+COMPROMISOS!O455</f>
        <v>0</v>
      </c>
      <c r="R455" s="419">
        <f>+COMPROMISOS!A455</f>
        <v>0</v>
      </c>
      <c r="S455" s="419">
        <f>+COMPROMISOS!I455</f>
        <v>0</v>
      </c>
    </row>
    <row r="456" spans="13:19">
      <c r="M456" s="419">
        <f>+COMPROMISOS!Q456</f>
        <v>0</v>
      </c>
      <c r="N456" s="422">
        <f>+COMPROMISOS!L456</f>
        <v>0</v>
      </c>
      <c r="O456" s="422">
        <f>+COMPROMISOS!M456</f>
        <v>0</v>
      </c>
      <c r="P456" s="422">
        <f>+COMPROMISOS!N456</f>
        <v>0</v>
      </c>
      <c r="Q456" s="422">
        <f>+COMPROMISOS!O456</f>
        <v>0</v>
      </c>
      <c r="R456" s="419">
        <f>+COMPROMISOS!A456</f>
        <v>0</v>
      </c>
      <c r="S456" s="419">
        <f>+COMPROMISOS!I456</f>
        <v>0</v>
      </c>
    </row>
    <row r="457" spans="13:19">
      <c r="M457" s="419">
        <f>+COMPROMISOS!Q457</f>
        <v>0</v>
      </c>
      <c r="N457" s="422">
        <f>+COMPROMISOS!L457</f>
        <v>0</v>
      </c>
      <c r="O457" s="422">
        <f>+COMPROMISOS!M457</f>
        <v>0</v>
      </c>
      <c r="P457" s="422">
        <f>+COMPROMISOS!N457</f>
        <v>0</v>
      </c>
      <c r="Q457" s="422">
        <f>+COMPROMISOS!O457</f>
        <v>0</v>
      </c>
      <c r="R457" s="419">
        <f>+COMPROMISOS!A457</f>
        <v>0</v>
      </c>
      <c r="S457" s="419">
        <f>+COMPROMISOS!I457</f>
        <v>0</v>
      </c>
    </row>
    <row r="458" spans="13:19">
      <c r="M458" s="419">
        <f>+COMPROMISOS!Q458</f>
        <v>0</v>
      </c>
      <c r="N458" s="422">
        <f>+COMPROMISOS!L458</f>
        <v>0</v>
      </c>
      <c r="O458" s="422">
        <f>+COMPROMISOS!M458</f>
        <v>0</v>
      </c>
      <c r="P458" s="422">
        <f>+COMPROMISOS!N458</f>
        <v>0</v>
      </c>
      <c r="Q458" s="422">
        <f>+COMPROMISOS!O458</f>
        <v>0</v>
      </c>
      <c r="R458" s="419">
        <f>+COMPROMISOS!A458</f>
        <v>0</v>
      </c>
      <c r="S458" s="419">
        <f>+COMPROMISOS!I458</f>
        <v>0</v>
      </c>
    </row>
    <row r="459" spans="13:19">
      <c r="M459" s="419">
        <f>+COMPROMISOS!Q459</f>
        <v>0</v>
      </c>
      <c r="N459" s="422">
        <f>+COMPROMISOS!L459</f>
        <v>0</v>
      </c>
      <c r="O459" s="422">
        <f>+COMPROMISOS!M459</f>
        <v>0</v>
      </c>
      <c r="P459" s="422">
        <f>+COMPROMISOS!N459</f>
        <v>0</v>
      </c>
      <c r="Q459" s="422">
        <f>+COMPROMISOS!O459</f>
        <v>0</v>
      </c>
      <c r="R459" s="419">
        <f>+COMPROMISOS!A459</f>
        <v>0</v>
      </c>
      <c r="S459" s="419">
        <f>+COMPROMISOS!I459</f>
        <v>0</v>
      </c>
    </row>
    <row r="460" spans="13:19">
      <c r="M460" s="419">
        <f>+COMPROMISOS!Q460</f>
        <v>0</v>
      </c>
      <c r="N460" s="422">
        <f>+COMPROMISOS!L460</f>
        <v>0</v>
      </c>
      <c r="O460" s="422">
        <f>+COMPROMISOS!M460</f>
        <v>0</v>
      </c>
      <c r="P460" s="422">
        <f>+COMPROMISOS!N460</f>
        <v>0</v>
      </c>
      <c r="Q460" s="422">
        <f>+COMPROMISOS!O460</f>
        <v>0</v>
      </c>
      <c r="R460" s="419">
        <f>+COMPROMISOS!A460</f>
        <v>0</v>
      </c>
      <c r="S460" s="419">
        <f>+COMPROMISOS!I460</f>
        <v>0</v>
      </c>
    </row>
    <row r="461" spans="13:19">
      <c r="M461" s="419">
        <f>+COMPROMISOS!Q461</f>
        <v>0</v>
      </c>
      <c r="N461" s="422">
        <f>+COMPROMISOS!L461</f>
        <v>0</v>
      </c>
      <c r="O461" s="422">
        <f>+COMPROMISOS!M461</f>
        <v>0</v>
      </c>
      <c r="P461" s="422">
        <f>+COMPROMISOS!N461</f>
        <v>0</v>
      </c>
      <c r="Q461" s="422">
        <f>+COMPROMISOS!O461</f>
        <v>0</v>
      </c>
      <c r="R461" s="419">
        <f>+COMPROMISOS!A461</f>
        <v>0</v>
      </c>
      <c r="S461" s="419">
        <f>+COMPROMISOS!I461</f>
        <v>0</v>
      </c>
    </row>
    <row r="462" spans="13:19">
      <c r="M462" s="419">
        <f>+COMPROMISOS!Q462</f>
        <v>0</v>
      </c>
      <c r="N462" s="422">
        <f>+COMPROMISOS!L462</f>
        <v>0</v>
      </c>
      <c r="O462" s="422">
        <f>+COMPROMISOS!M462</f>
        <v>0</v>
      </c>
      <c r="P462" s="422">
        <f>+COMPROMISOS!N462</f>
        <v>0</v>
      </c>
      <c r="Q462" s="422">
        <f>+COMPROMISOS!O462</f>
        <v>0</v>
      </c>
      <c r="R462" s="419">
        <f>+COMPROMISOS!A462</f>
        <v>0</v>
      </c>
      <c r="S462" s="419">
        <f>+COMPROMISOS!I462</f>
        <v>0</v>
      </c>
    </row>
    <row r="463" spans="13:19">
      <c r="M463" s="419">
        <f>+COMPROMISOS!Q463</f>
        <v>0</v>
      </c>
      <c r="N463" s="422">
        <f>+COMPROMISOS!L463</f>
        <v>0</v>
      </c>
      <c r="O463" s="422">
        <f>+COMPROMISOS!M463</f>
        <v>0</v>
      </c>
      <c r="P463" s="422">
        <f>+COMPROMISOS!N463</f>
        <v>0</v>
      </c>
      <c r="Q463" s="422">
        <f>+COMPROMISOS!O463</f>
        <v>0</v>
      </c>
      <c r="R463" s="419">
        <f>+COMPROMISOS!A463</f>
        <v>0</v>
      </c>
      <c r="S463" s="419">
        <f>+COMPROMISOS!I463</f>
        <v>0</v>
      </c>
    </row>
    <row r="464" spans="13:19">
      <c r="M464" s="419">
        <f>+COMPROMISOS!Q464</f>
        <v>0</v>
      </c>
      <c r="N464" s="422">
        <f>+COMPROMISOS!L464</f>
        <v>0</v>
      </c>
      <c r="O464" s="422">
        <f>+COMPROMISOS!M464</f>
        <v>0</v>
      </c>
      <c r="P464" s="422">
        <f>+COMPROMISOS!N464</f>
        <v>0</v>
      </c>
      <c r="Q464" s="422">
        <f>+COMPROMISOS!O464</f>
        <v>0</v>
      </c>
      <c r="R464" s="419">
        <f>+COMPROMISOS!A464</f>
        <v>0</v>
      </c>
      <c r="S464" s="419">
        <f>+COMPROMISOS!I464</f>
        <v>0</v>
      </c>
    </row>
    <row r="465" spans="13:19">
      <c r="M465" s="419">
        <f>+COMPROMISOS!Q465</f>
        <v>0</v>
      </c>
      <c r="N465" s="422">
        <f>+COMPROMISOS!L465</f>
        <v>0</v>
      </c>
      <c r="O465" s="422">
        <f>+COMPROMISOS!M465</f>
        <v>0</v>
      </c>
      <c r="P465" s="422">
        <f>+COMPROMISOS!N465</f>
        <v>0</v>
      </c>
      <c r="Q465" s="422">
        <f>+COMPROMISOS!O465</f>
        <v>0</v>
      </c>
      <c r="R465" s="419">
        <f>+COMPROMISOS!A465</f>
        <v>0</v>
      </c>
      <c r="S465" s="419">
        <f>+COMPROMISOS!I465</f>
        <v>0</v>
      </c>
    </row>
    <row r="466" spans="13:19">
      <c r="M466" s="419">
        <f>+COMPROMISOS!Q466</f>
        <v>0</v>
      </c>
      <c r="N466" s="422">
        <f>+COMPROMISOS!L466</f>
        <v>0</v>
      </c>
      <c r="O466" s="422">
        <f>+COMPROMISOS!M466</f>
        <v>0</v>
      </c>
      <c r="P466" s="422">
        <f>+COMPROMISOS!N466</f>
        <v>0</v>
      </c>
      <c r="Q466" s="422">
        <f>+COMPROMISOS!O466</f>
        <v>0</v>
      </c>
      <c r="R466" s="419">
        <f>+COMPROMISOS!A466</f>
        <v>0</v>
      </c>
      <c r="S466" s="419">
        <f>+COMPROMISOS!I466</f>
        <v>0</v>
      </c>
    </row>
    <row r="467" spans="13:19">
      <c r="M467" s="419">
        <f>+COMPROMISOS!Q467</f>
        <v>0</v>
      </c>
      <c r="N467" s="422">
        <f>+COMPROMISOS!L467</f>
        <v>0</v>
      </c>
      <c r="O467" s="422">
        <f>+COMPROMISOS!M467</f>
        <v>0</v>
      </c>
      <c r="P467" s="422">
        <f>+COMPROMISOS!N467</f>
        <v>0</v>
      </c>
      <c r="Q467" s="422">
        <f>+COMPROMISOS!O467</f>
        <v>0</v>
      </c>
      <c r="R467" s="419">
        <f>+COMPROMISOS!A467</f>
        <v>0</v>
      </c>
      <c r="S467" s="419">
        <f>+COMPROMISOS!I467</f>
        <v>0</v>
      </c>
    </row>
    <row r="468" spans="13:19">
      <c r="M468" s="419">
        <f>+COMPROMISOS!Q468</f>
        <v>0</v>
      </c>
      <c r="N468" s="422">
        <f>+COMPROMISOS!L468</f>
        <v>0</v>
      </c>
      <c r="O468" s="422">
        <f>+COMPROMISOS!M468</f>
        <v>0</v>
      </c>
      <c r="P468" s="422">
        <f>+COMPROMISOS!N468</f>
        <v>0</v>
      </c>
      <c r="Q468" s="422">
        <f>+COMPROMISOS!O468</f>
        <v>0</v>
      </c>
      <c r="R468" s="419">
        <f>+COMPROMISOS!A468</f>
        <v>0</v>
      </c>
      <c r="S468" s="419">
        <f>+COMPROMISOS!I468</f>
        <v>0</v>
      </c>
    </row>
    <row r="469" spans="13:19">
      <c r="M469" s="419">
        <f>+COMPROMISOS!Q469</f>
        <v>0</v>
      </c>
      <c r="N469" s="422">
        <f>+COMPROMISOS!L469</f>
        <v>0</v>
      </c>
      <c r="O469" s="422">
        <f>+COMPROMISOS!M469</f>
        <v>0</v>
      </c>
      <c r="P469" s="422">
        <f>+COMPROMISOS!N469</f>
        <v>0</v>
      </c>
      <c r="Q469" s="422">
        <f>+COMPROMISOS!O469</f>
        <v>0</v>
      </c>
      <c r="R469" s="419">
        <f>+COMPROMISOS!A469</f>
        <v>0</v>
      </c>
      <c r="S469" s="419">
        <f>+COMPROMISOS!I469</f>
        <v>0</v>
      </c>
    </row>
    <row r="470" spans="13:19">
      <c r="M470" s="419">
        <f>+COMPROMISOS!Q470</f>
        <v>0</v>
      </c>
      <c r="N470" s="422">
        <f>+COMPROMISOS!L470</f>
        <v>0</v>
      </c>
      <c r="O470" s="422">
        <f>+COMPROMISOS!M470</f>
        <v>0</v>
      </c>
      <c r="P470" s="422">
        <f>+COMPROMISOS!N470</f>
        <v>0</v>
      </c>
      <c r="Q470" s="422">
        <f>+COMPROMISOS!O470</f>
        <v>0</v>
      </c>
      <c r="R470" s="419">
        <f>+COMPROMISOS!A470</f>
        <v>0</v>
      </c>
      <c r="S470" s="419">
        <f>+COMPROMISOS!I470</f>
        <v>0</v>
      </c>
    </row>
    <row r="471" spans="13:19">
      <c r="M471" s="419">
        <f>+COMPROMISOS!Q471</f>
        <v>0</v>
      </c>
      <c r="N471" s="422">
        <f>+COMPROMISOS!L471</f>
        <v>0</v>
      </c>
      <c r="O471" s="422">
        <f>+COMPROMISOS!M471</f>
        <v>0</v>
      </c>
      <c r="P471" s="422">
        <f>+COMPROMISOS!N471</f>
        <v>0</v>
      </c>
      <c r="Q471" s="422">
        <f>+COMPROMISOS!O471</f>
        <v>0</v>
      </c>
      <c r="R471" s="419">
        <f>+COMPROMISOS!A471</f>
        <v>0</v>
      </c>
      <c r="S471" s="419">
        <f>+COMPROMISOS!I471</f>
        <v>0</v>
      </c>
    </row>
    <row r="472" spans="13:19">
      <c r="M472" s="419">
        <f>+COMPROMISOS!Q472</f>
        <v>0</v>
      </c>
      <c r="N472" s="422">
        <f>+COMPROMISOS!L472</f>
        <v>0</v>
      </c>
      <c r="O472" s="422">
        <f>+COMPROMISOS!M472</f>
        <v>0</v>
      </c>
      <c r="P472" s="422">
        <f>+COMPROMISOS!N472</f>
        <v>0</v>
      </c>
      <c r="Q472" s="422">
        <f>+COMPROMISOS!O472</f>
        <v>0</v>
      </c>
      <c r="R472" s="419">
        <f>+COMPROMISOS!A472</f>
        <v>0</v>
      </c>
      <c r="S472" s="419">
        <f>+COMPROMISOS!I472</f>
        <v>0</v>
      </c>
    </row>
    <row r="473" spans="13:19">
      <c r="M473" s="419">
        <f>+COMPROMISOS!Q473</f>
        <v>0</v>
      </c>
      <c r="N473" s="422">
        <f>+COMPROMISOS!L473</f>
        <v>0</v>
      </c>
      <c r="O473" s="422">
        <f>+COMPROMISOS!M473</f>
        <v>0</v>
      </c>
      <c r="P473" s="422">
        <f>+COMPROMISOS!N473</f>
        <v>0</v>
      </c>
      <c r="Q473" s="422">
        <f>+COMPROMISOS!O473</f>
        <v>0</v>
      </c>
      <c r="R473" s="419">
        <f>+COMPROMISOS!A473</f>
        <v>0</v>
      </c>
      <c r="S473" s="419">
        <f>+COMPROMISOS!I473</f>
        <v>0</v>
      </c>
    </row>
    <row r="474" spans="13:19">
      <c r="M474" s="419">
        <f>+COMPROMISOS!Q474</f>
        <v>0</v>
      </c>
      <c r="N474" s="422">
        <f>+COMPROMISOS!L474</f>
        <v>0</v>
      </c>
      <c r="O474" s="422">
        <f>+COMPROMISOS!M474</f>
        <v>0</v>
      </c>
      <c r="P474" s="422">
        <f>+COMPROMISOS!N474</f>
        <v>0</v>
      </c>
      <c r="Q474" s="422">
        <f>+COMPROMISOS!O474</f>
        <v>0</v>
      </c>
      <c r="R474" s="419">
        <f>+COMPROMISOS!A474</f>
        <v>0</v>
      </c>
      <c r="S474" s="419">
        <f>+COMPROMISOS!I474</f>
        <v>0</v>
      </c>
    </row>
    <row r="475" spans="13:19">
      <c r="M475" s="419">
        <f>+COMPROMISOS!Q475</f>
        <v>0</v>
      </c>
      <c r="N475" s="422">
        <f>+COMPROMISOS!L475</f>
        <v>0</v>
      </c>
      <c r="O475" s="422">
        <f>+COMPROMISOS!M475</f>
        <v>0</v>
      </c>
      <c r="P475" s="422">
        <f>+COMPROMISOS!N475</f>
        <v>0</v>
      </c>
      <c r="Q475" s="422">
        <f>+COMPROMISOS!O475</f>
        <v>0</v>
      </c>
      <c r="R475" s="419">
        <f>+COMPROMISOS!A475</f>
        <v>0</v>
      </c>
      <c r="S475" s="419">
        <f>+COMPROMISOS!I475</f>
        <v>0</v>
      </c>
    </row>
    <row r="476" spans="13:19">
      <c r="M476" s="419">
        <f>+COMPROMISOS!Q476</f>
        <v>0</v>
      </c>
      <c r="N476" s="422">
        <f>+COMPROMISOS!L476</f>
        <v>0</v>
      </c>
      <c r="O476" s="422">
        <f>+COMPROMISOS!M476</f>
        <v>0</v>
      </c>
      <c r="P476" s="422">
        <f>+COMPROMISOS!N476</f>
        <v>0</v>
      </c>
      <c r="Q476" s="422">
        <f>+COMPROMISOS!O476</f>
        <v>0</v>
      </c>
      <c r="R476" s="419">
        <f>+COMPROMISOS!A476</f>
        <v>0</v>
      </c>
      <c r="S476" s="419">
        <f>+COMPROMISOS!I476</f>
        <v>0</v>
      </c>
    </row>
    <row r="477" spans="13:19">
      <c r="M477" s="419">
        <f>+COMPROMISOS!Q477</f>
        <v>0</v>
      </c>
      <c r="N477" s="422">
        <f>+COMPROMISOS!L477</f>
        <v>0</v>
      </c>
      <c r="O477" s="422">
        <f>+COMPROMISOS!M477</f>
        <v>0</v>
      </c>
      <c r="P477" s="422">
        <f>+COMPROMISOS!N477</f>
        <v>0</v>
      </c>
      <c r="Q477" s="422">
        <f>+COMPROMISOS!O477</f>
        <v>0</v>
      </c>
      <c r="R477" s="419">
        <f>+COMPROMISOS!A477</f>
        <v>0</v>
      </c>
      <c r="S477" s="419">
        <f>+COMPROMISOS!I477</f>
        <v>0</v>
      </c>
    </row>
    <row r="478" spans="13:19">
      <c r="M478" s="419">
        <f>+COMPROMISOS!Q478</f>
        <v>0</v>
      </c>
      <c r="N478" s="422">
        <f>+COMPROMISOS!L478</f>
        <v>0</v>
      </c>
      <c r="O478" s="422">
        <f>+COMPROMISOS!M478</f>
        <v>0</v>
      </c>
      <c r="P478" s="422">
        <f>+COMPROMISOS!N478</f>
        <v>0</v>
      </c>
      <c r="Q478" s="422">
        <f>+COMPROMISOS!O478</f>
        <v>0</v>
      </c>
      <c r="R478" s="419">
        <f>+COMPROMISOS!A478</f>
        <v>0</v>
      </c>
      <c r="S478" s="419">
        <f>+COMPROMISOS!I478</f>
        <v>0</v>
      </c>
    </row>
    <row r="479" spans="13:19">
      <c r="M479" s="419">
        <f>+COMPROMISOS!Q479</f>
        <v>0</v>
      </c>
      <c r="N479" s="422">
        <f>+COMPROMISOS!L479</f>
        <v>0</v>
      </c>
      <c r="O479" s="422">
        <f>+COMPROMISOS!M479</f>
        <v>0</v>
      </c>
      <c r="P479" s="422">
        <f>+COMPROMISOS!N479</f>
        <v>0</v>
      </c>
      <c r="Q479" s="422">
        <f>+COMPROMISOS!O479</f>
        <v>0</v>
      </c>
      <c r="R479" s="419">
        <f>+COMPROMISOS!A479</f>
        <v>0</v>
      </c>
      <c r="S479" s="419">
        <f>+COMPROMISOS!I479</f>
        <v>0</v>
      </c>
    </row>
    <row r="480" spans="13:19">
      <c r="M480" s="419">
        <f>+COMPROMISOS!Q480</f>
        <v>0</v>
      </c>
      <c r="N480" s="422">
        <f>+COMPROMISOS!L480</f>
        <v>0</v>
      </c>
      <c r="O480" s="422">
        <f>+COMPROMISOS!M480</f>
        <v>0</v>
      </c>
      <c r="P480" s="422">
        <f>+COMPROMISOS!N480</f>
        <v>0</v>
      </c>
      <c r="Q480" s="422">
        <f>+COMPROMISOS!O480</f>
        <v>0</v>
      </c>
      <c r="R480" s="419">
        <f>+COMPROMISOS!A480</f>
        <v>0</v>
      </c>
      <c r="S480" s="419">
        <f>+COMPROMISOS!I480</f>
        <v>0</v>
      </c>
    </row>
    <row r="481" spans="13:19">
      <c r="M481" s="419">
        <f>+COMPROMISOS!Q481</f>
        <v>0</v>
      </c>
      <c r="N481" s="422">
        <f>+COMPROMISOS!L481</f>
        <v>0</v>
      </c>
      <c r="O481" s="422">
        <f>+COMPROMISOS!M481</f>
        <v>0</v>
      </c>
      <c r="P481" s="422">
        <f>+COMPROMISOS!N481</f>
        <v>0</v>
      </c>
      <c r="Q481" s="422">
        <f>+COMPROMISOS!O481</f>
        <v>0</v>
      </c>
      <c r="R481" s="419">
        <f>+COMPROMISOS!A481</f>
        <v>0</v>
      </c>
      <c r="S481" s="419">
        <f>+COMPROMISOS!I481</f>
        <v>0</v>
      </c>
    </row>
    <row r="482" spans="13:19">
      <c r="M482" s="419">
        <f>+COMPROMISOS!Q482</f>
        <v>0</v>
      </c>
      <c r="N482" s="422">
        <f>+COMPROMISOS!L482</f>
        <v>0</v>
      </c>
      <c r="O482" s="422">
        <f>+COMPROMISOS!M482</f>
        <v>0</v>
      </c>
      <c r="P482" s="422">
        <f>+COMPROMISOS!N482</f>
        <v>0</v>
      </c>
      <c r="Q482" s="422">
        <f>+COMPROMISOS!O482</f>
        <v>0</v>
      </c>
      <c r="R482" s="419">
        <f>+COMPROMISOS!A482</f>
        <v>0</v>
      </c>
      <c r="S482" s="419">
        <f>+COMPROMISOS!I482</f>
        <v>0</v>
      </c>
    </row>
    <row r="483" spans="13:19">
      <c r="M483" s="419">
        <f>+COMPROMISOS!Q483</f>
        <v>0</v>
      </c>
      <c r="N483" s="422">
        <f>+COMPROMISOS!L483</f>
        <v>0</v>
      </c>
      <c r="O483" s="422">
        <f>+COMPROMISOS!M483</f>
        <v>0</v>
      </c>
      <c r="P483" s="422">
        <f>+COMPROMISOS!N483</f>
        <v>0</v>
      </c>
      <c r="Q483" s="422">
        <f>+COMPROMISOS!O483</f>
        <v>0</v>
      </c>
      <c r="R483" s="419">
        <f>+COMPROMISOS!A483</f>
        <v>0</v>
      </c>
      <c r="S483" s="419">
        <f>+COMPROMISOS!I483</f>
        <v>0</v>
      </c>
    </row>
    <row r="484" spans="13:19">
      <c r="M484" s="419">
        <f>+COMPROMISOS!Q484</f>
        <v>0</v>
      </c>
      <c r="N484" s="422">
        <f>+COMPROMISOS!L484</f>
        <v>0</v>
      </c>
      <c r="O484" s="422">
        <f>+COMPROMISOS!M484</f>
        <v>0</v>
      </c>
      <c r="P484" s="422">
        <f>+COMPROMISOS!N484</f>
        <v>0</v>
      </c>
      <c r="Q484" s="422">
        <f>+COMPROMISOS!O484</f>
        <v>0</v>
      </c>
      <c r="R484" s="419">
        <f>+COMPROMISOS!A484</f>
        <v>0</v>
      </c>
      <c r="S484" s="419">
        <f>+COMPROMISOS!I484</f>
        <v>0</v>
      </c>
    </row>
    <row r="485" spans="13:19">
      <c r="M485" s="419">
        <f>+COMPROMISOS!Q485</f>
        <v>0</v>
      </c>
      <c r="N485" s="422">
        <f>+COMPROMISOS!L485</f>
        <v>0</v>
      </c>
      <c r="O485" s="422">
        <f>+COMPROMISOS!M485</f>
        <v>0</v>
      </c>
      <c r="P485" s="422">
        <f>+COMPROMISOS!N485</f>
        <v>0</v>
      </c>
      <c r="Q485" s="422">
        <f>+COMPROMISOS!O485</f>
        <v>0</v>
      </c>
      <c r="R485" s="419">
        <f>+COMPROMISOS!A485</f>
        <v>0</v>
      </c>
      <c r="S485" s="419">
        <f>+COMPROMISOS!I485</f>
        <v>0</v>
      </c>
    </row>
    <row r="486" spans="13:19">
      <c r="M486" s="419">
        <f>+COMPROMISOS!Q486</f>
        <v>0</v>
      </c>
      <c r="N486" s="422">
        <f>+COMPROMISOS!L486</f>
        <v>0</v>
      </c>
      <c r="O486" s="422">
        <f>+COMPROMISOS!M486</f>
        <v>0</v>
      </c>
      <c r="P486" s="422">
        <f>+COMPROMISOS!N486</f>
        <v>0</v>
      </c>
      <c r="Q486" s="422">
        <f>+COMPROMISOS!O486</f>
        <v>0</v>
      </c>
      <c r="R486" s="419">
        <f>+COMPROMISOS!A486</f>
        <v>0</v>
      </c>
      <c r="S486" s="419">
        <f>+COMPROMISOS!I486</f>
        <v>0</v>
      </c>
    </row>
    <row r="487" spans="13:19">
      <c r="M487" s="419">
        <f>+COMPROMISOS!Q487</f>
        <v>0</v>
      </c>
      <c r="N487" s="422">
        <f>+COMPROMISOS!L487</f>
        <v>0</v>
      </c>
      <c r="O487" s="422">
        <f>+COMPROMISOS!M487</f>
        <v>0</v>
      </c>
      <c r="P487" s="422">
        <f>+COMPROMISOS!N487</f>
        <v>0</v>
      </c>
      <c r="Q487" s="422">
        <f>+COMPROMISOS!O487</f>
        <v>0</v>
      </c>
      <c r="R487" s="419">
        <f>+COMPROMISOS!A487</f>
        <v>0</v>
      </c>
      <c r="S487" s="419">
        <f>+COMPROMISOS!I487</f>
        <v>0</v>
      </c>
    </row>
    <row r="488" spans="13:19">
      <c r="M488" s="419">
        <f>+COMPROMISOS!Q488</f>
        <v>0</v>
      </c>
      <c r="N488" s="422">
        <f>+COMPROMISOS!L488</f>
        <v>0</v>
      </c>
      <c r="O488" s="422">
        <f>+COMPROMISOS!M488</f>
        <v>0</v>
      </c>
      <c r="P488" s="422">
        <f>+COMPROMISOS!N488</f>
        <v>0</v>
      </c>
      <c r="Q488" s="422">
        <f>+COMPROMISOS!O488</f>
        <v>0</v>
      </c>
      <c r="R488" s="419">
        <f>+COMPROMISOS!A488</f>
        <v>0</v>
      </c>
      <c r="S488" s="419">
        <f>+COMPROMISOS!I488</f>
        <v>0</v>
      </c>
    </row>
    <row r="489" spans="13:19">
      <c r="M489" s="419">
        <f>+COMPROMISOS!Q489</f>
        <v>0</v>
      </c>
      <c r="N489" s="422">
        <f>+COMPROMISOS!L489</f>
        <v>0</v>
      </c>
      <c r="O489" s="422">
        <f>+COMPROMISOS!M489</f>
        <v>0</v>
      </c>
      <c r="P489" s="422">
        <f>+COMPROMISOS!N489</f>
        <v>0</v>
      </c>
      <c r="Q489" s="422">
        <f>+COMPROMISOS!O489</f>
        <v>0</v>
      </c>
      <c r="R489" s="419">
        <f>+COMPROMISOS!A489</f>
        <v>0</v>
      </c>
      <c r="S489" s="419">
        <f>+COMPROMISOS!I489</f>
        <v>0</v>
      </c>
    </row>
    <row r="490" spans="13:19">
      <c r="M490" s="419">
        <f>+COMPROMISOS!Q490</f>
        <v>0</v>
      </c>
      <c r="N490" s="422">
        <f>+COMPROMISOS!L490</f>
        <v>0</v>
      </c>
      <c r="O490" s="422">
        <f>+COMPROMISOS!M490</f>
        <v>0</v>
      </c>
      <c r="P490" s="422">
        <f>+COMPROMISOS!N490</f>
        <v>0</v>
      </c>
      <c r="Q490" s="422">
        <f>+COMPROMISOS!O490</f>
        <v>0</v>
      </c>
      <c r="R490" s="419">
        <f>+COMPROMISOS!A490</f>
        <v>0</v>
      </c>
      <c r="S490" s="419">
        <f>+COMPROMISOS!I490</f>
        <v>0</v>
      </c>
    </row>
    <row r="491" spans="13:19">
      <c r="M491" s="419">
        <f>+COMPROMISOS!Q491</f>
        <v>0</v>
      </c>
      <c r="N491" s="422">
        <f>+COMPROMISOS!L491</f>
        <v>0</v>
      </c>
      <c r="O491" s="422">
        <f>+COMPROMISOS!M491</f>
        <v>0</v>
      </c>
      <c r="P491" s="422">
        <f>+COMPROMISOS!N491</f>
        <v>0</v>
      </c>
      <c r="Q491" s="422">
        <f>+COMPROMISOS!O491</f>
        <v>0</v>
      </c>
      <c r="R491" s="419">
        <f>+COMPROMISOS!A491</f>
        <v>0</v>
      </c>
      <c r="S491" s="419">
        <f>+COMPROMISOS!I491</f>
        <v>0</v>
      </c>
    </row>
    <row r="492" spans="13:19">
      <c r="M492" s="419">
        <f>+COMPROMISOS!Q492</f>
        <v>0</v>
      </c>
      <c r="N492" s="422">
        <f>+COMPROMISOS!L492</f>
        <v>0</v>
      </c>
      <c r="O492" s="422">
        <f>+COMPROMISOS!M492</f>
        <v>0</v>
      </c>
      <c r="P492" s="422">
        <f>+COMPROMISOS!N492</f>
        <v>0</v>
      </c>
      <c r="Q492" s="422">
        <f>+COMPROMISOS!O492</f>
        <v>0</v>
      </c>
      <c r="R492" s="419">
        <f>+COMPROMISOS!A492</f>
        <v>0</v>
      </c>
      <c r="S492" s="419">
        <f>+COMPROMISOS!I492</f>
        <v>0</v>
      </c>
    </row>
    <row r="493" spans="13:19">
      <c r="M493" s="419">
        <f>+COMPROMISOS!Q493</f>
        <v>0</v>
      </c>
      <c r="N493" s="422">
        <f>+COMPROMISOS!L493</f>
        <v>0</v>
      </c>
      <c r="O493" s="422">
        <f>+COMPROMISOS!M493</f>
        <v>0</v>
      </c>
      <c r="P493" s="422">
        <f>+COMPROMISOS!N493</f>
        <v>0</v>
      </c>
      <c r="Q493" s="422">
        <f>+COMPROMISOS!O493</f>
        <v>0</v>
      </c>
      <c r="R493" s="419">
        <f>+COMPROMISOS!A493</f>
        <v>0</v>
      </c>
      <c r="S493" s="419">
        <f>+COMPROMISOS!I493</f>
        <v>0</v>
      </c>
    </row>
    <row r="494" spans="13:19">
      <c r="M494" s="419">
        <f>+COMPROMISOS!Q494</f>
        <v>0</v>
      </c>
      <c r="N494" s="422">
        <f>+COMPROMISOS!L494</f>
        <v>0</v>
      </c>
      <c r="O494" s="422">
        <f>+COMPROMISOS!M494</f>
        <v>0</v>
      </c>
      <c r="P494" s="422">
        <f>+COMPROMISOS!N494</f>
        <v>0</v>
      </c>
      <c r="Q494" s="422">
        <f>+COMPROMISOS!O494</f>
        <v>0</v>
      </c>
      <c r="R494" s="419">
        <f>+COMPROMISOS!A494</f>
        <v>0</v>
      </c>
      <c r="S494" s="419">
        <f>+COMPROMISOS!I494</f>
        <v>0</v>
      </c>
    </row>
    <row r="495" spans="13:19">
      <c r="M495" s="419">
        <f>+COMPROMISOS!Q495</f>
        <v>0</v>
      </c>
      <c r="N495" s="422">
        <f>+COMPROMISOS!L495</f>
        <v>0</v>
      </c>
      <c r="O495" s="422">
        <f>+COMPROMISOS!M495</f>
        <v>0</v>
      </c>
      <c r="P495" s="422">
        <f>+COMPROMISOS!N495</f>
        <v>0</v>
      </c>
      <c r="Q495" s="422">
        <f>+COMPROMISOS!O495</f>
        <v>0</v>
      </c>
      <c r="R495" s="419">
        <f>+COMPROMISOS!A495</f>
        <v>0</v>
      </c>
      <c r="S495" s="419">
        <f>+COMPROMISOS!I495</f>
        <v>0</v>
      </c>
    </row>
    <row r="496" spans="13:19">
      <c r="M496" s="419">
        <f>+COMPROMISOS!Q496</f>
        <v>0</v>
      </c>
      <c r="N496" s="422">
        <f>+COMPROMISOS!L496</f>
        <v>0</v>
      </c>
      <c r="O496" s="422">
        <f>+COMPROMISOS!M496</f>
        <v>0</v>
      </c>
      <c r="P496" s="422">
        <f>+COMPROMISOS!N496</f>
        <v>0</v>
      </c>
      <c r="Q496" s="422">
        <f>+COMPROMISOS!O496</f>
        <v>0</v>
      </c>
      <c r="R496" s="419">
        <f>+COMPROMISOS!A496</f>
        <v>0</v>
      </c>
      <c r="S496" s="419">
        <f>+COMPROMISOS!I496</f>
        <v>0</v>
      </c>
    </row>
    <row r="497" spans="13:19">
      <c r="M497" s="419">
        <f>+COMPROMISOS!Q497</f>
        <v>0</v>
      </c>
      <c r="N497" s="422">
        <f>+COMPROMISOS!L497</f>
        <v>0</v>
      </c>
      <c r="O497" s="422">
        <f>+COMPROMISOS!M497</f>
        <v>0</v>
      </c>
      <c r="P497" s="422">
        <f>+COMPROMISOS!N497</f>
        <v>0</v>
      </c>
      <c r="Q497" s="422">
        <f>+COMPROMISOS!O497</f>
        <v>0</v>
      </c>
      <c r="R497" s="419">
        <f>+COMPROMISOS!A497</f>
        <v>0</v>
      </c>
      <c r="S497" s="419">
        <f>+COMPROMISOS!I497</f>
        <v>0</v>
      </c>
    </row>
    <row r="498" spans="13:19">
      <c r="M498" s="419">
        <f>+COMPROMISOS!Q498</f>
        <v>0</v>
      </c>
      <c r="N498" s="422">
        <f>+COMPROMISOS!L498</f>
        <v>0</v>
      </c>
      <c r="O498" s="422">
        <f>+COMPROMISOS!M498</f>
        <v>0</v>
      </c>
      <c r="P498" s="422">
        <f>+COMPROMISOS!N498</f>
        <v>0</v>
      </c>
      <c r="Q498" s="422">
        <f>+COMPROMISOS!O498</f>
        <v>0</v>
      </c>
      <c r="R498" s="419">
        <f>+COMPROMISOS!A498</f>
        <v>0</v>
      </c>
      <c r="S498" s="419">
        <f>+COMPROMISOS!I498</f>
        <v>0</v>
      </c>
    </row>
    <row r="499" spans="13:19">
      <c r="M499" s="419">
        <f>+COMPROMISOS!Q499</f>
        <v>0</v>
      </c>
      <c r="N499" s="422">
        <f>+COMPROMISOS!L499</f>
        <v>0</v>
      </c>
      <c r="O499" s="422">
        <f>+COMPROMISOS!M499</f>
        <v>0</v>
      </c>
      <c r="P499" s="422">
        <f>+COMPROMISOS!N499</f>
        <v>0</v>
      </c>
      <c r="Q499" s="422">
        <f>+COMPROMISOS!O499</f>
        <v>0</v>
      </c>
      <c r="R499" s="419">
        <f>+COMPROMISOS!A499</f>
        <v>0</v>
      </c>
      <c r="S499" s="419">
        <f>+COMPROMISOS!I499</f>
        <v>0</v>
      </c>
    </row>
    <row r="500" spans="13:19">
      <c r="M500" s="419">
        <f>+COMPROMISOS!Q500</f>
        <v>0</v>
      </c>
      <c r="N500" s="422">
        <f>+COMPROMISOS!L500</f>
        <v>0</v>
      </c>
      <c r="O500" s="422">
        <f>+COMPROMISOS!M500</f>
        <v>0</v>
      </c>
      <c r="P500" s="422">
        <f>+COMPROMISOS!N500</f>
        <v>0</v>
      </c>
      <c r="Q500" s="422">
        <f>+COMPROMISOS!O500</f>
        <v>0</v>
      </c>
      <c r="R500" s="419">
        <f>+COMPROMISOS!A500</f>
        <v>0</v>
      </c>
      <c r="S500" s="419">
        <f>+COMPROMISOS!I500</f>
        <v>0</v>
      </c>
    </row>
    <row r="501" spans="13:19">
      <c r="M501" s="419">
        <f>+COMPROMISOS!Q501</f>
        <v>0</v>
      </c>
      <c r="N501" s="422">
        <f>+COMPROMISOS!L501</f>
        <v>0</v>
      </c>
      <c r="O501" s="422">
        <f>+COMPROMISOS!M501</f>
        <v>0</v>
      </c>
      <c r="P501" s="422">
        <f>+COMPROMISOS!N501</f>
        <v>0</v>
      </c>
      <c r="Q501" s="422">
        <f>+COMPROMISOS!O501</f>
        <v>0</v>
      </c>
      <c r="R501" s="419">
        <f>+COMPROMISOS!A501</f>
        <v>0</v>
      </c>
      <c r="S501" s="419">
        <f>+COMPROMISOS!I501</f>
        <v>0</v>
      </c>
    </row>
    <row r="502" spans="13:19">
      <c r="M502" s="419">
        <f>+COMPROMISOS!Q502</f>
        <v>0</v>
      </c>
      <c r="N502" s="422">
        <f>+COMPROMISOS!L502</f>
        <v>0</v>
      </c>
      <c r="O502" s="422">
        <f>+COMPROMISOS!M502</f>
        <v>0</v>
      </c>
      <c r="P502" s="422">
        <f>+COMPROMISOS!N502</f>
        <v>0</v>
      </c>
      <c r="Q502" s="422">
        <f>+COMPROMISOS!O502</f>
        <v>0</v>
      </c>
      <c r="R502" s="419">
        <f>+COMPROMISOS!A502</f>
        <v>0</v>
      </c>
      <c r="S502" s="419">
        <f>+COMPROMISOS!I502</f>
        <v>0</v>
      </c>
    </row>
    <row r="503" spans="13:19">
      <c r="M503" s="419">
        <f>+COMPROMISOS!Q503</f>
        <v>0</v>
      </c>
      <c r="N503" s="422">
        <f>+COMPROMISOS!L503</f>
        <v>0</v>
      </c>
      <c r="O503" s="422">
        <f>+COMPROMISOS!M503</f>
        <v>0</v>
      </c>
      <c r="P503" s="422">
        <f>+COMPROMISOS!N503</f>
        <v>0</v>
      </c>
      <c r="Q503" s="422">
        <f>+COMPROMISOS!O503</f>
        <v>0</v>
      </c>
      <c r="R503" s="419">
        <f>+COMPROMISOS!A503</f>
        <v>0</v>
      </c>
      <c r="S503" s="419">
        <f>+COMPROMISOS!I503</f>
        <v>0</v>
      </c>
    </row>
    <row r="504" spans="13:19">
      <c r="M504" s="419">
        <f>+COMPROMISOS!Q504</f>
        <v>0</v>
      </c>
      <c r="N504" s="422">
        <f>+COMPROMISOS!L504</f>
        <v>0</v>
      </c>
      <c r="O504" s="422">
        <f>+COMPROMISOS!M504</f>
        <v>0</v>
      </c>
      <c r="P504" s="422">
        <f>+COMPROMISOS!N504</f>
        <v>0</v>
      </c>
      <c r="Q504" s="422">
        <f>+COMPROMISOS!O504</f>
        <v>0</v>
      </c>
      <c r="R504" s="419">
        <f>+COMPROMISOS!A504</f>
        <v>0</v>
      </c>
      <c r="S504" s="419">
        <f>+COMPROMISOS!I504</f>
        <v>0</v>
      </c>
    </row>
    <row r="505" spans="13:19">
      <c r="M505" s="419">
        <f>+COMPROMISOS!Q505</f>
        <v>0</v>
      </c>
      <c r="N505" s="422">
        <f>+COMPROMISOS!L505</f>
        <v>0</v>
      </c>
      <c r="O505" s="422">
        <f>+COMPROMISOS!M505</f>
        <v>0</v>
      </c>
      <c r="P505" s="422">
        <f>+COMPROMISOS!N505</f>
        <v>0</v>
      </c>
      <c r="Q505" s="422">
        <f>+COMPROMISOS!O505</f>
        <v>0</v>
      </c>
      <c r="R505" s="419">
        <f>+COMPROMISOS!A505</f>
        <v>0</v>
      </c>
      <c r="S505" s="419">
        <f>+COMPROMISOS!I505</f>
        <v>0</v>
      </c>
    </row>
    <row r="506" spans="13:19">
      <c r="M506" s="419">
        <f>+COMPROMISOS!Q506</f>
        <v>0</v>
      </c>
      <c r="N506" s="422">
        <f>+COMPROMISOS!L506</f>
        <v>0</v>
      </c>
      <c r="O506" s="422">
        <f>+COMPROMISOS!M506</f>
        <v>0</v>
      </c>
      <c r="P506" s="422">
        <f>+COMPROMISOS!N506</f>
        <v>0</v>
      </c>
      <c r="Q506" s="422">
        <f>+COMPROMISOS!O506</f>
        <v>0</v>
      </c>
      <c r="R506" s="419">
        <f>+COMPROMISOS!A506</f>
        <v>0</v>
      </c>
      <c r="S506" s="419">
        <f>+COMPROMISOS!I506</f>
        <v>0</v>
      </c>
    </row>
    <row r="507" spans="13:19">
      <c r="M507" s="419">
        <f>+COMPROMISOS!Q507</f>
        <v>0</v>
      </c>
      <c r="N507" s="422">
        <f>+COMPROMISOS!L507</f>
        <v>0</v>
      </c>
      <c r="O507" s="422">
        <f>+COMPROMISOS!M507</f>
        <v>0</v>
      </c>
      <c r="P507" s="422">
        <f>+COMPROMISOS!N507</f>
        <v>0</v>
      </c>
      <c r="Q507" s="422">
        <f>+COMPROMISOS!O507</f>
        <v>0</v>
      </c>
      <c r="R507" s="419">
        <f>+COMPROMISOS!A507</f>
        <v>0</v>
      </c>
      <c r="S507" s="419">
        <f>+COMPROMISOS!I507</f>
        <v>0</v>
      </c>
    </row>
    <row r="508" spans="13:19">
      <c r="M508" s="419">
        <f>+COMPROMISOS!Q508</f>
        <v>0</v>
      </c>
      <c r="N508" s="422">
        <f>+COMPROMISOS!L508</f>
        <v>0</v>
      </c>
      <c r="O508" s="422">
        <f>+COMPROMISOS!M508</f>
        <v>0</v>
      </c>
      <c r="P508" s="422">
        <f>+COMPROMISOS!N508</f>
        <v>0</v>
      </c>
      <c r="Q508" s="422">
        <f>+COMPROMISOS!O508</f>
        <v>0</v>
      </c>
      <c r="R508" s="419">
        <f>+COMPROMISOS!A508</f>
        <v>0</v>
      </c>
      <c r="S508" s="419">
        <f>+COMPROMISOS!I508</f>
        <v>0</v>
      </c>
    </row>
    <row r="509" spans="13:19">
      <c r="M509" s="419">
        <f>+COMPROMISOS!Q509</f>
        <v>0</v>
      </c>
      <c r="N509" s="422">
        <f>+COMPROMISOS!L509</f>
        <v>0</v>
      </c>
      <c r="O509" s="422">
        <f>+COMPROMISOS!M509</f>
        <v>0</v>
      </c>
      <c r="P509" s="422">
        <f>+COMPROMISOS!N509</f>
        <v>0</v>
      </c>
      <c r="Q509" s="422">
        <f>+COMPROMISOS!O509</f>
        <v>0</v>
      </c>
      <c r="R509" s="419">
        <f>+COMPROMISOS!A509</f>
        <v>0</v>
      </c>
      <c r="S509" s="419">
        <f>+COMPROMISOS!I509</f>
        <v>0</v>
      </c>
    </row>
    <row r="510" spans="13:19">
      <c r="M510" s="419">
        <f>+COMPROMISOS!Q510</f>
        <v>0</v>
      </c>
      <c r="N510" s="422">
        <f>+COMPROMISOS!L510</f>
        <v>0</v>
      </c>
      <c r="O510" s="422">
        <f>+COMPROMISOS!M510</f>
        <v>0</v>
      </c>
      <c r="P510" s="422">
        <f>+COMPROMISOS!N510</f>
        <v>0</v>
      </c>
      <c r="Q510" s="422">
        <f>+COMPROMISOS!O510</f>
        <v>0</v>
      </c>
      <c r="R510" s="419">
        <f>+COMPROMISOS!A510</f>
        <v>0</v>
      </c>
      <c r="S510" s="419">
        <f>+COMPROMISOS!I510</f>
        <v>0</v>
      </c>
    </row>
    <row r="511" spans="13:19">
      <c r="M511" s="419">
        <f>+COMPROMISOS!Q511</f>
        <v>0</v>
      </c>
      <c r="N511" s="422">
        <f>+COMPROMISOS!L511</f>
        <v>0</v>
      </c>
      <c r="O511" s="422">
        <f>+COMPROMISOS!M511</f>
        <v>0</v>
      </c>
      <c r="P511" s="422">
        <f>+COMPROMISOS!N511</f>
        <v>0</v>
      </c>
      <c r="Q511" s="422">
        <f>+COMPROMISOS!O511</f>
        <v>0</v>
      </c>
      <c r="R511" s="419">
        <f>+COMPROMISOS!A511</f>
        <v>0</v>
      </c>
      <c r="S511" s="419">
        <f>+COMPROMISOS!I511</f>
        <v>0</v>
      </c>
    </row>
    <row r="512" spans="13:19">
      <c r="M512" s="419">
        <f>+COMPROMISOS!Q512</f>
        <v>0</v>
      </c>
      <c r="N512" s="422">
        <f>+COMPROMISOS!L512</f>
        <v>0</v>
      </c>
      <c r="O512" s="422">
        <f>+COMPROMISOS!M512</f>
        <v>0</v>
      </c>
      <c r="P512" s="422">
        <f>+COMPROMISOS!N512</f>
        <v>0</v>
      </c>
      <c r="Q512" s="422">
        <f>+COMPROMISOS!O512</f>
        <v>0</v>
      </c>
      <c r="R512" s="419">
        <f>+COMPROMISOS!A512</f>
        <v>0</v>
      </c>
      <c r="S512" s="419">
        <f>+COMPROMISOS!I512</f>
        <v>0</v>
      </c>
    </row>
    <row r="513" spans="13:19">
      <c r="M513" s="419">
        <f>+COMPROMISOS!Q513</f>
        <v>0</v>
      </c>
      <c r="N513" s="422">
        <f>+COMPROMISOS!L513</f>
        <v>0</v>
      </c>
      <c r="O513" s="422">
        <f>+COMPROMISOS!M513</f>
        <v>0</v>
      </c>
      <c r="P513" s="422">
        <f>+COMPROMISOS!N513</f>
        <v>0</v>
      </c>
      <c r="Q513" s="422">
        <f>+COMPROMISOS!O513</f>
        <v>0</v>
      </c>
      <c r="R513" s="419">
        <f>+COMPROMISOS!A513</f>
        <v>0</v>
      </c>
      <c r="S513" s="419">
        <f>+COMPROMISOS!I513</f>
        <v>0</v>
      </c>
    </row>
    <row r="514" spans="13:19">
      <c r="M514" s="419">
        <f>+COMPROMISOS!Q514</f>
        <v>0</v>
      </c>
      <c r="N514" s="422">
        <f>+COMPROMISOS!L514</f>
        <v>0</v>
      </c>
      <c r="O514" s="422">
        <f>+COMPROMISOS!M514</f>
        <v>0</v>
      </c>
      <c r="P514" s="422">
        <f>+COMPROMISOS!N514</f>
        <v>0</v>
      </c>
      <c r="Q514" s="422">
        <f>+COMPROMISOS!O514</f>
        <v>0</v>
      </c>
      <c r="R514" s="419">
        <f>+COMPROMISOS!A514</f>
        <v>0</v>
      </c>
      <c r="S514" s="419">
        <f>+COMPROMISOS!I514</f>
        <v>0</v>
      </c>
    </row>
    <row r="515" spans="13:19">
      <c r="M515" s="419">
        <f>+COMPROMISOS!Q515</f>
        <v>0</v>
      </c>
      <c r="N515" s="422">
        <f>+COMPROMISOS!L515</f>
        <v>0</v>
      </c>
      <c r="O515" s="422">
        <f>+COMPROMISOS!M515</f>
        <v>0</v>
      </c>
      <c r="P515" s="422">
        <f>+COMPROMISOS!N515</f>
        <v>0</v>
      </c>
      <c r="Q515" s="422">
        <f>+COMPROMISOS!O515</f>
        <v>0</v>
      </c>
      <c r="R515" s="419">
        <f>+COMPROMISOS!A515</f>
        <v>0</v>
      </c>
      <c r="S515" s="419">
        <f>+COMPROMISOS!I515</f>
        <v>0</v>
      </c>
    </row>
    <row r="516" spans="13:19">
      <c r="M516" s="419">
        <f>+COMPROMISOS!Q516</f>
        <v>0</v>
      </c>
      <c r="N516" s="422">
        <f>+COMPROMISOS!L516</f>
        <v>0</v>
      </c>
      <c r="O516" s="422">
        <f>+COMPROMISOS!M516</f>
        <v>0</v>
      </c>
      <c r="P516" s="422">
        <f>+COMPROMISOS!N516</f>
        <v>0</v>
      </c>
      <c r="Q516" s="422">
        <f>+COMPROMISOS!O516</f>
        <v>0</v>
      </c>
      <c r="R516" s="419">
        <f>+COMPROMISOS!A516</f>
        <v>0</v>
      </c>
      <c r="S516" s="419">
        <f>+COMPROMISOS!I516</f>
        <v>0</v>
      </c>
    </row>
    <row r="517" spans="13:19">
      <c r="M517" s="419">
        <f>+COMPROMISOS!Q517</f>
        <v>0</v>
      </c>
      <c r="N517" s="422">
        <f>+COMPROMISOS!L517</f>
        <v>0</v>
      </c>
      <c r="O517" s="422">
        <f>+COMPROMISOS!M517</f>
        <v>0</v>
      </c>
      <c r="P517" s="422">
        <f>+COMPROMISOS!N517</f>
        <v>0</v>
      </c>
      <c r="Q517" s="422">
        <f>+COMPROMISOS!O517</f>
        <v>0</v>
      </c>
      <c r="R517" s="419">
        <f>+COMPROMISOS!A517</f>
        <v>0</v>
      </c>
      <c r="S517" s="419">
        <f>+COMPROMISOS!I517</f>
        <v>0</v>
      </c>
    </row>
    <row r="518" spans="13:19">
      <c r="M518" s="419">
        <f>+COMPROMISOS!Q518</f>
        <v>0</v>
      </c>
      <c r="N518" s="422">
        <f>+COMPROMISOS!L518</f>
        <v>0</v>
      </c>
      <c r="O518" s="422">
        <f>+COMPROMISOS!M518</f>
        <v>0</v>
      </c>
      <c r="P518" s="422">
        <f>+COMPROMISOS!N518</f>
        <v>0</v>
      </c>
      <c r="Q518" s="422">
        <f>+COMPROMISOS!O518</f>
        <v>0</v>
      </c>
      <c r="R518" s="419">
        <f>+COMPROMISOS!A518</f>
        <v>0</v>
      </c>
      <c r="S518" s="419">
        <f>+COMPROMISOS!I518</f>
        <v>0</v>
      </c>
    </row>
    <row r="519" spans="13:19">
      <c r="M519" s="419">
        <f>+COMPROMISOS!Q519</f>
        <v>0</v>
      </c>
      <c r="N519" s="422">
        <f>+COMPROMISOS!L519</f>
        <v>0</v>
      </c>
      <c r="O519" s="422">
        <f>+COMPROMISOS!M519</f>
        <v>0</v>
      </c>
      <c r="P519" s="422">
        <f>+COMPROMISOS!N519</f>
        <v>0</v>
      </c>
      <c r="Q519" s="422">
        <f>+COMPROMISOS!O519</f>
        <v>0</v>
      </c>
      <c r="R519" s="419">
        <f>+COMPROMISOS!A519</f>
        <v>0</v>
      </c>
      <c r="S519" s="419">
        <f>+COMPROMISOS!I519</f>
        <v>0</v>
      </c>
    </row>
    <row r="520" spans="13:19">
      <c r="M520" s="419">
        <f>+COMPROMISOS!Q520</f>
        <v>0</v>
      </c>
      <c r="N520" s="422">
        <f>+COMPROMISOS!L520</f>
        <v>0</v>
      </c>
      <c r="O520" s="422">
        <f>+COMPROMISOS!M520</f>
        <v>0</v>
      </c>
      <c r="P520" s="422">
        <f>+COMPROMISOS!N520</f>
        <v>0</v>
      </c>
      <c r="Q520" s="422">
        <f>+COMPROMISOS!O520</f>
        <v>0</v>
      </c>
      <c r="R520" s="419">
        <f>+COMPROMISOS!A520</f>
        <v>0</v>
      </c>
      <c r="S520" s="419">
        <f>+COMPROMISOS!I520</f>
        <v>0</v>
      </c>
    </row>
    <row r="521" spans="13:19">
      <c r="M521" s="419">
        <f>+COMPROMISOS!Q521</f>
        <v>0</v>
      </c>
      <c r="N521" s="422">
        <f>+COMPROMISOS!L521</f>
        <v>0</v>
      </c>
      <c r="O521" s="422">
        <f>+COMPROMISOS!M521</f>
        <v>0</v>
      </c>
      <c r="P521" s="422">
        <f>+COMPROMISOS!N521</f>
        <v>0</v>
      </c>
      <c r="Q521" s="422">
        <f>+COMPROMISOS!O521</f>
        <v>0</v>
      </c>
      <c r="R521" s="419">
        <f>+COMPROMISOS!A521</f>
        <v>0</v>
      </c>
      <c r="S521" s="419">
        <f>+COMPROMISOS!I521</f>
        <v>0</v>
      </c>
    </row>
    <row r="522" spans="13:19">
      <c r="M522" s="419">
        <f>+COMPROMISOS!Q522</f>
        <v>0</v>
      </c>
      <c r="N522" s="422">
        <f>+COMPROMISOS!L522</f>
        <v>0</v>
      </c>
      <c r="O522" s="422">
        <f>+COMPROMISOS!M522</f>
        <v>0</v>
      </c>
      <c r="P522" s="422">
        <f>+COMPROMISOS!N522</f>
        <v>0</v>
      </c>
      <c r="Q522" s="422">
        <f>+COMPROMISOS!O522</f>
        <v>0</v>
      </c>
      <c r="R522" s="419">
        <f>+COMPROMISOS!A522</f>
        <v>0</v>
      </c>
      <c r="S522" s="419">
        <f>+COMPROMISOS!I522</f>
        <v>0</v>
      </c>
    </row>
    <row r="523" spans="13:19">
      <c r="M523" s="419">
        <f>+COMPROMISOS!Q523</f>
        <v>0</v>
      </c>
      <c r="N523" s="422">
        <f>+COMPROMISOS!L523</f>
        <v>0</v>
      </c>
      <c r="O523" s="422">
        <f>+COMPROMISOS!M523</f>
        <v>0</v>
      </c>
      <c r="P523" s="422">
        <f>+COMPROMISOS!N523</f>
        <v>0</v>
      </c>
      <c r="Q523" s="422">
        <f>+COMPROMISOS!O523</f>
        <v>0</v>
      </c>
      <c r="R523" s="419">
        <f>+COMPROMISOS!A523</f>
        <v>0</v>
      </c>
      <c r="S523" s="419">
        <f>+COMPROMISOS!I523</f>
        <v>0</v>
      </c>
    </row>
    <row r="524" spans="13:19">
      <c r="M524" s="419">
        <f>+COMPROMISOS!Q524</f>
        <v>0</v>
      </c>
      <c r="N524" s="422">
        <f>+COMPROMISOS!L524</f>
        <v>0</v>
      </c>
      <c r="O524" s="422">
        <f>+COMPROMISOS!M524</f>
        <v>0</v>
      </c>
      <c r="P524" s="422">
        <f>+COMPROMISOS!N524</f>
        <v>0</v>
      </c>
      <c r="Q524" s="422">
        <f>+COMPROMISOS!O524</f>
        <v>0</v>
      </c>
      <c r="R524" s="419">
        <f>+COMPROMISOS!A524</f>
        <v>0</v>
      </c>
      <c r="S524" s="419">
        <f>+COMPROMISOS!I524</f>
        <v>0</v>
      </c>
    </row>
    <row r="525" spans="13:19">
      <c r="M525" s="419">
        <f>+COMPROMISOS!Q525</f>
        <v>0</v>
      </c>
      <c r="N525" s="422">
        <f>+COMPROMISOS!L525</f>
        <v>0</v>
      </c>
      <c r="O525" s="422">
        <f>+COMPROMISOS!M525</f>
        <v>0</v>
      </c>
      <c r="P525" s="422">
        <f>+COMPROMISOS!N525</f>
        <v>0</v>
      </c>
      <c r="Q525" s="422">
        <f>+COMPROMISOS!O525</f>
        <v>0</v>
      </c>
      <c r="R525" s="419">
        <f>+COMPROMISOS!A525</f>
        <v>0</v>
      </c>
      <c r="S525" s="419">
        <f>+COMPROMISOS!I525</f>
        <v>0</v>
      </c>
    </row>
    <row r="526" spans="13:19">
      <c r="M526" s="419">
        <f>+COMPROMISOS!Q526</f>
        <v>0</v>
      </c>
      <c r="N526" s="422">
        <f>+COMPROMISOS!L526</f>
        <v>0</v>
      </c>
      <c r="O526" s="422">
        <f>+COMPROMISOS!M526</f>
        <v>0</v>
      </c>
      <c r="P526" s="422">
        <f>+COMPROMISOS!N526</f>
        <v>0</v>
      </c>
      <c r="Q526" s="422">
        <f>+COMPROMISOS!O526</f>
        <v>0</v>
      </c>
      <c r="R526" s="419">
        <f>+COMPROMISOS!A526</f>
        <v>0</v>
      </c>
      <c r="S526" s="419">
        <f>+COMPROMISOS!I526</f>
        <v>0</v>
      </c>
    </row>
    <row r="527" spans="13:19">
      <c r="M527" s="419">
        <f>+COMPROMISOS!Q527</f>
        <v>0</v>
      </c>
      <c r="N527" s="422">
        <f>+COMPROMISOS!L527</f>
        <v>0</v>
      </c>
      <c r="O527" s="422">
        <f>+COMPROMISOS!M527</f>
        <v>0</v>
      </c>
      <c r="P527" s="422">
        <f>+COMPROMISOS!N527</f>
        <v>0</v>
      </c>
      <c r="Q527" s="422">
        <f>+COMPROMISOS!O527</f>
        <v>0</v>
      </c>
      <c r="R527" s="419">
        <f>+COMPROMISOS!A527</f>
        <v>0</v>
      </c>
      <c r="S527" s="419">
        <f>+COMPROMISOS!I527</f>
        <v>0</v>
      </c>
    </row>
    <row r="528" spans="13:19">
      <c r="M528" s="419">
        <f>+COMPROMISOS!Q528</f>
        <v>0</v>
      </c>
      <c r="N528" s="422">
        <f>+COMPROMISOS!L528</f>
        <v>0</v>
      </c>
      <c r="O528" s="422">
        <f>+COMPROMISOS!M528</f>
        <v>0</v>
      </c>
      <c r="P528" s="422">
        <f>+COMPROMISOS!N528</f>
        <v>0</v>
      </c>
      <c r="Q528" s="422">
        <f>+COMPROMISOS!O528</f>
        <v>0</v>
      </c>
      <c r="R528" s="419">
        <f>+COMPROMISOS!A528</f>
        <v>0</v>
      </c>
      <c r="S528" s="419">
        <f>+COMPROMISOS!I528</f>
        <v>0</v>
      </c>
    </row>
    <row r="529" spans="13:19">
      <c r="M529" s="419">
        <f>+COMPROMISOS!Q529</f>
        <v>0</v>
      </c>
      <c r="N529" s="422">
        <f>+COMPROMISOS!L529</f>
        <v>0</v>
      </c>
      <c r="O529" s="422">
        <f>+COMPROMISOS!M529</f>
        <v>0</v>
      </c>
      <c r="P529" s="422">
        <f>+COMPROMISOS!N529</f>
        <v>0</v>
      </c>
      <c r="Q529" s="422">
        <f>+COMPROMISOS!O529</f>
        <v>0</v>
      </c>
      <c r="R529" s="419">
        <f>+COMPROMISOS!A529</f>
        <v>0</v>
      </c>
      <c r="S529" s="419">
        <f>+COMPROMISOS!I529</f>
        <v>0</v>
      </c>
    </row>
    <row r="530" spans="13:19">
      <c r="M530" s="419">
        <f>+COMPROMISOS!Q530</f>
        <v>0</v>
      </c>
      <c r="N530" s="422">
        <f>+COMPROMISOS!L530</f>
        <v>0</v>
      </c>
      <c r="O530" s="422">
        <f>+COMPROMISOS!M530</f>
        <v>0</v>
      </c>
      <c r="P530" s="422">
        <f>+COMPROMISOS!N530</f>
        <v>0</v>
      </c>
      <c r="Q530" s="422">
        <f>+COMPROMISOS!O530</f>
        <v>0</v>
      </c>
      <c r="R530" s="419">
        <f>+COMPROMISOS!A530</f>
        <v>0</v>
      </c>
      <c r="S530" s="419">
        <f>+COMPROMISOS!I530</f>
        <v>0</v>
      </c>
    </row>
    <row r="531" spans="13:19">
      <c r="M531" s="419">
        <f>+COMPROMISOS!Q531</f>
        <v>0</v>
      </c>
      <c r="N531" s="422">
        <f>+COMPROMISOS!L531</f>
        <v>0</v>
      </c>
      <c r="O531" s="422">
        <f>+COMPROMISOS!M531</f>
        <v>0</v>
      </c>
      <c r="P531" s="422">
        <f>+COMPROMISOS!N531</f>
        <v>0</v>
      </c>
      <c r="Q531" s="422">
        <f>+COMPROMISOS!O531</f>
        <v>0</v>
      </c>
      <c r="R531" s="419">
        <f>+COMPROMISOS!A531</f>
        <v>0</v>
      </c>
      <c r="S531" s="419">
        <f>+COMPROMISOS!I531</f>
        <v>0</v>
      </c>
    </row>
    <row r="532" spans="13:19">
      <c r="M532" s="419">
        <f>+COMPROMISOS!Q532</f>
        <v>0</v>
      </c>
      <c r="N532" s="422">
        <f>+COMPROMISOS!L532</f>
        <v>0</v>
      </c>
      <c r="O532" s="422">
        <f>+COMPROMISOS!M532</f>
        <v>0</v>
      </c>
      <c r="P532" s="422">
        <f>+COMPROMISOS!N532</f>
        <v>0</v>
      </c>
      <c r="Q532" s="422">
        <f>+COMPROMISOS!O532</f>
        <v>0</v>
      </c>
      <c r="R532" s="419">
        <f>+COMPROMISOS!A532</f>
        <v>0</v>
      </c>
      <c r="S532" s="419">
        <f>+COMPROMISOS!I532</f>
        <v>0</v>
      </c>
    </row>
    <row r="533" spans="13:19">
      <c r="M533" s="419">
        <f>+COMPROMISOS!Q533</f>
        <v>0</v>
      </c>
      <c r="N533" s="422">
        <f>+COMPROMISOS!L533</f>
        <v>0</v>
      </c>
      <c r="O533" s="422">
        <f>+COMPROMISOS!M533</f>
        <v>0</v>
      </c>
      <c r="P533" s="422">
        <f>+COMPROMISOS!N533</f>
        <v>0</v>
      </c>
      <c r="Q533" s="422">
        <f>+COMPROMISOS!O533</f>
        <v>0</v>
      </c>
      <c r="R533" s="419">
        <f>+COMPROMISOS!A533</f>
        <v>0</v>
      </c>
      <c r="S533" s="419">
        <f>+COMPROMISOS!I533</f>
        <v>0</v>
      </c>
    </row>
    <row r="534" spans="13:19">
      <c r="M534" s="419">
        <f>+COMPROMISOS!Q534</f>
        <v>0</v>
      </c>
      <c r="N534" s="422">
        <f>+COMPROMISOS!L534</f>
        <v>0</v>
      </c>
      <c r="O534" s="422">
        <f>+COMPROMISOS!M534</f>
        <v>0</v>
      </c>
      <c r="P534" s="422">
        <f>+COMPROMISOS!N534</f>
        <v>0</v>
      </c>
      <c r="Q534" s="422">
        <f>+COMPROMISOS!O534</f>
        <v>0</v>
      </c>
      <c r="R534" s="419">
        <f>+COMPROMISOS!A534</f>
        <v>0</v>
      </c>
      <c r="S534" s="419">
        <f>+COMPROMISOS!I534</f>
        <v>0</v>
      </c>
    </row>
    <row r="535" spans="13:19">
      <c r="M535" s="419">
        <f>+COMPROMISOS!Q535</f>
        <v>0</v>
      </c>
      <c r="N535" s="422">
        <f>+COMPROMISOS!L535</f>
        <v>0</v>
      </c>
      <c r="O535" s="422">
        <f>+COMPROMISOS!M535</f>
        <v>0</v>
      </c>
      <c r="P535" s="422">
        <f>+COMPROMISOS!N535</f>
        <v>0</v>
      </c>
      <c r="Q535" s="422">
        <f>+COMPROMISOS!O535</f>
        <v>0</v>
      </c>
      <c r="R535" s="419">
        <f>+COMPROMISOS!A535</f>
        <v>0</v>
      </c>
      <c r="S535" s="419">
        <f>+COMPROMISOS!I535</f>
        <v>0</v>
      </c>
    </row>
    <row r="536" spans="13:19">
      <c r="M536" s="419">
        <f>+COMPROMISOS!Q536</f>
        <v>0</v>
      </c>
      <c r="N536" s="422">
        <f>+COMPROMISOS!L536</f>
        <v>0</v>
      </c>
      <c r="O536" s="422">
        <f>+COMPROMISOS!M536</f>
        <v>0</v>
      </c>
      <c r="P536" s="422">
        <f>+COMPROMISOS!N536</f>
        <v>0</v>
      </c>
      <c r="Q536" s="422">
        <f>+COMPROMISOS!O536</f>
        <v>0</v>
      </c>
      <c r="R536" s="419">
        <f>+COMPROMISOS!A536</f>
        <v>0</v>
      </c>
      <c r="S536" s="419">
        <f>+COMPROMISOS!I536</f>
        <v>0</v>
      </c>
    </row>
    <row r="537" spans="13:19">
      <c r="M537" s="419">
        <f>+COMPROMISOS!Q537</f>
        <v>0</v>
      </c>
      <c r="N537" s="422">
        <f>+COMPROMISOS!L537</f>
        <v>0</v>
      </c>
      <c r="O537" s="422">
        <f>+COMPROMISOS!M537</f>
        <v>0</v>
      </c>
      <c r="P537" s="422">
        <f>+COMPROMISOS!N537</f>
        <v>0</v>
      </c>
      <c r="Q537" s="422">
        <f>+COMPROMISOS!O537</f>
        <v>0</v>
      </c>
      <c r="R537" s="419">
        <f>+COMPROMISOS!A537</f>
        <v>0</v>
      </c>
      <c r="S537" s="419">
        <f>+COMPROMISOS!I537</f>
        <v>0</v>
      </c>
    </row>
    <row r="538" spans="13:19">
      <c r="M538" s="419">
        <f>+COMPROMISOS!Q538</f>
        <v>0</v>
      </c>
      <c r="N538" s="422">
        <f>+COMPROMISOS!L538</f>
        <v>0</v>
      </c>
      <c r="O538" s="422">
        <f>+COMPROMISOS!M538</f>
        <v>0</v>
      </c>
      <c r="P538" s="422">
        <f>+COMPROMISOS!N538</f>
        <v>0</v>
      </c>
      <c r="Q538" s="422">
        <f>+COMPROMISOS!O538</f>
        <v>0</v>
      </c>
      <c r="R538" s="419">
        <f>+COMPROMISOS!A538</f>
        <v>0</v>
      </c>
      <c r="S538" s="419">
        <f>+COMPROMISOS!I538</f>
        <v>0</v>
      </c>
    </row>
    <row r="539" spans="13:19">
      <c r="M539" s="419">
        <f>+COMPROMISOS!Q539</f>
        <v>0</v>
      </c>
      <c r="N539" s="422">
        <f>+COMPROMISOS!L539</f>
        <v>0</v>
      </c>
      <c r="O539" s="422">
        <f>+COMPROMISOS!M539</f>
        <v>0</v>
      </c>
      <c r="P539" s="422">
        <f>+COMPROMISOS!N539</f>
        <v>0</v>
      </c>
      <c r="Q539" s="422">
        <f>+COMPROMISOS!O539</f>
        <v>0</v>
      </c>
      <c r="R539" s="419">
        <f>+COMPROMISOS!A539</f>
        <v>0</v>
      </c>
      <c r="S539" s="419">
        <f>+COMPROMISOS!I539</f>
        <v>0</v>
      </c>
    </row>
    <row r="540" spans="13:19">
      <c r="M540" s="419">
        <f>+COMPROMISOS!Q540</f>
        <v>0</v>
      </c>
      <c r="N540" s="422">
        <f>+COMPROMISOS!L540</f>
        <v>0</v>
      </c>
      <c r="O540" s="422">
        <f>+COMPROMISOS!M540</f>
        <v>0</v>
      </c>
      <c r="P540" s="422">
        <f>+COMPROMISOS!N540</f>
        <v>0</v>
      </c>
      <c r="Q540" s="422">
        <f>+COMPROMISOS!O540</f>
        <v>0</v>
      </c>
      <c r="R540" s="419">
        <f>+COMPROMISOS!A540</f>
        <v>0</v>
      </c>
      <c r="S540" s="419">
        <f>+COMPROMISOS!I540</f>
        <v>0</v>
      </c>
    </row>
    <row r="541" spans="13:19">
      <c r="M541" s="419">
        <f>+COMPROMISOS!Q541</f>
        <v>0</v>
      </c>
      <c r="N541" s="422">
        <f>+COMPROMISOS!L541</f>
        <v>0</v>
      </c>
      <c r="O541" s="422">
        <f>+COMPROMISOS!M541</f>
        <v>0</v>
      </c>
      <c r="P541" s="422">
        <f>+COMPROMISOS!N541</f>
        <v>0</v>
      </c>
      <c r="Q541" s="422">
        <f>+COMPROMISOS!O541</f>
        <v>0</v>
      </c>
      <c r="R541" s="419">
        <f>+COMPROMISOS!A541</f>
        <v>0</v>
      </c>
      <c r="S541" s="419">
        <f>+COMPROMISOS!I541</f>
        <v>0</v>
      </c>
    </row>
    <row r="542" spans="13:19">
      <c r="M542" s="419">
        <f>+COMPROMISOS!Q542</f>
        <v>0</v>
      </c>
      <c r="N542" s="422">
        <f>+COMPROMISOS!L542</f>
        <v>0</v>
      </c>
      <c r="O542" s="422">
        <f>+COMPROMISOS!M542</f>
        <v>0</v>
      </c>
      <c r="P542" s="422">
        <f>+COMPROMISOS!N542</f>
        <v>0</v>
      </c>
      <c r="Q542" s="422">
        <f>+COMPROMISOS!O542</f>
        <v>0</v>
      </c>
      <c r="R542" s="419">
        <f>+COMPROMISOS!A542</f>
        <v>0</v>
      </c>
      <c r="S542" s="419">
        <f>+COMPROMISOS!I542</f>
        <v>0</v>
      </c>
    </row>
    <row r="543" spans="13:19">
      <c r="M543" s="419">
        <f>+COMPROMISOS!Q543</f>
        <v>0</v>
      </c>
      <c r="N543" s="422">
        <f>+COMPROMISOS!L543</f>
        <v>0</v>
      </c>
      <c r="O543" s="422">
        <f>+COMPROMISOS!M543</f>
        <v>0</v>
      </c>
      <c r="P543" s="422">
        <f>+COMPROMISOS!N543</f>
        <v>0</v>
      </c>
      <c r="Q543" s="422">
        <f>+COMPROMISOS!O543</f>
        <v>0</v>
      </c>
      <c r="R543" s="419">
        <f>+COMPROMISOS!A543</f>
        <v>0</v>
      </c>
      <c r="S543" s="419">
        <f>+COMPROMISOS!I543</f>
        <v>0</v>
      </c>
    </row>
    <row r="544" spans="13:19">
      <c r="M544" s="419">
        <f>+COMPROMISOS!Q544</f>
        <v>0</v>
      </c>
      <c r="N544" s="422">
        <f>+COMPROMISOS!L544</f>
        <v>0</v>
      </c>
      <c r="O544" s="422">
        <f>+COMPROMISOS!M544</f>
        <v>0</v>
      </c>
      <c r="P544" s="422">
        <f>+COMPROMISOS!N544</f>
        <v>0</v>
      </c>
      <c r="Q544" s="422">
        <f>+COMPROMISOS!O544</f>
        <v>0</v>
      </c>
      <c r="R544" s="419">
        <f>+COMPROMISOS!A544</f>
        <v>0</v>
      </c>
      <c r="S544" s="419">
        <f>+COMPROMISOS!I544</f>
        <v>0</v>
      </c>
    </row>
    <row r="545" spans="13:19">
      <c r="M545" s="419">
        <f>+COMPROMISOS!Q545</f>
        <v>0</v>
      </c>
      <c r="N545" s="422">
        <f>+COMPROMISOS!L545</f>
        <v>0</v>
      </c>
      <c r="O545" s="422">
        <f>+COMPROMISOS!M545</f>
        <v>0</v>
      </c>
      <c r="P545" s="422">
        <f>+COMPROMISOS!N545</f>
        <v>0</v>
      </c>
      <c r="Q545" s="422">
        <f>+COMPROMISOS!O545</f>
        <v>0</v>
      </c>
      <c r="R545" s="419">
        <f>+COMPROMISOS!A545</f>
        <v>0</v>
      </c>
      <c r="S545" s="419">
        <f>+COMPROMISOS!I545</f>
        <v>0</v>
      </c>
    </row>
    <row r="546" spans="13:19">
      <c r="M546" s="419">
        <f>+COMPROMISOS!Q546</f>
        <v>0</v>
      </c>
      <c r="N546" s="422">
        <f>+COMPROMISOS!L546</f>
        <v>0</v>
      </c>
      <c r="O546" s="422">
        <f>+COMPROMISOS!M546</f>
        <v>0</v>
      </c>
      <c r="P546" s="422">
        <f>+COMPROMISOS!N546</f>
        <v>0</v>
      </c>
      <c r="Q546" s="422">
        <f>+COMPROMISOS!O546</f>
        <v>0</v>
      </c>
      <c r="R546" s="419">
        <f>+COMPROMISOS!A546</f>
        <v>0</v>
      </c>
      <c r="S546" s="419">
        <f>+COMPROMISOS!I546</f>
        <v>0</v>
      </c>
    </row>
    <row r="547" spans="13:19">
      <c r="M547" s="419">
        <f>+COMPROMISOS!Q547</f>
        <v>0</v>
      </c>
      <c r="N547" s="422">
        <f>+COMPROMISOS!L547</f>
        <v>0</v>
      </c>
      <c r="O547" s="422">
        <f>+COMPROMISOS!M547</f>
        <v>0</v>
      </c>
      <c r="P547" s="422">
        <f>+COMPROMISOS!N547</f>
        <v>0</v>
      </c>
      <c r="Q547" s="422">
        <f>+COMPROMISOS!O547</f>
        <v>0</v>
      </c>
      <c r="R547" s="419">
        <f>+COMPROMISOS!A547</f>
        <v>0</v>
      </c>
      <c r="S547" s="419">
        <f>+COMPROMISOS!I547</f>
        <v>0</v>
      </c>
    </row>
    <row r="548" spans="13:19">
      <c r="M548" s="419">
        <f>+COMPROMISOS!Q548</f>
        <v>0</v>
      </c>
      <c r="N548" s="422">
        <f>+COMPROMISOS!L548</f>
        <v>0</v>
      </c>
      <c r="O548" s="422">
        <f>+COMPROMISOS!M548</f>
        <v>0</v>
      </c>
      <c r="P548" s="422">
        <f>+COMPROMISOS!N548</f>
        <v>0</v>
      </c>
      <c r="Q548" s="422">
        <f>+COMPROMISOS!O548</f>
        <v>0</v>
      </c>
      <c r="R548" s="419">
        <f>+COMPROMISOS!A548</f>
        <v>0</v>
      </c>
      <c r="S548" s="419">
        <f>+COMPROMISOS!I548</f>
        <v>0</v>
      </c>
    </row>
    <row r="549" spans="13:19">
      <c r="M549" s="419">
        <f>+COMPROMISOS!Q549</f>
        <v>0</v>
      </c>
      <c r="N549" s="422">
        <f>+COMPROMISOS!L549</f>
        <v>0</v>
      </c>
      <c r="O549" s="422">
        <f>+COMPROMISOS!M549</f>
        <v>0</v>
      </c>
      <c r="P549" s="422">
        <f>+COMPROMISOS!N549</f>
        <v>0</v>
      </c>
      <c r="Q549" s="422">
        <f>+COMPROMISOS!O549</f>
        <v>0</v>
      </c>
      <c r="R549" s="419">
        <f>+COMPROMISOS!A549</f>
        <v>0</v>
      </c>
      <c r="S549" s="419">
        <f>+COMPROMISOS!I549</f>
        <v>0</v>
      </c>
    </row>
    <row r="550" spans="13:19">
      <c r="M550" s="419">
        <f>+COMPROMISOS!Q550</f>
        <v>0</v>
      </c>
      <c r="N550" s="422">
        <f>+COMPROMISOS!L550</f>
        <v>0</v>
      </c>
      <c r="O550" s="422">
        <f>+COMPROMISOS!M550</f>
        <v>0</v>
      </c>
      <c r="P550" s="422">
        <f>+COMPROMISOS!N550</f>
        <v>0</v>
      </c>
      <c r="Q550" s="422">
        <f>+COMPROMISOS!O550</f>
        <v>0</v>
      </c>
      <c r="R550" s="419">
        <f>+COMPROMISOS!A550</f>
        <v>0</v>
      </c>
      <c r="S550" s="419">
        <f>+COMPROMISOS!I550</f>
        <v>0</v>
      </c>
    </row>
    <row r="551" spans="13:19">
      <c r="M551" s="419">
        <f>+COMPROMISOS!Q551</f>
        <v>0</v>
      </c>
      <c r="N551" s="422">
        <f>+COMPROMISOS!L551</f>
        <v>0</v>
      </c>
      <c r="O551" s="422">
        <f>+COMPROMISOS!M551</f>
        <v>0</v>
      </c>
      <c r="P551" s="422">
        <f>+COMPROMISOS!N551</f>
        <v>0</v>
      </c>
      <c r="Q551" s="422">
        <f>+COMPROMISOS!O551</f>
        <v>0</v>
      </c>
      <c r="R551" s="419">
        <f>+COMPROMISOS!A551</f>
        <v>0</v>
      </c>
      <c r="S551" s="419">
        <f>+COMPROMISOS!I551</f>
        <v>0</v>
      </c>
    </row>
    <row r="552" spans="13:19">
      <c r="M552" s="419">
        <f>+COMPROMISOS!Q552</f>
        <v>0</v>
      </c>
      <c r="N552" s="422">
        <f>+COMPROMISOS!L552</f>
        <v>0</v>
      </c>
      <c r="O552" s="422">
        <f>+COMPROMISOS!M552</f>
        <v>0</v>
      </c>
      <c r="P552" s="422">
        <f>+COMPROMISOS!N552</f>
        <v>0</v>
      </c>
      <c r="Q552" s="422">
        <f>+COMPROMISOS!O552</f>
        <v>0</v>
      </c>
      <c r="R552" s="419">
        <f>+COMPROMISOS!A552</f>
        <v>0</v>
      </c>
      <c r="S552" s="419">
        <f>+COMPROMISOS!I552</f>
        <v>0</v>
      </c>
    </row>
    <row r="553" spans="13:19">
      <c r="M553" s="419">
        <f>+COMPROMISOS!Q553</f>
        <v>0</v>
      </c>
      <c r="N553" s="422">
        <f>+COMPROMISOS!L553</f>
        <v>0</v>
      </c>
      <c r="O553" s="422">
        <f>+COMPROMISOS!M553</f>
        <v>0</v>
      </c>
      <c r="P553" s="422">
        <f>+COMPROMISOS!N553</f>
        <v>0</v>
      </c>
      <c r="Q553" s="422">
        <f>+COMPROMISOS!O553</f>
        <v>0</v>
      </c>
      <c r="R553" s="419">
        <f>+COMPROMISOS!A553</f>
        <v>0</v>
      </c>
      <c r="S553" s="419">
        <f>+COMPROMISOS!I553</f>
        <v>0</v>
      </c>
    </row>
    <row r="554" spans="13:19">
      <c r="M554" s="419">
        <f>+COMPROMISOS!Q554</f>
        <v>0</v>
      </c>
      <c r="N554" s="422">
        <f>+COMPROMISOS!L554</f>
        <v>0</v>
      </c>
      <c r="O554" s="422">
        <f>+COMPROMISOS!M554</f>
        <v>0</v>
      </c>
      <c r="P554" s="422">
        <f>+COMPROMISOS!N554</f>
        <v>0</v>
      </c>
      <c r="Q554" s="422">
        <f>+COMPROMISOS!O554</f>
        <v>0</v>
      </c>
      <c r="R554" s="419">
        <f>+COMPROMISOS!A554</f>
        <v>0</v>
      </c>
      <c r="S554" s="419">
        <f>+COMPROMISOS!I554</f>
        <v>0</v>
      </c>
    </row>
    <row r="555" spans="13:19">
      <c r="M555" s="419">
        <f>+COMPROMISOS!Q555</f>
        <v>0</v>
      </c>
      <c r="N555" s="422">
        <f>+COMPROMISOS!L555</f>
        <v>0</v>
      </c>
      <c r="O555" s="422">
        <f>+COMPROMISOS!M555</f>
        <v>0</v>
      </c>
      <c r="P555" s="422">
        <f>+COMPROMISOS!N555</f>
        <v>0</v>
      </c>
      <c r="Q555" s="422">
        <f>+COMPROMISOS!O555</f>
        <v>0</v>
      </c>
      <c r="R555" s="419">
        <f>+COMPROMISOS!A555</f>
        <v>0</v>
      </c>
      <c r="S555" s="419">
        <f>+COMPROMISOS!I555</f>
        <v>0</v>
      </c>
    </row>
    <row r="556" spans="13:19">
      <c r="M556" s="419">
        <f>+COMPROMISOS!Q556</f>
        <v>0</v>
      </c>
      <c r="N556" s="422">
        <f>+COMPROMISOS!L556</f>
        <v>0</v>
      </c>
      <c r="O556" s="422">
        <f>+COMPROMISOS!M556</f>
        <v>0</v>
      </c>
      <c r="P556" s="422">
        <f>+COMPROMISOS!N556</f>
        <v>0</v>
      </c>
      <c r="Q556" s="422">
        <f>+COMPROMISOS!O556</f>
        <v>0</v>
      </c>
      <c r="R556" s="419">
        <f>+COMPROMISOS!A556</f>
        <v>0</v>
      </c>
      <c r="S556" s="419">
        <f>+COMPROMISOS!I556</f>
        <v>0</v>
      </c>
    </row>
    <row r="557" spans="13:19">
      <c r="M557" s="419">
        <f>+COMPROMISOS!Q557</f>
        <v>0</v>
      </c>
      <c r="N557" s="422">
        <f>+COMPROMISOS!L557</f>
        <v>0</v>
      </c>
      <c r="O557" s="422">
        <f>+COMPROMISOS!M557</f>
        <v>0</v>
      </c>
      <c r="P557" s="422">
        <f>+COMPROMISOS!N557</f>
        <v>0</v>
      </c>
      <c r="Q557" s="422">
        <f>+COMPROMISOS!O557</f>
        <v>0</v>
      </c>
      <c r="R557" s="419">
        <f>+COMPROMISOS!A557</f>
        <v>0</v>
      </c>
      <c r="S557" s="419">
        <f>+COMPROMISOS!I557</f>
        <v>0</v>
      </c>
    </row>
    <row r="558" spans="13:19">
      <c r="M558" s="419">
        <f>+COMPROMISOS!Q558</f>
        <v>0</v>
      </c>
      <c r="N558" s="422">
        <f>+COMPROMISOS!L558</f>
        <v>0</v>
      </c>
      <c r="O558" s="422">
        <f>+COMPROMISOS!M558</f>
        <v>0</v>
      </c>
      <c r="P558" s="422">
        <f>+COMPROMISOS!N558</f>
        <v>0</v>
      </c>
      <c r="Q558" s="422">
        <f>+COMPROMISOS!O558</f>
        <v>0</v>
      </c>
      <c r="R558" s="419">
        <f>+COMPROMISOS!A558</f>
        <v>0</v>
      </c>
      <c r="S558" s="419">
        <f>+COMPROMISOS!I558</f>
        <v>0</v>
      </c>
    </row>
    <row r="559" spans="13:19">
      <c r="M559" s="419">
        <f>+COMPROMISOS!Q559</f>
        <v>0</v>
      </c>
      <c r="N559" s="422">
        <f>+COMPROMISOS!L559</f>
        <v>0</v>
      </c>
      <c r="O559" s="422">
        <f>+COMPROMISOS!M559</f>
        <v>0</v>
      </c>
      <c r="P559" s="422">
        <f>+COMPROMISOS!N559</f>
        <v>0</v>
      </c>
      <c r="Q559" s="422">
        <f>+COMPROMISOS!O559</f>
        <v>0</v>
      </c>
      <c r="R559" s="419">
        <f>+COMPROMISOS!A559</f>
        <v>0</v>
      </c>
      <c r="S559" s="419">
        <f>+COMPROMISOS!I559</f>
        <v>0</v>
      </c>
    </row>
    <row r="560" spans="13:19">
      <c r="M560" s="419">
        <f>+COMPROMISOS!Q560</f>
        <v>0</v>
      </c>
      <c r="N560" s="422">
        <f>+COMPROMISOS!L560</f>
        <v>0</v>
      </c>
      <c r="O560" s="422">
        <f>+COMPROMISOS!M560</f>
        <v>0</v>
      </c>
      <c r="P560" s="422">
        <f>+COMPROMISOS!N560</f>
        <v>0</v>
      </c>
      <c r="Q560" s="422">
        <f>+COMPROMISOS!O560</f>
        <v>0</v>
      </c>
      <c r="R560" s="419">
        <f>+COMPROMISOS!A560</f>
        <v>0</v>
      </c>
      <c r="S560" s="419">
        <f>+COMPROMISOS!I560</f>
        <v>0</v>
      </c>
    </row>
    <row r="561" spans="13:19">
      <c r="M561" s="419">
        <f>+COMPROMISOS!Q561</f>
        <v>0</v>
      </c>
      <c r="N561" s="422">
        <f>+COMPROMISOS!L561</f>
        <v>0</v>
      </c>
      <c r="O561" s="422">
        <f>+COMPROMISOS!M561</f>
        <v>0</v>
      </c>
      <c r="P561" s="422">
        <f>+COMPROMISOS!N561</f>
        <v>0</v>
      </c>
      <c r="Q561" s="422">
        <f>+COMPROMISOS!O561</f>
        <v>0</v>
      </c>
      <c r="R561" s="419">
        <f>+COMPROMISOS!A561</f>
        <v>0</v>
      </c>
      <c r="S561" s="419">
        <f>+COMPROMISOS!I561</f>
        <v>0</v>
      </c>
    </row>
    <row r="562" spans="13:19">
      <c r="M562" s="419">
        <f>+COMPROMISOS!Q562</f>
        <v>0</v>
      </c>
      <c r="N562" s="422">
        <f>+COMPROMISOS!L562</f>
        <v>0</v>
      </c>
      <c r="O562" s="422">
        <f>+COMPROMISOS!M562</f>
        <v>0</v>
      </c>
      <c r="P562" s="422">
        <f>+COMPROMISOS!N562</f>
        <v>0</v>
      </c>
      <c r="Q562" s="422">
        <f>+COMPROMISOS!O562</f>
        <v>0</v>
      </c>
      <c r="R562" s="419">
        <f>+COMPROMISOS!A562</f>
        <v>0</v>
      </c>
      <c r="S562" s="419">
        <f>+COMPROMISOS!I562</f>
        <v>0</v>
      </c>
    </row>
    <row r="563" spans="13:19">
      <c r="M563" s="419">
        <f>+COMPROMISOS!Q563</f>
        <v>0</v>
      </c>
      <c r="N563" s="422">
        <f>+COMPROMISOS!L563</f>
        <v>0</v>
      </c>
      <c r="O563" s="422">
        <f>+COMPROMISOS!M563</f>
        <v>0</v>
      </c>
      <c r="P563" s="422">
        <f>+COMPROMISOS!N563</f>
        <v>0</v>
      </c>
      <c r="Q563" s="422">
        <f>+COMPROMISOS!O563</f>
        <v>0</v>
      </c>
      <c r="R563" s="419">
        <f>+COMPROMISOS!A563</f>
        <v>0</v>
      </c>
      <c r="S563" s="419">
        <f>+COMPROMISOS!I563</f>
        <v>0</v>
      </c>
    </row>
    <row r="564" spans="13:19">
      <c r="M564" s="419">
        <f>+COMPROMISOS!Q564</f>
        <v>0</v>
      </c>
      <c r="N564" s="422">
        <f>+COMPROMISOS!L564</f>
        <v>0</v>
      </c>
      <c r="O564" s="422">
        <f>+COMPROMISOS!M564</f>
        <v>0</v>
      </c>
      <c r="P564" s="422">
        <f>+COMPROMISOS!N564</f>
        <v>0</v>
      </c>
      <c r="Q564" s="422">
        <f>+COMPROMISOS!O564</f>
        <v>0</v>
      </c>
      <c r="R564" s="419">
        <f>+COMPROMISOS!A564</f>
        <v>0</v>
      </c>
      <c r="S564" s="419">
        <f>+COMPROMISOS!I564</f>
        <v>0</v>
      </c>
    </row>
    <row r="565" spans="13:19">
      <c r="M565" s="419">
        <f>+COMPROMISOS!Q565</f>
        <v>0</v>
      </c>
      <c r="N565" s="422">
        <f>+COMPROMISOS!L565</f>
        <v>0</v>
      </c>
      <c r="O565" s="422">
        <f>+COMPROMISOS!M565</f>
        <v>0</v>
      </c>
      <c r="P565" s="422">
        <f>+COMPROMISOS!N565</f>
        <v>0</v>
      </c>
      <c r="Q565" s="422">
        <f>+COMPROMISOS!O565</f>
        <v>0</v>
      </c>
      <c r="R565" s="419">
        <f>+COMPROMISOS!A565</f>
        <v>0</v>
      </c>
      <c r="S565" s="419">
        <f>+COMPROMISOS!I565</f>
        <v>0</v>
      </c>
    </row>
    <row r="566" spans="13:19">
      <c r="M566" s="419">
        <f>+COMPROMISOS!Q566</f>
        <v>0</v>
      </c>
      <c r="N566" s="422">
        <f>+COMPROMISOS!L566</f>
        <v>0</v>
      </c>
      <c r="O566" s="422">
        <f>+COMPROMISOS!M566</f>
        <v>0</v>
      </c>
      <c r="P566" s="422">
        <f>+COMPROMISOS!N566</f>
        <v>0</v>
      </c>
      <c r="Q566" s="422">
        <f>+COMPROMISOS!O566</f>
        <v>0</v>
      </c>
      <c r="R566" s="419">
        <f>+COMPROMISOS!A566</f>
        <v>0</v>
      </c>
      <c r="S566" s="419">
        <f>+COMPROMISOS!I566</f>
        <v>0</v>
      </c>
    </row>
    <row r="567" spans="13:19">
      <c r="M567" s="419">
        <f>+COMPROMISOS!Q567</f>
        <v>0</v>
      </c>
      <c r="N567" s="422">
        <f>+COMPROMISOS!L567</f>
        <v>0</v>
      </c>
      <c r="O567" s="422">
        <f>+COMPROMISOS!M567</f>
        <v>0</v>
      </c>
      <c r="P567" s="422">
        <f>+COMPROMISOS!N567</f>
        <v>0</v>
      </c>
      <c r="Q567" s="422">
        <f>+COMPROMISOS!O567</f>
        <v>0</v>
      </c>
      <c r="R567" s="419">
        <f>+COMPROMISOS!A567</f>
        <v>0</v>
      </c>
      <c r="S567" s="419">
        <f>+COMPROMISOS!I567</f>
        <v>0</v>
      </c>
    </row>
    <row r="568" spans="13:19">
      <c r="M568" s="419">
        <f>+COMPROMISOS!Q568</f>
        <v>0</v>
      </c>
      <c r="N568" s="422">
        <f>+COMPROMISOS!L568</f>
        <v>0</v>
      </c>
      <c r="O568" s="422">
        <f>+COMPROMISOS!M568</f>
        <v>0</v>
      </c>
      <c r="P568" s="422">
        <f>+COMPROMISOS!N568</f>
        <v>0</v>
      </c>
      <c r="Q568" s="422">
        <f>+COMPROMISOS!O568</f>
        <v>0</v>
      </c>
      <c r="R568" s="419">
        <f>+COMPROMISOS!A568</f>
        <v>0</v>
      </c>
      <c r="S568" s="419">
        <f>+COMPROMISOS!I568</f>
        <v>0</v>
      </c>
    </row>
    <row r="569" spans="13:19">
      <c r="M569" s="419">
        <f>+COMPROMISOS!Q569</f>
        <v>0</v>
      </c>
      <c r="N569" s="422">
        <f>+COMPROMISOS!L569</f>
        <v>0</v>
      </c>
      <c r="O569" s="422">
        <f>+COMPROMISOS!M569</f>
        <v>0</v>
      </c>
      <c r="P569" s="422">
        <f>+COMPROMISOS!N569</f>
        <v>0</v>
      </c>
      <c r="Q569" s="422">
        <f>+COMPROMISOS!O569</f>
        <v>0</v>
      </c>
      <c r="R569" s="419">
        <f>+COMPROMISOS!A569</f>
        <v>0</v>
      </c>
      <c r="S569" s="419">
        <f>+COMPROMISOS!I569</f>
        <v>0</v>
      </c>
    </row>
  </sheetData>
  <phoneticPr fontId="6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19"/>
  <sheetViews>
    <sheetView workbookViewId="0">
      <selection activeCell="C19" sqref="A1:C19"/>
    </sheetView>
  </sheetViews>
  <sheetFormatPr baseColWidth="10" defaultColWidth="11.42578125" defaultRowHeight="15"/>
  <cols>
    <col min="1" max="1" width="24" customWidth="1"/>
    <col min="2" max="2" width="36.85546875" customWidth="1"/>
    <col min="3" max="3" width="23" style="1" customWidth="1"/>
  </cols>
  <sheetData>
    <row r="1" spans="1:3" ht="25.5" customHeight="1">
      <c r="A1" s="157" t="s">
        <v>3462</v>
      </c>
      <c r="B1" s="157" t="s">
        <v>3326</v>
      </c>
      <c r="C1" s="157" t="s">
        <v>3334</v>
      </c>
    </row>
    <row r="2" spans="1:3">
      <c r="A2" s="159">
        <v>53105129</v>
      </c>
      <c r="B2" s="160" t="s">
        <v>3463</v>
      </c>
      <c r="C2" s="157" t="s">
        <v>3464</v>
      </c>
    </row>
    <row r="3" spans="1:3">
      <c r="A3" s="159">
        <v>1049615345</v>
      </c>
      <c r="B3" s="160" t="s">
        <v>1538</v>
      </c>
      <c r="C3" s="157" t="s">
        <v>3464</v>
      </c>
    </row>
    <row r="4" spans="1:3">
      <c r="A4" s="159">
        <v>37725811</v>
      </c>
      <c r="B4" s="160" t="s">
        <v>1516</v>
      </c>
      <c r="C4" s="157" t="s">
        <v>3464</v>
      </c>
    </row>
    <row r="5" spans="1:3">
      <c r="A5" s="159">
        <v>37725811</v>
      </c>
      <c r="B5" s="160" t="s">
        <v>1516</v>
      </c>
      <c r="C5" s="157" t="s">
        <v>3464</v>
      </c>
    </row>
    <row r="6" spans="1:3">
      <c r="A6" s="159">
        <v>10317015</v>
      </c>
      <c r="B6" s="160" t="s">
        <v>1496</v>
      </c>
      <c r="C6" s="157" t="s">
        <v>3464</v>
      </c>
    </row>
    <row r="7" spans="1:3">
      <c r="A7" s="159">
        <v>25290766</v>
      </c>
      <c r="B7" s="160" t="s">
        <v>2688</v>
      </c>
      <c r="C7" s="157" t="s">
        <v>3464</v>
      </c>
    </row>
    <row r="8" spans="1:3">
      <c r="A8" s="159">
        <v>80870627</v>
      </c>
      <c r="B8" s="160" t="s">
        <v>2763</v>
      </c>
      <c r="C8" s="157" t="s">
        <v>3464</v>
      </c>
    </row>
    <row r="9" spans="1:3">
      <c r="A9" s="159">
        <v>30843359</v>
      </c>
      <c r="B9" s="160" t="s">
        <v>3465</v>
      </c>
      <c r="C9" s="157" t="s">
        <v>3464</v>
      </c>
    </row>
    <row r="10" spans="1:3" ht="25.5">
      <c r="A10" s="159">
        <v>800212545</v>
      </c>
      <c r="B10" s="160" t="s">
        <v>3466</v>
      </c>
      <c r="C10" s="157" t="s">
        <v>3464</v>
      </c>
    </row>
    <row r="11" spans="1:3">
      <c r="A11" s="159">
        <v>1013663490</v>
      </c>
      <c r="B11" s="160" t="s">
        <v>3467</v>
      </c>
      <c r="C11" s="157" t="s">
        <v>3464</v>
      </c>
    </row>
    <row r="12" spans="1:3">
      <c r="A12" s="159">
        <v>80247359</v>
      </c>
      <c r="B12" s="160" t="s">
        <v>3468</v>
      </c>
      <c r="C12" s="157" t="s">
        <v>3464</v>
      </c>
    </row>
    <row r="13" spans="1:3">
      <c r="A13" s="159">
        <v>9395915</v>
      </c>
      <c r="B13" s="160" t="s">
        <v>3469</v>
      </c>
      <c r="C13" s="157" t="s">
        <v>3464</v>
      </c>
    </row>
    <row r="14" spans="1:3">
      <c r="A14" s="159">
        <v>52736890</v>
      </c>
      <c r="B14" s="160" t="s">
        <v>3470</v>
      </c>
      <c r="C14" s="157" t="s">
        <v>3464</v>
      </c>
    </row>
    <row r="15" spans="1:3">
      <c r="A15" s="159">
        <v>1143370870</v>
      </c>
      <c r="B15" s="160" t="s">
        <v>3471</v>
      </c>
      <c r="C15" s="157" t="s">
        <v>3464</v>
      </c>
    </row>
    <row r="16" spans="1:3">
      <c r="A16" s="159">
        <v>34330246</v>
      </c>
      <c r="B16" s="160" t="s">
        <v>3472</v>
      </c>
      <c r="C16" s="157" t="s">
        <v>3464</v>
      </c>
    </row>
    <row r="17" spans="1:3">
      <c r="A17" s="159">
        <v>1049615345</v>
      </c>
      <c r="B17" s="160" t="s">
        <v>1538</v>
      </c>
      <c r="C17" s="157" t="s">
        <v>3464</v>
      </c>
    </row>
    <row r="18" spans="1:3">
      <c r="A18" s="159">
        <v>1022373310</v>
      </c>
      <c r="B18" s="160" t="s">
        <v>1471</v>
      </c>
      <c r="C18" s="157" t="s">
        <v>3464</v>
      </c>
    </row>
    <row r="19" spans="1:3">
      <c r="A19" s="159">
        <v>80803969</v>
      </c>
      <c r="B19" s="160" t="s">
        <v>2954</v>
      </c>
      <c r="C19" s="157" t="s">
        <v>3464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pageSetUpPr fitToPage="1"/>
  </sheetPr>
  <dimension ref="A1:R52"/>
  <sheetViews>
    <sheetView showGridLines="0" view="pageBreakPreview" topLeftCell="A21" zoomScale="96" zoomScaleNormal="100" zoomScaleSheetLayoutView="96" workbookViewId="0">
      <selection activeCell="I319" sqref="I319"/>
    </sheetView>
  </sheetViews>
  <sheetFormatPr baseColWidth="10" defaultColWidth="0" defaultRowHeight="12"/>
  <cols>
    <col min="1" max="1" width="2.28515625" style="2" customWidth="1"/>
    <col min="2" max="2" width="5" style="2" customWidth="1"/>
    <col min="3" max="3" width="7.42578125" style="2" customWidth="1"/>
    <col min="4" max="4" width="12.7109375" style="2" customWidth="1"/>
    <col min="5" max="5" width="12.5703125" style="2" customWidth="1"/>
    <col min="6" max="6" width="13.85546875" style="2" customWidth="1"/>
    <col min="7" max="7" width="13.42578125" style="2" customWidth="1"/>
    <col min="8" max="8" width="16.85546875" style="2" customWidth="1"/>
    <col min="9" max="9" width="11.7109375" style="2" customWidth="1"/>
    <col min="10" max="10" width="4.42578125" style="2" customWidth="1"/>
    <col min="11" max="11" width="10.7109375" style="2" customWidth="1"/>
    <col min="12" max="12" width="5.140625" style="2" customWidth="1"/>
    <col min="13" max="13" width="4.7109375" style="2" customWidth="1"/>
    <col min="14" max="14" width="9.7109375" style="2" hidden="1" customWidth="1"/>
    <col min="15" max="15" width="10.5703125" style="2" customWidth="1"/>
    <col min="16" max="16" width="9.7109375" style="2" customWidth="1"/>
    <col min="17" max="17" width="8.42578125" style="2" customWidth="1"/>
    <col min="18" max="18" width="3.7109375" style="2" customWidth="1"/>
    <col min="19" max="16384" width="11.42578125" style="2" hidden="1"/>
  </cols>
  <sheetData>
    <row r="1" spans="1:18" ht="21.75" hidden="1" customHeight="1">
      <c r="A1" s="687"/>
      <c r="B1" s="688"/>
      <c r="C1" s="688"/>
      <c r="D1" s="688"/>
      <c r="E1" s="689"/>
      <c r="F1" s="696" t="s">
        <v>3473</v>
      </c>
      <c r="G1" s="696"/>
      <c r="H1" s="696"/>
      <c r="I1" s="696"/>
      <c r="J1" s="696"/>
      <c r="K1" s="696"/>
      <c r="L1" s="696"/>
      <c r="M1" s="696"/>
      <c r="N1" s="668" t="s">
        <v>3474</v>
      </c>
      <c r="O1" s="669"/>
      <c r="P1" s="669"/>
      <c r="Q1" s="669"/>
      <c r="R1" s="670"/>
    </row>
    <row r="2" spans="1:18" ht="21.75" hidden="1" customHeight="1">
      <c r="A2" s="690"/>
      <c r="B2" s="691"/>
      <c r="C2" s="691"/>
      <c r="D2" s="691"/>
      <c r="E2" s="692"/>
      <c r="F2" s="696"/>
      <c r="G2" s="696"/>
      <c r="H2" s="696"/>
      <c r="I2" s="696"/>
      <c r="J2" s="696"/>
      <c r="K2" s="696"/>
      <c r="L2" s="696"/>
      <c r="M2" s="696"/>
      <c r="N2" s="668" t="s">
        <v>3475</v>
      </c>
      <c r="O2" s="669"/>
      <c r="P2" s="669"/>
      <c r="Q2" s="669"/>
      <c r="R2" s="670"/>
    </row>
    <row r="3" spans="1:18" ht="21.75" hidden="1" customHeight="1">
      <c r="A3" s="690"/>
      <c r="B3" s="691"/>
      <c r="C3" s="691"/>
      <c r="D3" s="691"/>
      <c r="E3" s="692"/>
      <c r="F3" s="696"/>
      <c r="G3" s="696"/>
      <c r="H3" s="696"/>
      <c r="I3" s="696"/>
      <c r="J3" s="696"/>
      <c r="K3" s="696"/>
      <c r="L3" s="696"/>
      <c r="M3" s="696"/>
      <c r="N3" s="668" t="s">
        <v>3476</v>
      </c>
      <c r="O3" s="669"/>
      <c r="P3" s="669"/>
      <c r="Q3" s="669"/>
      <c r="R3" s="670"/>
    </row>
    <row r="4" spans="1:18" ht="21.75" hidden="1" customHeight="1">
      <c r="A4" s="693"/>
      <c r="B4" s="694"/>
      <c r="C4" s="694"/>
      <c r="D4" s="694"/>
      <c r="E4" s="695"/>
      <c r="F4" s="696"/>
      <c r="G4" s="696"/>
      <c r="H4" s="696"/>
      <c r="I4" s="696"/>
      <c r="J4" s="696"/>
      <c r="K4" s="696"/>
      <c r="L4" s="696"/>
      <c r="M4" s="696"/>
      <c r="N4" s="668" t="s">
        <v>3477</v>
      </c>
      <c r="O4" s="669"/>
      <c r="P4" s="669"/>
      <c r="Q4" s="669"/>
      <c r="R4" s="670"/>
    </row>
    <row r="5" spans="1:18" ht="5.0999999999999996" hidden="1" customHeight="1">
      <c r="A5" s="697"/>
      <c r="B5" s="697"/>
      <c r="C5" s="697"/>
      <c r="D5" s="697"/>
      <c r="E5" s="697"/>
      <c r="F5" s="697"/>
      <c r="G5" s="697"/>
      <c r="H5" s="697"/>
      <c r="I5" s="697"/>
      <c r="J5" s="697"/>
      <c r="K5" s="697"/>
      <c r="L5" s="697"/>
      <c r="M5" s="697"/>
      <c r="N5" s="697"/>
      <c r="O5" s="697"/>
      <c r="P5" s="697"/>
      <c r="Q5" s="697"/>
      <c r="R5" s="697"/>
    </row>
    <row r="6" spans="1:18" hidden="1">
      <c r="A6" s="4"/>
      <c r="R6" s="3"/>
    </row>
    <row r="7" spans="1:18" ht="24.95" hidden="1" customHeight="1">
      <c r="A7" s="4"/>
      <c r="B7" s="698" t="s">
        <v>3478</v>
      </c>
      <c r="C7" s="699"/>
      <c r="D7" s="700"/>
      <c r="E7" s="633" t="str">
        <f>IF('DATOS CONTRATISTA '!C53=0,"AGREGAR NUMERO DE ORFEO",'DATOS CONTRATISTA '!C53)</f>
        <v>AGREGAR NUMERO DE ORFEO</v>
      </c>
      <c r="F7" s="634"/>
      <c r="G7" s="634"/>
      <c r="H7" s="634"/>
      <c r="I7" s="634"/>
      <c r="J7" s="634"/>
      <c r="K7" s="634"/>
      <c r="L7" s="634"/>
      <c r="M7" s="635"/>
      <c r="N7" s="5"/>
      <c r="O7" s="6"/>
      <c r="P7" s="6"/>
      <c r="Q7" s="6"/>
      <c r="R7" s="3"/>
    </row>
    <row r="8" spans="1:18" ht="24.95" hidden="1" customHeight="1">
      <c r="A8" s="4"/>
      <c r="B8" s="686" t="s">
        <v>3479</v>
      </c>
      <c r="C8" s="686"/>
      <c r="D8" s="686"/>
      <c r="E8" s="638" t="e">
        <f>VLOOKUP(E9,COMPROMISOS!$Q:$R,2,0)</f>
        <v>#N/A</v>
      </c>
      <c r="F8" s="639"/>
      <c r="G8" s="639"/>
      <c r="H8" s="639"/>
      <c r="I8" s="639"/>
      <c r="J8" s="639"/>
      <c r="K8" s="639"/>
      <c r="L8" s="639"/>
      <c r="M8" s="640"/>
      <c r="N8" s="636"/>
      <c r="O8" s="637"/>
      <c r="P8" s="637"/>
      <c r="Q8" s="637"/>
      <c r="R8" s="3"/>
    </row>
    <row r="9" spans="1:18" ht="24.95" hidden="1" customHeight="1">
      <c r="A9" s="7"/>
      <c r="B9" s="686" t="s">
        <v>3480</v>
      </c>
      <c r="C9" s="686"/>
      <c r="D9" s="686"/>
      <c r="E9" s="638">
        <f>+'DATOS CONTRATISTA '!C7</f>
        <v>0</v>
      </c>
      <c r="F9" s="639"/>
      <c r="G9" s="639"/>
      <c r="H9" s="639"/>
      <c r="I9" s="639"/>
      <c r="J9" s="639"/>
      <c r="K9" s="639"/>
      <c r="L9" s="639"/>
      <c r="M9" s="640"/>
      <c r="N9" s="636"/>
      <c r="O9" s="637"/>
      <c r="P9" s="637"/>
      <c r="Q9" s="637"/>
      <c r="R9" s="8"/>
    </row>
    <row r="10" spans="1:18" ht="24.95" hidden="1" customHeight="1">
      <c r="A10" s="7"/>
      <c r="B10" s="686" t="s">
        <v>3481</v>
      </c>
      <c r="C10" s="686"/>
      <c r="D10" s="686"/>
      <c r="E10" s="638">
        <f>+'DATOS CONTRATISTA '!C12</f>
        <v>0</v>
      </c>
      <c r="F10" s="639"/>
      <c r="G10" s="639"/>
      <c r="H10" s="639"/>
      <c r="I10" s="639"/>
      <c r="J10" s="639"/>
      <c r="K10" s="639"/>
      <c r="L10" s="639"/>
      <c r="M10" s="640"/>
      <c r="N10" s="636"/>
      <c r="O10" s="637"/>
      <c r="P10" s="637"/>
      <c r="Q10" s="637"/>
      <c r="R10" s="8"/>
    </row>
    <row r="11" spans="1:18" ht="24.95" hidden="1" customHeight="1">
      <c r="A11" s="4"/>
      <c r="B11" s="686" t="s">
        <v>3482</v>
      </c>
      <c r="C11" s="686"/>
      <c r="D11" s="686"/>
      <c r="E11" s="638" t="str">
        <f>+'Certificado de Supervisión'!B7</f>
        <v/>
      </c>
      <c r="F11" s="639"/>
      <c r="G11" s="639"/>
      <c r="H11" s="639"/>
      <c r="I11" s="639"/>
      <c r="J11" s="639"/>
      <c r="K11" s="639"/>
      <c r="L11" s="639"/>
      <c r="M11" s="640"/>
      <c r="N11" s="636"/>
      <c r="O11" s="637"/>
      <c r="P11" s="637"/>
      <c r="Q11" s="637"/>
      <c r="R11" s="9"/>
    </row>
    <row r="12" spans="1:18" ht="24.95" hidden="1" customHeight="1">
      <c r="A12" s="4"/>
      <c r="B12" s="628" t="s">
        <v>3483</v>
      </c>
      <c r="C12" s="629"/>
      <c r="D12" s="630"/>
      <c r="E12" s="633"/>
      <c r="F12" s="634"/>
      <c r="G12" s="634"/>
      <c r="H12" s="634"/>
      <c r="I12" s="634"/>
      <c r="J12" s="634"/>
      <c r="K12" s="634"/>
      <c r="L12" s="634"/>
      <c r="M12" s="635"/>
      <c r="N12" s="636"/>
      <c r="O12" s="637"/>
      <c r="P12" s="637"/>
      <c r="Q12" s="637"/>
      <c r="R12" s="9"/>
    </row>
    <row r="13" spans="1:18" ht="24.95" hidden="1" customHeight="1">
      <c r="A13" s="4"/>
      <c r="B13" s="10"/>
      <c r="C13" s="10"/>
      <c r="D13" s="10"/>
      <c r="E13" s="11"/>
      <c r="F13" s="11"/>
      <c r="G13" s="11"/>
      <c r="H13" s="11"/>
      <c r="I13" s="11"/>
      <c r="J13" s="11"/>
      <c r="K13" s="11"/>
      <c r="L13" s="11"/>
      <c r="M13" s="11"/>
      <c r="N13" s="12"/>
      <c r="O13" s="12"/>
      <c r="P13" s="12"/>
      <c r="Q13" s="12"/>
      <c r="R13" s="9"/>
    </row>
    <row r="14" spans="1:18" ht="24.95" hidden="1" customHeight="1">
      <c r="A14" s="4"/>
      <c r="B14" s="13" t="s">
        <v>3484</v>
      </c>
      <c r="C14" s="13"/>
      <c r="D14" s="13"/>
      <c r="E14" s="14" t="s">
        <v>3485</v>
      </c>
      <c r="F14" s="717">
        <f>+'DATOS CONTRATISTA '!C13</f>
        <v>0</v>
      </c>
      <c r="G14" s="718"/>
      <c r="H14" s="15" t="s">
        <v>3486</v>
      </c>
      <c r="I14" s="713">
        <f>+'DATOS CONTRATISTA '!C14</f>
        <v>0</v>
      </c>
      <c r="J14" s="713"/>
      <c r="K14" s="713"/>
      <c r="L14" s="713"/>
      <c r="M14" s="714"/>
      <c r="N14" s="710"/>
      <c r="O14" s="711"/>
      <c r="P14" s="711"/>
      <c r="Q14" s="711"/>
      <c r="R14" s="9"/>
    </row>
    <row r="15" spans="1:18" ht="14.25" hidden="1">
      <c r="A15" s="4"/>
      <c r="B15" s="16"/>
      <c r="C15" s="16"/>
      <c r="D15" s="16"/>
      <c r="E15" s="16"/>
      <c r="F15" s="16"/>
      <c r="G15" s="16"/>
      <c r="H15" s="16"/>
      <c r="I15" s="16"/>
      <c r="J15" s="16"/>
      <c r="K15" s="16"/>
      <c r="L15" s="16"/>
      <c r="M15" s="16"/>
      <c r="N15" s="710"/>
      <c r="O15" s="711"/>
      <c r="P15" s="711"/>
      <c r="Q15" s="711"/>
      <c r="R15" s="17"/>
    </row>
    <row r="16" spans="1:18" ht="14.25" hidden="1">
      <c r="A16" s="4"/>
      <c r="B16" s="16"/>
      <c r="C16" s="16"/>
      <c r="D16" s="16"/>
      <c r="E16" s="16"/>
      <c r="F16" s="16"/>
      <c r="G16" s="16"/>
      <c r="H16" s="16"/>
      <c r="I16" s="16"/>
      <c r="J16" s="16"/>
      <c r="K16" s="16"/>
      <c r="L16" s="16"/>
      <c r="M16" s="16"/>
      <c r="N16" s="710"/>
      <c r="O16" s="711"/>
      <c r="P16" s="711"/>
      <c r="Q16" s="711"/>
      <c r="R16" s="17"/>
    </row>
    <row r="17" spans="1:18" ht="23.25" hidden="1" customHeight="1">
      <c r="A17" s="4"/>
      <c r="B17" s="702" t="s">
        <v>3334</v>
      </c>
      <c r="C17" s="703"/>
      <c r="D17" s="631" t="s">
        <v>3412</v>
      </c>
      <c r="E17" s="631" t="s">
        <v>3487</v>
      </c>
      <c r="F17" s="719" t="s">
        <v>3488</v>
      </c>
      <c r="G17" s="720"/>
      <c r="H17" s="631" t="s">
        <v>3489</v>
      </c>
      <c r="I17" s="715" t="s">
        <v>3490</v>
      </c>
      <c r="J17" s="715"/>
      <c r="K17" s="715"/>
      <c r="L17" s="715"/>
      <c r="M17" s="716"/>
      <c r="N17" s="710"/>
      <c r="O17" s="711"/>
      <c r="P17" s="711"/>
      <c r="Q17" s="711"/>
      <c r="R17" s="17"/>
    </row>
    <row r="18" spans="1:18" ht="8.25" hidden="1" customHeight="1">
      <c r="A18" s="4"/>
      <c r="B18" s="704"/>
      <c r="C18" s="705"/>
      <c r="D18" s="632"/>
      <c r="E18" s="632"/>
      <c r="F18" s="721"/>
      <c r="G18" s="722"/>
      <c r="H18" s="632"/>
      <c r="I18" s="715"/>
      <c r="J18" s="715"/>
      <c r="K18" s="715"/>
      <c r="L18" s="715"/>
      <c r="M18" s="716"/>
      <c r="N18" s="710"/>
      <c r="O18" s="711"/>
      <c r="P18" s="711"/>
      <c r="Q18" s="711"/>
      <c r="R18" s="17"/>
    </row>
    <row r="19" spans="1:18" ht="14.25" hidden="1">
      <c r="A19" s="4"/>
      <c r="B19" s="706"/>
      <c r="C19" s="707"/>
      <c r="D19" s="161"/>
      <c r="E19" s="162"/>
      <c r="F19" s="708"/>
      <c r="G19" s="709"/>
      <c r="H19" s="163"/>
      <c r="I19" s="708"/>
      <c r="J19" s="712"/>
      <c r="K19" s="712"/>
      <c r="L19" s="712"/>
      <c r="M19" s="709"/>
      <c r="N19" s="710"/>
      <c r="O19" s="711"/>
      <c r="P19" s="711"/>
      <c r="Q19" s="711"/>
      <c r="R19" s="17"/>
    </row>
    <row r="20" spans="1:18" ht="14.25" hidden="1">
      <c r="A20" s="4"/>
      <c r="B20" s="16"/>
      <c r="C20" s="16"/>
      <c r="D20" s="16"/>
      <c r="E20" s="18"/>
      <c r="F20" s="18"/>
      <c r="G20" s="18"/>
      <c r="H20" s="18"/>
      <c r="I20" s="18"/>
      <c r="J20" s="18"/>
      <c r="K20" s="18"/>
      <c r="L20" s="16"/>
      <c r="M20" s="16"/>
      <c r="N20" s="19"/>
      <c r="O20" s="19"/>
      <c r="P20" s="19"/>
      <c r="Q20" s="19"/>
      <c r="R20" s="17"/>
    </row>
    <row r="21" spans="1:18" ht="14.25">
      <c r="A21" s="4"/>
      <c r="B21" s="16"/>
      <c r="C21" s="16"/>
      <c r="D21" s="16"/>
      <c r="E21" s="18"/>
      <c r="F21" s="18"/>
      <c r="G21" s="18"/>
      <c r="H21" s="18"/>
      <c r="I21" s="18"/>
      <c r="J21" s="18"/>
      <c r="K21" s="18"/>
      <c r="L21" s="18"/>
      <c r="M21" s="18"/>
      <c r="N21" s="16"/>
      <c r="O21" s="16"/>
      <c r="P21" s="16"/>
      <c r="Q21" s="16"/>
      <c r="R21" s="20"/>
    </row>
    <row r="22" spans="1:18" ht="23.25" customHeight="1">
      <c r="A22" s="4"/>
      <c r="B22" s="701" t="s">
        <v>3491</v>
      </c>
      <c r="C22" s="701"/>
      <c r="D22" s="701"/>
      <c r="E22" s="701"/>
      <c r="F22" s="701"/>
      <c r="G22" s="701"/>
      <c r="H22" s="701"/>
      <c r="I22" s="259" t="s">
        <v>3492</v>
      </c>
      <c r="J22" s="701" t="s">
        <v>3493</v>
      </c>
      <c r="K22" s="701"/>
      <c r="L22" s="701"/>
      <c r="M22" s="701"/>
      <c r="N22" s="701"/>
      <c r="O22" s="701"/>
      <c r="P22" s="701"/>
      <c r="Q22" s="701"/>
      <c r="R22" s="17"/>
    </row>
    <row r="23" spans="1:18" ht="35.1" customHeight="1">
      <c r="A23" s="4"/>
      <c r="B23" s="258" t="s">
        <v>3494</v>
      </c>
      <c r="C23" s="625" t="s">
        <v>3495</v>
      </c>
      <c r="D23" s="626"/>
      <c r="E23" s="626"/>
      <c r="F23" s="626"/>
      <c r="G23" s="626"/>
      <c r="H23" s="627"/>
      <c r="I23" s="21" t="s">
        <v>3496</v>
      </c>
      <c r="J23" s="622"/>
      <c r="K23" s="623"/>
      <c r="L23" s="623"/>
      <c r="M23" s="623"/>
      <c r="N23" s="623"/>
      <c r="O23" s="623"/>
      <c r="P23" s="623"/>
      <c r="Q23" s="624"/>
      <c r="R23" s="22"/>
    </row>
    <row r="24" spans="1:18" ht="35.1" customHeight="1">
      <c r="A24" s="4"/>
      <c r="B24" s="258" t="s">
        <v>3497</v>
      </c>
      <c r="C24" s="625" t="s">
        <v>3498</v>
      </c>
      <c r="D24" s="626"/>
      <c r="E24" s="626"/>
      <c r="F24" s="626"/>
      <c r="G24" s="626"/>
      <c r="H24" s="627"/>
      <c r="I24" s="21" t="s">
        <v>3496</v>
      </c>
      <c r="J24" s="622"/>
      <c r="K24" s="623"/>
      <c r="L24" s="623"/>
      <c r="M24" s="623"/>
      <c r="N24" s="623"/>
      <c r="O24" s="623"/>
      <c r="P24" s="623"/>
      <c r="Q24" s="624"/>
      <c r="R24" s="22"/>
    </row>
    <row r="25" spans="1:18" ht="35.1" customHeight="1">
      <c r="A25" s="4"/>
      <c r="B25" s="258" t="s">
        <v>3499</v>
      </c>
      <c r="C25" s="625" t="s">
        <v>3500</v>
      </c>
      <c r="D25" s="626"/>
      <c r="E25" s="626"/>
      <c r="F25" s="626"/>
      <c r="G25" s="626"/>
      <c r="H25" s="627"/>
      <c r="I25" s="21" t="s">
        <v>3496</v>
      </c>
      <c r="J25" s="622"/>
      <c r="K25" s="623"/>
      <c r="L25" s="623"/>
      <c r="M25" s="623"/>
      <c r="N25" s="623"/>
      <c r="O25" s="623"/>
      <c r="P25" s="623"/>
      <c r="Q25" s="624"/>
      <c r="R25" s="22"/>
    </row>
    <row r="26" spans="1:18" ht="35.1" customHeight="1">
      <c r="A26" s="4"/>
      <c r="B26" s="258" t="s">
        <v>3501</v>
      </c>
      <c r="C26" s="625" t="s">
        <v>3502</v>
      </c>
      <c r="D26" s="626"/>
      <c r="E26" s="626"/>
      <c r="F26" s="626"/>
      <c r="G26" s="626"/>
      <c r="H26" s="627"/>
      <c r="I26" s="21" t="s">
        <v>3496</v>
      </c>
      <c r="J26" s="622"/>
      <c r="K26" s="623"/>
      <c r="L26" s="623"/>
      <c r="M26" s="623"/>
      <c r="N26" s="623"/>
      <c r="O26" s="623"/>
      <c r="P26" s="623"/>
      <c r="Q26" s="624"/>
      <c r="R26" s="22"/>
    </row>
    <row r="27" spans="1:18" ht="35.1" customHeight="1">
      <c r="A27" s="4"/>
      <c r="B27" s="258" t="s">
        <v>3503</v>
      </c>
      <c r="C27" s="625" t="s">
        <v>3504</v>
      </c>
      <c r="D27" s="626"/>
      <c r="E27" s="626"/>
      <c r="F27" s="626"/>
      <c r="G27" s="626"/>
      <c r="H27" s="627"/>
      <c r="I27" s="21" t="s">
        <v>3496</v>
      </c>
      <c r="J27" s="622"/>
      <c r="K27" s="623"/>
      <c r="L27" s="623"/>
      <c r="M27" s="623"/>
      <c r="N27" s="623"/>
      <c r="O27" s="623"/>
      <c r="P27" s="623"/>
      <c r="Q27" s="624"/>
      <c r="R27" s="22"/>
    </row>
    <row r="28" spans="1:18" ht="35.1" customHeight="1">
      <c r="A28" s="4"/>
      <c r="B28" s="258" t="s">
        <v>3505</v>
      </c>
      <c r="C28" s="625" t="s">
        <v>3506</v>
      </c>
      <c r="D28" s="626"/>
      <c r="E28" s="626"/>
      <c r="F28" s="626"/>
      <c r="G28" s="626"/>
      <c r="H28" s="627"/>
      <c r="I28" s="21" t="s">
        <v>3496</v>
      </c>
      <c r="J28" s="622"/>
      <c r="K28" s="623"/>
      <c r="L28" s="623"/>
      <c r="M28" s="623"/>
      <c r="N28" s="623"/>
      <c r="O28" s="623"/>
      <c r="P28" s="623"/>
      <c r="Q28" s="624"/>
      <c r="R28" s="22"/>
    </row>
    <row r="29" spans="1:18" ht="35.1" customHeight="1">
      <c r="A29" s="4"/>
      <c r="B29" s="258" t="s">
        <v>3507</v>
      </c>
      <c r="C29" s="625" t="s">
        <v>3508</v>
      </c>
      <c r="D29" s="626"/>
      <c r="E29" s="626"/>
      <c r="F29" s="626"/>
      <c r="G29" s="626"/>
      <c r="H29" s="627"/>
      <c r="I29" s="21"/>
      <c r="J29" s="622"/>
      <c r="K29" s="623"/>
      <c r="L29" s="623"/>
      <c r="M29" s="623"/>
      <c r="N29" s="623"/>
      <c r="O29" s="623"/>
      <c r="P29" s="623"/>
      <c r="Q29" s="624"/>
      <c r="R29" s="22"/>
    </row>
    <row r="30" spans="1:18" ht="35.1" customHeight="1">
      <c r="A30" s="4"/>
      <c r="B30" s="258" t="s">
        <v>3509</v>
      </c>
      <c r="C30" s="625" t="s">
        <v>3510</v>
      </c>
      <c r="D30" s="626"/>
      <c r="E30" s="626"/>
      <c r="F30" s="626"/>
      <c r="G30" s="626"/>
      <c r="H30" s="627"/>
      <c r="I30" s="21" t="str">
        <f>IF('DATOS CONTRATISTA '!C17="SI","X","")</f>
        <v/>
      </c>
      <c r="J30" s="622"/>
      <c r="K30" s="623"/>
      <c r="L30" s="623"/>
      <c r="M30" s="623"/>
      <c r="N30" s="623"/>
      <c r="O30" s="623"/>
      <c r="P30" s="623"/>
      <c r="Q30" s="624"/>
      <c r="R30" s="22"/>
    </row>
    <row r="31" spans="1:18" ht="35.1" customHeight="1">
      <c r="A31" s="4"/>
      <c r="B31" s="258" t="s">
        <v>3511</v>
      </c>
      <c r="C31" s="625" t="s">
        <v>3512</v>
      </c>
      <c r="D31" s="626"/>
      <c r="E31" s="626"/>
      <c r="F31" s="626"/>
      <c r="G31" s="626"/>
      <c r="H31" s="627"/>
      <c r="I31" s="21" t="str">
        <f>IF('DATOS CONTRATISTA '!C18="SI","X","")</f>
        <v/>
      </c>
      <c r="J31" s="622"/>
      <c r="K31" s="623"/>
      <c r="L31" s="623"/>
      <c r="M31" s="623"/>
      <c r="N31" s="623"/>
      <c r="O31" s="623"/>
      <c r="P31" s="623"/>
      <c r="Q31" s="624"/>
      <c r="R31" s="22"/>
    </row>
    <row r="32" spans="1:18" ht="35.1" customHeight="1">
      <c r="A32" s="4"/>
      <c r="B32" s="258" t="s">
        <v>3513</v>
      </c>
      <c r="C32" s="625" t="s">
        <v>3514</v>
      </c>
      <c r="D32" s="626"/>
      <c r="E32" s="626"/>
      <c r="F32" s="626"/>
      <c r="G32" s="626"/>
      <c r="H32" s="627"/>
      <c r="I32" s="21" t="str">
        <f>IF('DATOS CONTRATISTA '!C19="SI","X","")</f>
        <v/>
      </c>
      <c r="J32" s="622"/>
      <c r="K32" s="623"/>
      <c r="L32" s="623"/>
      <c r="M32" s="623"/>
      <c r="N32" s="623"/>
      <c r="O32" s="623"/>
      <c r="P32" s="623"/>
      <c r="Q32" s="624"/>
      <c r="R32" s="22"/>
    </row>
    <row r="33" spans="1:18" ht="35.1" customHeight="1">
      <c r="A33" s="4"/>
      <c r="B33" s="258" t="s">
        <v>3515</v>
      </c>
      <c r="C33" s="625" t="s">
        <v>3516</v>
      </c>
      <c r="D33" s="626"/>
      <c r="E33" s="626"/>
      <c r="F33" s="626"/>
      <c r="G33" s="626"/>
      <c r="H33" s="627"/>
      <c r="I33" s="21" t="s">
        <v>3496</v>
      </c>
      <c r="J33" s="154"/>
      <c r="K33" s="155"/>
      <c r="L33" s="155"/>
      <c r="M33" s="155"/>
      <c r="N33" s="155"/>
      <c r="O33" s="155"/>
      <c r="P33" s="155"/>
      <c r="Q33" s="156"/>
      <c r="R33" s="22"/>
    </row>
    <row r="34" spans="1:18" ht="35.1" customHeight="1">
      <c r="A34" s="4"/>
      <c r="B34" s="258" t="s">
        <v>3517</v>
      </c>
      <c r="C34" s="625" t="s">
        <v>3518</v>
      </c>
      <c r="D34" s="626"/>
      <c r="E34" s="626"/>
      <c r="F34" s="626"/>
      <c r="G34" s="626"/>
      <c r="H34" s="158"/>
      <c r="I34" s="21" t="str">
        <f>IF('DATOS CONTRATISTA '!C32=1,"X","")</f>
        <v/>
      </c>
      <c r="J34" s="154"/>
      <c r="K34" s="155"/>
      <c r="L34" s="155"/>
      <c r="M34" s="155"/>
      <c r="N34" s="155"/>
      <c r="O34" s="155"/>
      <c r="P34" s="155"/>
      <c r="Q34" s="156"/>
      <c r="R34" s="22"/>
    </row>
    <row r="35" spans="1:18" ht="59.25" customHeight="1">
      <c r="A35" s="4"/>
      <c r="B35" s="258" t="s">
        <v>3519</v>
      </c>
      <c r="C35" s="671" t="s">
        <v>3460</v>
      </c>
      <c r="D35" s="672"/>
      <c r="E35" s="672"/>
      <c r="F35" s="672"/>
      <c r="G35" s="672"/>
      <c r="H35" s="673"/>
      <c r="I35" s="23"/>
      <c r="J35" s="647"/>
      <c r="K35" s="648"/>
      <c r="L35" s="648"/>
      <c r="M35" s="648"/>
      <c r="N35" s="648"/>
      <c r="O35" s="648"/>
      <c r="P35" s="648"/>
      <c r="Q35" s="649"/>
      <c r="R35" s="22"/>
    </row>
    <row r="36" spans="1:18" ht="14.25" hidden="1">
      <c r="A36" s="4"/>
      <c r="B36" s="24"/>
      <c r="C36" s="682"/>
      <c r="D36" s="682"/>
      <c r="E36" s="682"/>
      <c r="F36" s="682"/>
      <c r="G36" s="682"/>
      <c r="H36" s="682"/>
      <c r="I36" s="682"/>
      <c r="J36" s="682"/>
      <c r="K36" s="682"/>
      <c r="L36" s="19"/>
      <c r="M36" s="25"/>
      <c r="N36" s="25"/>
      <c r="O36" s="24"/>
      <c r="P36" s="19"/>
      <c r="Q36" s="19"/>
      <c r="R36" s="22"/>
    </row>
    <row r="37" spans="1:18" ht="52.5" hidden="1" customHeight="1">
      <c r="A37" s="4"/>
      <c r="B37" s="24"/>
      <c r="C37" s="24"/>
      <c r="D37" s="26"/>
      <c r="E37" s="26"/>
      <c r="F37" s="26"/>
      <c r="G37" s="26"/>
      <c r="H37" s="26"/>
      <c r="I37" s="26"/>
      <c r="J37" s="26"/>
      <c r="K37" s="26"/>
      <c r="L37" s="26"/>
      <c r="M37" s="26"/>
      <c r="N37" s="24"/>
      <c r="O37" s="24"/>
      <c r="P37" s="24"/>
      <c r="Q37" s="24"/>
      <c r="R37" s="22"/>
    </row>
    <row r="38" spans="1:18" ht="43.5" hidden="1" customHeight="1">
      <c r="A38" s="4"/>
      <c r="B38" s="675" t="s">
        <v>3520</v>
      </c>
      <c r="C38" s="676"/>
      <c r="D38" s="677"/>
      <c r="E38" s="683">
        <f>+'DATOS CONTRATISTA '!C20</f>
        <v>0</v>
      </c>
      <c r="F38" s="683"/>
      <c r="G38" s="683"/>
      <c r="H38" s="681" t="s">
        <v>3521</v>
      </c>
      <c r="I38" s="681"/>
      <c r="J38" s="650"/>
      <c r="K38" s="650"/>
      <c r="L38" s="650"/>
      <c r="M38" s="650"/>
      <c r="N38" s="650"/>
      <c r="O38" s="641" t="s">
        <v>3521</v>
      </c>
      <c r="P38" s="642"/>
      <c r="Q38" s="643"/>
      <c r="R38" s="22"/>
    </row>
    <row r="39" spans="1:18" ht="12.75" hidden="1">
      <c r="A39" s="4"/>
      <c r="B39" s="678"/>
      <c r="C39" s="679"/>
      <c r="D39" s="680"/>
      <c r="E39" s="674">
        <f>+'DATOS CONTRATISTA '!C21</f>
        <v>0</v>
      </c>
      <c r="F39" s="674"/>
      <c r="G39" s="674"/>
      <c r="H39" s="681"/>
      <c r="I39" s="681"/>
      <c r="J39" s="684"/>
      <c r="K39" s="685"/>
      <c r="L39" s="685"/>
      <c r="M39" s="685"/>
      <c r="N39" s="685"/>
      <c r="O39" s="644"/>
      <c r="P39" s="645"/>
      <c r="Q39" s="646"/>
      <c r="R39" s="22"/>
    </row>
    <row r="40" spans="1:18" ht="8.25" hidden="1" customHeight="1">
      <c r="A40" s="4"/>
      <c r="B40" s="16"/>
      <c r="C40" s="16"/>
      <c r="D40" s="16"/>
      <c r="E40" s="16"/>
      <c r="F40" s="16"/>
      <c r="G40" s="16"/>
      <c r="H40" s="16"/>
      <c r="I40" s="16"/>
      <c r="J40" s="16"/>
      <c r="K40" s="27"/>
      <c r="L40" s="16"/>
      <c r="M40" s="16"/>
      <c r="N40" s="28"/>
      <c r="O40" s="28"/>
      <c r="P40" s="28"/>
      <c r="Q40" s="28"/>
      <c r="R40" s="29"/>
    </row>
    <row r="41" spans="1:18" ht="18.75" hidden="1" customHeight="1">
      <c r="A41" s="30"/>
      <c r="B41" s="31"/>
      <c r="C41" s="31"/>
      <c r="D41" s="32"/>
      <c r="E41" s="32"/>
      <c r="F41" s="32"/>
      <c r="G41" s="32"/>
      <c r="H41" s="32"/>
      <c r="I41" s="32"/>
      <c r="J41" s="32"/>
      <c r="K41" s="32"/>
      <c r="L41" s="32"/>
      <c r="M41" s="33"/>
      <c r="N41" s="34"/>
      <c r="O41" s="34"/>
      <c r="P41" s="34"/>
      <c r="Q41" s="34"/>
      <c r="R41" s="35"/>
    </row>
    <row r="42" spans="1:18" ht="25.5" hidden="1" customHeight="1">
      <c r="A42" s="4"/>
      <c r="B42" s="654" t="s">
        <v>3522</v>
      </c>
      <c r="C42" s="655"/>
      <c r="D42" s="655"/>
      <c r="E42" s="655"/>
      <c r="F42" s="655"/>
      <c r="G42" s="655"/>
      <c r="H42" s="655"/>
      <c r="I42" s="655"/>
      <c r="J42" s="655"/>
      <c r="K42" s="655"/>
      <c r="L42" s="656"/>
      <c r="R42" s="3"/>
    </row>
    <row r="43" spans="1:18" ht="25.5" hidden="1" customHeight="1">
      <c r="A43" s="4"/>
      <c r="B43" s="667" t="s">
        <v>3523</v>
      </c>
      <c r="C43" s="666"/>
      <c r="D43" s="666"/>
      <c r="E43" s="666"/>
      <c r="F43" s="666" t="s">
        <v>3489</v>
      </c>
      <c r="G43" s="666"/>
      <c r="H43" s="666" t="s">
        <v>3524</v>
      </c>
      <c r="I43" s="666"/>
      <c r="J43" s="666"/>
      <c r="K43" s="666"/>
      <c r="L43" s="666"/>
      <c r="R43" s="3"/>
    </row>
    <row r="44" spans="1:18" ht="25.5" hidden="1" customHeight="1">
      <c r="A44" s="4"/>
      <c r="B44" s="651" t="s">
        <v>475</v>
      </c>
      <c r="C44" s="652"/>
      <c r="D44" s="652"/>
      <c r="E44" s="652"/>
      <c r="F44" s="653">
        <v>43389</v>
      </c>
      <c r="G44" s="653"/>
      <c r="H44" s="666" t="s">
        <v>3525</v>
      </c>
      <c r="I44" s="666"/>
      <c r="J44" s="666"/>
      <c r="K44" s="666"/>
      <c r="L44" s="666"/>
      <c r="R44" s="3"/>
    </row>
    <row r="45" spans="1:18" ht="25.5" hidden="1" customHeight="1">
      <c r="A45" s="36"/>
      <c r="B45" s="651" t="s">
        <v>64</v>
      </c>
      <c r="C45" s="652"/>
      <c r="D45" s="652"/>
      <c r="E45" s="652"/>
      <c r="F45" s="653"/>
      <c r="G45" s="653"/>
      <c r="H45" s="666" t="s">
        <v>3526</v>
      </c>
      <c r="I45" s="666"/>
      <c r="J45" s="666"/>
      <c r="K45" s="666"/>
      <c r="L45" s="666"/>
      <c r="R45" s="3"/>
    </row>
    <row r="46" spans="1:18" ht="25.5" hidden="1" customHeight="1">
      <c r="A46" s="36"/>
      <c r="B46" s="651" t="s">
        <v>498</v>
      </c>
      <c r="C46" s="652"/>
      <c r="D46" s="652"/>
      <c r="E46" s="652"/>
      <c r="F46" s="653">
        <v>45050</v>
      </c>
      <c r="G46" s="653"/>
      <c r="H46" s="666" t="s">
        <v>3527</v>
      </c>
      <c r="I46" s="666"/>
      <c r="J46" s="666"/>
      <c r="K46" s="666"/>
      <c r="L46" s="666"/>
      <c r="R46" s="3"/>
    </row>
    <row r="47" spans="1:18" hidden="1">
      <c r="A47" s="4"/>
      <c r="R47" s="3"/>
    </row>
    <row r="48" spans="1:18" ht="15" hidden="1" customHeight="1">
      <c r="A48" s="4"/>
      <c r="B48" s="657" t="s">
        <v>3528</v>
      </c>
      <c r="C48" s="658"/>
      <c r="D48" s="658"/>
      <c r="E48" s="658"/>
      <c r="F48" s="658"/>
      <c r="G48" s="659"/>
      <c r="H48" s="666" t="s">
        <v>3529</v>
      </c>
      <c r="I48" s="666"/>
      <c r="J48" s="666"/>
      <c r="K48" s="666"/>
      <c r="L48" s="666"/>
      <c r="M48" s="666"/>
      <c r="N48" s="666"/>
      <c r="O48" s="666"/>
      <c r="P48" s="666"/>
      <c r="Q48" s="666"/>
      <c r="R48" s="3"/>
    </row>
    <row r="49" spans="2:17" ht="12" hidden="1" customHeight="1">
      <c r="B49" s="660"/>
      <c r="C49" s="661"/>
      <c r="D49" s="661"/>
      <c r="E49" s="661"/>
      <c r="F49" s="661"/>
      <c r="G49" s="662"/>
      <c r="H49" s="666"/>
      <c r="I49" s="666"/>
      <c r="J49" s="666"/>
      <c r="K49" s="666"/>
      <c r="L49" s="666"/>
      <c r="M49" s="666"/>
      <c r="N49" s="666"/>
      <c r="O49" s="666"/>
      <c r="P49" s="666"/>
      <c r="Q49" s="666"/>
    </row>
    <row r="50" spans="2:17" ht="12" hidden="1" customHeight="1">
      <c r="B50" s="660"/>
      <c r="C50" s="661"/>
      <c r="D50" s="661"/>
      <c r="E50" s="661"/>
      <c r="F50" s="661"/>
      <c r="G50" s="662"/>
      <c r="H50" s="666"/>
      <c r="I50" s="666"/>
      <c r="J50" s="666"/>
      <c r="K50" s="666"/>
      <c r="L50" s="666"/>
      <c r="M50" s="666"/>
      <c r="N50" s="666"/>
      <c r="O50" s="666"/>
      <c r="P50" s="666"/>
      <c r="Q50" s="666"/>
    </row>
    <row r="51" spans="2:17" ht="12" hidden="1" customHeight="1">
      <c r="B51" s="660"/>
      <c r="C51" s="661"/>
      <c r="D51" s="661"/>
      <c r="E51" s="661"/>
      <c r="F51" s="661"/>
      <c r="G51" s="662"/>
      <c r="H51" s="666"/>
      <c r="I51" s="666"/>
      <c r="J51" s="666"/>
      <c r="K51" s="666"/>
      <c r="L51" s="666"/>
      <c r="M51" s="666"/>
      <c r="N51" s="666"/>
      <c r="O51" s="666"/>
      <c r="P51" s="666"/>
      <c r="Q51" s="666"/>
    </row>
    <row r="52" spans="2:17" ht="12" hidden="1" customHeight="1">
      <c r="B52" s="663"/>
      <c r="C52" s="664"/>
      <c r="D52" s="664"/>
      <c r="E52" s="664"/>
      <c r="F52" s="664"/>
      <c r="G52" s="665"/>
      <c r="H52" s="666"/>
      <c r="I52" s="666"/>
      <c r="J52" s="666"/>
      <c r="K52" s="666"/>
      <c r="L52" s="666"/>
      <c r="M52" s="666"/>
      <c r="N52" s="666"/>
      <c r="O52" s="666"/>
      <c r="P52" s="666"/>
      <c r="Q52" s="666"/>
    </row>
  </sheetData>
  <sheetProtection formatCells="0"/>
  <mergeCells count="81">
    <mergeCell ref="C27:H27"/>
    <mergeCell ref="C23:H23"/>
    <mergeCell ref="J22:Q22"/>
    <mergeCell ref="B22:H22"/>
    <mergeCell ref="B17:C19"/>
    <mergeCell ref="F19:G19"/>
    <mergeCell ref="D17:D18"/>
    <mergeCell ref="N14:Q19"/>
    <mergeCell ref="I19:M19"/>
    <mergeCell ref="I14:M14"/>
    <mergeCell ref="I17:M18"/>
    <mergeCell ref="C24:H24"/>
    <mergeCell ref="C25:H25"/>
    <mergeCell ref="C26:H26"/>
    <mergeCell ref="F14:G14"/>
    <mergeCell ref="F17:G18"/>
    <mergeCell ref="B11:D11"/>
    <mergeCell ref="E9:M9"/>
    <mergeCell ref="E10:M10"/>
    <mergeCell ref="E11:M11"/>
    <mergeCell ref="A1:E4"/>
    <mergeCell ref="F1:M4"/>
    <mergeCell ref="A5:R5"/>
    <mergeCell ref="B8:D8"/>
    <mergeCell ref="B7:D7"/>
    <mergeCell ref="B9:D9"/>
    <mergeCell ref="B10:D10"/>
    <mergeCell ref="N1:R1"/>
    <mergeCell ref="N2:R2"/>
    <mergeCell ref="E7:M7"/>
    <mergeCell ref="H17:H18"/>
    <mergeCell ref="N3:R3"/>
    <mergeCell ref="N4:R4"/>
    <mergeCell ref="N48:Q52"/>
    <mergeCell ref="H44:L44"/>
    <mergeCell ref="C35:H35"/>
    <mergeCell ref="E39:G39"/>
    <mergeCell ref="B38:D39"/>
    <mergeCell ref="H38:I39"/>
    <mergeCell ref="C31:H31"/>
    <mergeCell ref="C32:H32"/>
    <mergeCell ref="C36:K36"/>
    <mergeCell ref="J31:Q31"/>
    <mergeCell ref="J32:Q32"/>
    <mergeCell ref="E38:G38"/>
    <mergeCell ref="J39:N39"/>
    <mergeCell ref="B45:E45"/>
    <mergeCell ref="F45:G45"/>
    <mergeCell ref="B42:L42"/>
    <mergeCell ref="F44:G44"/>
    <mergeCell ref="B48:G52"/>
    <mergeCell ref="H48:M52"/>
    <mergeCell ref="B46:E46"/>
    <mergeCell ref="F46:G46"/>
    <mergeCell ref="H46:L46"/>
    <mergeCell ref="H45:L45"/>
    <mergeCell ref="B44:E44"/>
    <mergeCell ref="B43:E43"/>
    <mergeCell ref="F43:G43"/>
    <mergeCell ref="H43:L43"/>
    <mergeCell ref="C34:G34"/>
    <mergeCell ref="C33:H33"/>
    <mergeCell ref="O38:Q39"/>
    <mergeCell ref="J35:Q35"/>
    <mergeCell ref="J38:N38"/>
    <mergeCell ref="J30:Q30"/>
    <mergeCell ref="C28:H28"/>
    <mergeCell ref="C29:H29"/>
    <mergeCell ref="C30:H30"/>
    <mergeCell ref="B12:D12"/>
    <mergeCell ref="E17:E18"/>
    <mergeCell ref="J23:Q23"/>
    <mergeCell ref="J24:Q24"/>
    <mergeCell ref="J25:Q25"/>
    <mergeCell ref="J26:Q26"/>
    <mergeCell ref="J27:Q27"/>
    <mergeCell ref="J28:Q28"/>
    <mergeCell ref="J29:Q29"/>
    <mergeCell ref="E12:M12"/>
    <mergeCell ref="N8:Q12"/>
    <mergeCell ref="E8:M8"/>
  </mergeCells>
  <conditionalFormatting sqref="E14:F14">
    <cfRule type="cellIs" dxfId="39" priority="2" operator="equal">
      <formula>0</formula>
    </cfRule>
    <cfRule type="cellIs" dxfId="38" priority="3" operator="between">
      <formula>0</formula>
      <formula>0</formula>
    </cfRule>
  </conditionalFormatting>
  <conditionalFormatting sqref="E7:M7">
    <cfRule type="containsText" dxfId="37" priority="1" operator="containsText" text="AGREGAR NUMERO DE ORFEO">
      <formula>NOT(ISERROR(SEARCH("AGREGAR NUMERO DE ORFEO",E7)))</formula>
    </cfRule>
  </conditionalFormatting>
  <conditionalFormatting sqref="H38 O38 E38:E39 J38:J39">
    <cfRule type="cellIs" dxfId="36" priority="10" operator="equal">
      <formula>0</formula>
    </cfRule>
    <cfRule type="cellIs" dxfId="35" priority="11" operator="between">
      <formula>0</formula>
      <formula>0</formula>
    </cfRule>
  </conditionalFormatting>
  <conditionalFormatting sqref="I14">
    <cfRule type="cellIs" dxfId="34" priority="4" operator="equal">
      <formula>0</formula>
    </cfRule>
    <cfRule type="cellIs" dxfId="33" priority="5" operator="between">
      <formula>0</formula>
      <formula>0</formula>
    </cfRule>
  </conditionalFormatting>
  <pageMargins left="0.11811023622047245" right="0.11811023622047245" top="0.55118110236220474" bottom="0.55118110236220474" header="0.31496062992125984" footer="0.31496062992125984"/>
  <pageSetup scale="69" orientation="portrait" r:id="rId1"/>
  <rowBreaks count="1" manualBreakCount="1">
    <brk id="41" max="20"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
    <pageSetUpPr fitToPage="1"/>
  </sheetPr>
  <dimension ref="A1:P66"/>
  <sheetViews>
    <sheetView showGridLines="0" view="pageBreakPreview" topLeftCell="A38" zoomScale="85" zoomScaleNormal="55" zoomScaleSheetLayoutView="85" workbookViewId="0">
      <selection activeCell="E11" sqref="D11:E13"/>
    </sheetView>
  </sheetViews>
  <sheetFormatPr baseColWidth="10" defaultColWidth="0" defaultRowHeight="14.25" zeroHeight="1"/>
  <cols>
    <col min="1" max="1" width="23.28515625" style="260" customWidth="1"/>
    <col min="2" max="2" width="24" style="260" customWidth="1"/>
    <col min="3" max="3" width="23.28515625" style="260" customWidth="1"/>
    <col min="4" max="4" width="35.28515625" style="260" customWidth="1"/>
    <col min="5" max="5" width="33.28515625" style="260" customWidth="1"/>
    <col min="6" max="6" width="23.28515625" style="260" customWidth="1"/>
    <col min="7" max="7" width="26.28515625" style="260" customWidth="1"/>
    <col min="8" max="8" width="26.7109375" style="260" customWidth="1"/>
    <col min="9" max="16" width="0" style="260" hidden="1" customWidth="1"/>
    <col min="17" max="16384" width="11.42578125" style="260" hidden="1"/>
  </cols>
  <sheetData>
    <row r="1" spans="1:16" ht="21" customHeight="1">
      <c r="A1" s="751"/>
      <c r="B1" s="752"/>
      <c r="C1" s="767" t="s">
        <v>3281</v>
      </c>
      <c r="D1" s="768"/>
      <c r="E1" s="768"/>
      <c r="F1" s="769"/>
      <c r="G1" s="757" t="s">
        <v>3282</v>
      </c>
      <c r="H1" s="758"/>
    </row>
    <row r="2" spans="1:16" ht="27" customHeight="1">
      <c r="A2" s="753"/>
      <c r="B2" s="754"/>
      <c r="C2" s="770"/>
      <c r="D2" s="771"/>
      <c r="E2" s="771"/>
      <c r="F2" s="772"/>
      <c r="G2" s="757" t="s">
        <v>3283</v>
      </c>
      <c r="H2" s="758"/>
    </row>
    <row r="3" spans="1:16" ht="35.25" customHeight="1">
      <c r="A3" s="755"/>
      <c r="B3" s="756"/>
      <c r="C3" s="764" t="s">
        <v>3530</v>
      </c>
      <c r="D3" s="765"/>
      <c r="E3" s="765"/>
      <c r="F3" s="766"/>
      <c r="G3" s="757" t="s">
        <v>3285</v>
      </c>
      <c r="H3" s="758"/>
    </row>
    <row r="4" spans="1:16" ht="17.25" customHeight="1">
      <c r="A4" s="751"/>
      <c r="B4" s="759"/>
      <c r="C4" s="759"/>
      <c r="D4" s="759"/>
      <c r="E4" s="759"/>
      <c r="F4" s="759"/>
      <c r="G4" s="759"/>
      <c r="H4" s="752"/>
    </row>
    <row r="5" spans="1:16" ht="45" customHeight="1">
      <c r="A5" s="262" t="s">
        <v>3531</v>
      </c>
      <c r="B5" s="263">
        <f>+'DATOS CONTRATISTA '!C53</f>
        <v>0</v>
      </c>
      <c r="C5" s="262" t="s">
        <v>3532</v>
      </c>
      <c r="D5" s="264">
        <f>+'DATOS CONTRATISTA '!C42</f>
        <v>0</v>
      </c>
      <c r="E5" s="262" t="s">
        <v>3533</v>
      </c>
      <c r="F5" s="430">
        <f>+'DATOS CONTRATISTA '!C13</f>
        <v>0</v>
      </c>
      <c r="G5" s="427" t="str">
        <f>+'DATOS CONTRATISTA '!E13</f>
        <v/>
      </c>
      <c r="H5" s="261"/>
    </row>
    <row r="6" spans="1:16" ht="19.5" customHeight="1">
      <c r="A6" s="265"/>
      <c r="B6" s="266"/>
      <c r="C6" s="266"/>
      <c r="D6" s="266"/>
      <c r="E6" s="266"/>
      <c r="F6" s="266"/>
      <c r="G6" s="266"/>
      <c r="H6" s="267"/>
    </row>
    <row r="7" spans="1:16" ht="69.599999999999994" customHeight="1">
      <c r="A7" s="268" t="s">
        <v>3534</v>
      </c>
      <c r="B7" s="269" t="str">
        <f>+'DATOS CONTRATISTA '!F7</f>
        <v/>
      </c>
      <c r="C7" s="270" t="s">
        <v>3535</v>
      </c>
      <c r="D7" s="271" t="str">
        <f>RIGHT(B7,4)</f>
        <v/>
      </c>
      <c r="E7" s="266" t="s">
        <v>3536</v>
      </c>
      <c r="F7" s="272" t="e">
        <f>VLOOKUP('DATOS CONTRATISTA '!C7,COMPROMISOS!$Q$2:$AG$1048576,17,0)</f>
        <v>#N/A</v>
      </c>
      <c r="G7" s="266" t="s">
        <v>3537</v>
      </c>
      <c r="H7" s="273">
        <f>+'DATOS CONTRATISTA '!C24</f>
        <v>0</v>
      </c>
    </row>
    <row r="8" spans="1:16" ht="51" customHeight="1">
      <c r="A8" s="268" t="s">
        <v>3538</v>
      </c>
      <c r="B8" s="760" t="e">
        <f>VLOOKUP(H8,COMPROMISOS!$Q$2:$R$1048576,2,0)</f>
        <v>#N/A</v>
      </c>
      <c r="C8" s="760"/>
      <c r="D8" s="760"/>
      <c r="E8" s="760"/>
      <c r="F8" s="760"/>
      <c r="G8" s="270" t="s">
        <v>3539</v>
      </c>
      <c r="H8" s="274" cm="1">
        <f t="array" ref="H8:P8">+'Lista de Chequeo (No Adjuntar)'!E9:M9</f>
        <v>0</v>
      </c>
      <c r="I8" s="260">
        <v>0</v>
      </c>
      <c r="J8" s="260">
        <v>0</v>
      </c>
      <c r="K8" s="260">
        <v>0</v>
      </c>
      <c r="L8" s="260">
        <v>0</v>
      </c>
      <c r="M8" s="260">
        <v>0</v>
      </c>
      <c r="N8" s="260">
        <v>0</v>
      </c>
      <c r="O8" s="260">
        <v>0</v>
      </c>
      <c r="P8" s="260">
        <v>0</v>
      </c>
    </row>
    <row r="9" spans="1:16" ht="53.25" customHeight="1">
      <c r="A9" s="275" t="s">
        <v>3540</v>
      </c>
      <c r="B9" s="750" t="e">
        <f>VLOOKUP(H8,COMPROMISOS!$Q$2:$AI$1048576,19,FALSE)</f>
        <v>#N/A</v>
      </c>
      <c r="C9" s="750"/>
      <c r="D9" s="750"/>
      <c r="E9" s="750"/>
      <c r="F9" s="750"/>
      <c r="G9" s="750"/>
      <c r="H9" s="750"/>
    </row>
    <row r="10" spans="1:16" ht="58.5" customHeight="1">
      <c r="A10" s="268" t="s">
        <v>3541</v>
      </c>
      <c r="C10" s="271">
        <f>+'DATOS CONTRATISTA '!C26</f>
        <v>0</v>
      </c>
      <c r="D10" s="276"/>
      <c r="E10" s="277" t="s">
        <v>3542</v>
      </c>
      <c r="F10" s="773">
        <f>+'DATOS CONTRATISTA '!C27</f>
        <v>0</v>
      </c>
      <c r="G10" s="773"/>
      <c r="H10" s="279"/>
    </row>
    <row r="11" spans="1:16" ht="15.75" customHeight="1">
      <c r="A11" s="268" t="s">
        <v>3543</v>
      </c>
      <c r="D11" s="270" t="s">
        <v>3544</v>
      </c>
      <c r="E11" s="280">
        <f>+H7</f>
        <v>0</v>
      </c>
      <c r="F11" s="270" t="s">
        <v>3545</v>
      </c>
      <c r="G11" s="280">
        <f>+'DATOS CONTRATISTA '!C25</f>
        <v>0</v>
      </c>
      <c r="H11" s="279"/>
    </row>
    <row r="12" spans="1:16" ht="9.75" customHeight="1">
      <c r="A12" s="268"/>
      <c r="D12" s="270"/>
      <c r="E12" s="280"/>
      <c r="F12" s="270"/>
      <c r="G12" s="280"/>
      <c r="H12" s="279"/>
    </row>
    <row r="13" spans="1:16" ht="15.75" customHeight="1">
      <c r="A13" s="268" t="s">
        <v>3546</v>
      </c>
      <c r="D13" s="270" t="s">
        <v>3544</v>
      </c>
      <c r="E13" s="280">
        <f>+'DATOS CONTRATISTA '!C30</f>
        <v>0</v>
      </c>
      <c r="F13" s="270" t="s">
        <v>3545</v>
      </c>
      <c r="G13" s="280">
        <f>+'DATOS CONTRATISTA '!C31</f>
        <v>0</v>
      </c>
      <c r="H13" s="279"/>
    </row>
    <row r="14" spans="1:16" ht="9.75" customHeight="1">
      <c r="A14" s="268"/>
      <c r="D14" s="270"/>
      <c r="E14" s="280"/>
      <c r="F14" s="270"/>
      <c r="G14" s="280"/>
      <c r="H14" s="279"/>
    </row>
    <row r="15" spans="1:16" ht="15.75" customHeight="1">
      <c r="A15" s="268" t="s">
        <v>3547</v>
      </c>
      <c r="B15" s="271">
        <f>+'DATOS CONTRATISTA '!C32</f>
        <v>0</v>
      </c>
      <c r="C15" s="270" t="s">
        <v>3548</v>
      </c>
      <c r="D15" s="281">
        <f>+'DATOS CONTRATISTA '!C33</f>
        <v>0</v>
      </c>
      <c r="H15" s="279"/>
    </row>
    <row r="16" spans="1:16" ht="15.75" customHeight="1" thickBot="1">
      <c r="A16" s="282"/>
      <c r="B16" s="283"/>
      <c r="C16" s="283"/>
      <c r="D16" s="283"/>
      <c r="E16" s="283"/>
      <c r="F16" s="283"/>
      <c r="G16" s="283"/>
      <c r="H16" s="284"/>
    </row>
    <row r="17" spans="1:8" ht="15" thickBot="1">
      <c r="A17" s="285"/>
      <c r="B17" s="286"/>
      <c r="C17" s="286"/>
      <c r="D17" s="286"/>
      <c r="E17" s="286"/>
      <c r="F17" s="286"/>
      <c r="G17" s="286"/>
      <c r="H17" s="287"/>
    </row>
    <row r="18" spans="1:8" ht="15" thickBot="1">
      <c r="A18" s="747" t="s">
        <v>3549</v>
      </c>
      <c r="B18" s="748"/>
      <c r="C18" s="748"/>
      <c r="D18" s="748"/>
      <c r="E18" s="748"/>
      <c r="F18" s="748"/>
      <c r="G18" s="748"/>
      <c r="H18" s="749"/>
    </row>
    <row r="19" spans="1:8">
      <c r="A19" s="285"/>
      <c r="B19" s="286"/>
      <c r="C19" s="286"/>
      <c r="D19" s="286"/>
      <c r="E19" s="286"/>
      <c r="F19" s="286"/>
      <c r="G19" s="286"/>
      <c r="H19" s="287"/>
    </row>
    <row r="20" spans="1:8" ht="21.75" customHeight="1">
      <c r="A20" s="288"/>
      <c r="B20" s="289" t="s">
        <v>3550</v>
      </c>
      <c r="C20" s="289" t="s">
        <v>3551</v>
      </c>
      <c r="D20" s="289" t="s">
        <v>3552</v>
      </c>
      <c r="E20" s="289" t="s">
        <v>3553</v>
      </c>
      <c r="F20" s="289" t="s">
        <v>3554</v>
      </c>
      <c r="G20" s="289" t="s">
        <v>3555</v>
      </c>
      <c r="H20" s="279"/>
    </row>
    <row r="21" spans="1:8" ht="21.75" customHeight="1">
      <c r="A21" s="288"/>
      <c r="B21" s="485">
        <f>VLOOKUP(H8,Hoja3!$M:$N,2,0)</f>
        <v>0</v>
      </c>
      <c r="C21" s="485">
        <f>VLOOKUP(H8,Hoja3!$M:$P,3,0)</f>
        <v>0</v>
      </c>
      <c r="D21" s="485">
        <f>+B21+C21</f>
        <v>0</v>
      </c>
      <c r="E21" s="485" t="e">
        <f>VLOOKUP('DATOS CONTRATISTA '!C9,COMPROMISOS!$A:$O,15,0)</f>
        <v>#N/A</v>
      </c>
      <c r="F21" s="485">
        <f>+'DATOS CONTRATISTA '!C34</f>
        <v>0</v>
      </c>
      <c r="G21" s="485" t="e">
        <f>+E21-F21</f>
        <v>#N/A</v>
      </c>
      <c r="H21" s="279"/>
    </row>
    <row r="22" spans="1:8" ht="22.5" customHeight="1" thickBot="1">
      <c r="A22" s="288"/>
      <c r="H22" s="279"/>
    </row>
    <row r="23" spans="1:8" ht="24" customHeight="1" thickBot="1">
      <c r="A23" s="290" t="s">
        <v>3556</v>
      </c>
      <c r="B23" s="761" t="str">
        <f>+'Convertidor de numero en letras'!C3</f>
        <v>de Pesos M/Cte</v>
      </c>
      <c r="C23" s="762"/>
      <c r="D23" s="762"/>
      <c r="E23" s="762"/>
      <c r="F23" s="762"/>
      <c r="G23" s="763"/>
      <c r="H23" s="279"/>
    </row>
    <row r="24" spans="1:8" ht="12" customHeight="1" thickBot="1">
      <c r="A24" s="282"/>
      <c r="B24" s="283"/>
      <c r="C24" s="283"/>
      <c r="D24" s="283"/>
      <c r="E24" s="283"/>
      <c r="F24" s="283"/>
      <c r="G24" s="283"/>
      <c r="H24" s="284"/>
    </row>
    <row r="25" spans="1:8" ht="15" thickBot="1">
      <c r="A25" s="288"/>
      <c r="H25" s="279"/>
    </row>
    <row r="26" spans="1:8" ht="19.5" customHeight="1" thickBot="1">
      <c r="A26" s="747" t="s">
        <v>3557</v>
      </c>
      <c r="B26" s="748"/>
      <c r="C26" s="748"/>
      <c r="D26" s="748"/>
      <c r="E26" s="748"/>
      <c r="F26" s="748"/>
      <c r="G26" s="748"/>
      <c r="H26" s="749"/>
    </row>
    <row r="27" spans="1:8">
      <c r="A27" s="291" t="s">
        <v>3558</v>
      </c>
      <c r="B27" s="286"/>
      <c r="C27" s="286"/>
      <c r="D27" s="286"/>
      <c r="E27" s="286"/>
      <c r="F27" s="286"/>
      <c r="G27" s="286"/>
      <c r="H27" s="287"/>
    </row>
    <row r="28" spans="1:8" ht="32.25" customHeight="1">
      <c r="A28" s="292"/>
      <c r="B28" s="746" t="s">
        <v>3559</v>
      </c>
      <c r="C28" s="746"/>
      <c r="D28" s="746"/>
      <c r="E28" s="746"/>
      <c r="F28" s="746"/>
      <c r="G28" s="746"/>
      <c r="H28" s="746"/>
    </row>
    <row r="29" spans="1:8" ht="32.25" customHeight="1">
      <c r="A29" s="292"/>
      <c r="B29" s="746" t="s">
        <v>3560</v>
      </c>
      <c r="C29" s="746"/>
      <c r="D29" s="746"/>
      <c r="E29" s="746"/>
      <c r="F29" s="746"/>
      <c r="G29" s="746"/>
      <c r="H29" s="746"/>
    </row>
    <row r="30" spans="1:8" ht="32.25" customHeight="1">
      <c r="A30" s="292"/>
      <c r="B30" s="746" t="s">
        <v>3561</v>
      </c>
      <c r="C30" s="746"/>
      <c r="D30" s="746"/>
      <c r="E30" s="746"/>
      <c r="F30" s="746"/>
      <c r="G30" s="746"/>
      <c r="H30" s="746"/>
    </row>
    <row r="31" spans="1:8" ht="32.25" customHeight="1">
      <c r="A31" s="292"/>
      <c r="B31" s="746" t="s">
        <v>3562</v>
      </c>
      <c r="C31" s="746"/>
      <c r="D31" s="746"/>
      <c r="E31" s="746"/>
      <c r="F31" s="746"/>
      <c r="G31" s="746"/>
      <c r="H31" s="746"/>
    </row>
    <row r="32" spans="1:8" ht="32.25" customHeight="1">
      <c r="A32" s="292"/>
      <c r="B32" s="746" t="s">
        <v>3563</v>
      </c>
      <c r="C32" s="746"/>
      <c r="D32" s="746"/>
      <c r="E32" s="746"/>
      <c r="F32" s="746"/>
      <c r="G32" s="746"/>
      <c r="H32" s="746"/>
    </row>
    <row r="33" spans="1:8" ht="18" customHeight="1" thickBot="1">
      <c r="A33" s="282"/>
      <c r="B33" s="283"/>
      <c r="C33" s="283"/>
      <c r="D33" s="283"/>
      <c r="E33" s="283"/>
      <c r="F33" s="283"/>
      <c r="G33" s="283"/>
      <c r="H33" s="284"/>
    </row>
    <row r="34" spans="1:8" ht="15" thickBot="1">
      <c r="A34" s="288"/>
      <c r="H34" s="279"/>
    </row>
    <row r="35" spans="1:8" ht="15" thickBot="1">
      <c r="A35" s="747" t="s">
        <v>3564</v>
      </c>
      <c r="B35" s="748"/>
      <c r="C35" s="748"/>
      <c r="D35" s="748"/>
      <c r="E35" s="748"/>
      <c r="F35" s="748"/>
      <c r="G35" s="748"/>
      <c r="H35" s="749"/>
    </row>
    <row r="36" spans="1:8">
      <c r="A36" s="291" t="s">
        <v>3558</v>
      </c>
      <c r="B36" s="286"/>
      <c r="C36" s="286"/>
      <c r="D36" s="286"/>
      <c r="E36" s="286"/>
      <c r="F36" s="286"/>
      <c r="G36" s="286"/>
      <c r="H36" s="287"/>
    </row>
    <row r="37" spans="1:8" ht="24.75" customHeight="1">
      <c r="A37" s="292"/>
      <c r="B37" s="746" t="s">
        <v>3559</v>
      </c>
      <c r="C37" s="746"/>
      <c r="D37" s="746"/>
      <c r="E37" s="746"/>
      <c r="F37" s="746"/>
      <c r="G37" s="746"/>
      <c r="H37" s="746"/>
    </row>
    <row r="38" spans="1:8" ht="24.75" customHeight="1">
      <c r="A38" s="292"/>
      <c r="B38" s="746" t="s">
        <v>3565</v>
      </c>
      <c r="C38" s="746"/>
      <c r="D38" s="746"/>
      <c r="E38" s="746"/>
      <c r="F38" s="746"/>
      <c r="G38" s="746"/>
      <c r="H38" s="746"/>
    </row>
    <row r="39" spans="1:8" ht="24.75" customHeight="1">
      <c r="A39" s="292"/>
      <c r="B39" s="746" t="s">
        <v>3566</v>
      </c>
      <c r="C39" s="746"/>
      <c r="D39" s="746"/>
      <c r="E39" s="746"/>
      <c r="F39" s="746"/>
      <c r="G39" s="746"/>
      <c r="H39" s="746"/>
    </row>
    <row r="40" spans="1:8" ht="32.25" customHeight="1">
      <c r="A40" s="292"/>
      <c r="B40" s="746" t="s">
        <v>3561</v>
      </c>
      <c r="C40" s="746"/>
      <c r="D40" s="746"/>
      <c r="E40" s="746"/>
      <c r="F40" s="746"/>
      <c r="G40" s="746"/>
      <c r="H40" s="746"/>
    </row>
    <row r="41" spans="1:8" ht="24.75" customHeight="1">
      <c r="A41" s="292"/>
      <c r="B41" s="746" t="s">
        <v>3567</v>
      </c>
      <c r="C41" s="746"/>
      <c r="D41" s="746"/>
      <c r="E41" s="746"/>
      <c r="F41" s="746"/>
      <c r="G41" s="746"/>
      <c r="H41" s="746"/>
    </row>
    <row r="42" spans="1:8" ht="24.75" customHeight="1">
      <c r="A42" s="292"/>
      <c r="B42" s="746" t="s">
        <v>3563</v>
      </c>
      <c r="C42" s="746"/>
      <c r="D42" s="746"/>
      <c r="E42" s="746"/>
      <c r="F42" s="746"/>
      <c r="G42" s="746"/>
      <c r="H42" s="746"/>
    </row>
    <row r="43" spans="1:8" ht="18" customHeight="1" thickBot="1">
      <c r="A43" s="282"/>
      <c r="B43" s="283"/>
      <c r="C43" s="283"/>
      <c r="D43" s="283"/>
      <c r="E43" s="283"/>
      <c r="F43" s="283"/>
      <c r="G43" s="283"/>
      <c r="H43" s="284"/>
    </row>
    <row r="44" spans="1:8">
      <c r="A44" s="288"/>
      <c r="H44" s="279"/>
    </row>
    <row r="45" spans="1:8" ht="28.5">
      <c r="A45" s="742"/>
      <c r="B45" s="742"/>
      <c r="C45" s="743"/>
      <c r="D45" s="744" t="s">
        <v>3568</v>
      </c>
      <c r="E45" s="745"/>
      <c r="F45" s="744" t="s">
        <v>3569</v>
      </c>
      <c r="G45" s="745"/>
      <c r="H45" s="293" t="s">
        <v>3570</v>
      </c>
    </row>
    <row r="46" spans="1:8" ht="16.5" customHeight="1">
      <c r="A46" s="289" t="s">
        <v>3571</v>
      </c>
      <c r="B46" s="289" t="s">
        <v>3572</v>
      </c>
      <c r="C46" s="289" t="s">
        <v>3573</v>
      </c>
      <c r="D46" s="289" t="s">
        <v>3412</v>
      </c>
      <c r="E46" s="289" t="s">
        <v>3573</v>
      </c>
      <c r="F46" s="289" t="s">
        <v>3574</v>
      </c>
      <c r="G46" s="289" t="s">
        <v>3575</v>
      </c>
      <c r="H46" s="723" t="s">
        <v>3576</v>
      </c>
    </row>
    <row r="47" spans="1:8" ht="71.25" customHeight="1">
      <c r="A47" s="294" t="e">
        <f>VLOOKUP(H8,COMPROMISOS!$Q:$Z,10,0)</f>
        <v>#N/A</v>
      </c>
      <c r="B47" s="295">
        <f>+'DATOS CONTRATISTA '!C9</f>
        <v>0</v>
      </c>
      <c r="C47" s="498">
        <f>IF(Hoja3!B31="MIXTO","REGISTRAR VALOR FUENTE FINANCIACION NACION,EN ESTA CASILLA DE FORMA MANUAL",F21)</f>
        <v>0</v>
      </c>
      <c r="D47" s="296" t="str">
        <f>IF(G47="X","X","")</f>
        <v>X</v>
      </c>
      <c r="E47" s="497">
        <f>IF(C47="REGISTRAR VALOR FUENTE FINANCIACION NACION,EN ESTA CASILLA DE FORMA MANUAL","",IF(G47="X",C47,""))</f>
        <v>0</v>
      </c>
      <c r="F47" s="296" t="str">
        <f>IF(G47="","X"," ")</f>
        <v xml:space="preserve"> </v>
      </c>
      <c r="G47" s="296" t="str">
        <f>IF(VLOOKUP('DATOS CONTRATISTA '!C7,Hoja3!$M:$S,7,0)="Propios","","X")</f>
        <v>X</v>
      </c>
      <c r="H47" s="723"/>
    </row>
    <row r="48" spans="1:8" ht="59.25" customHeight="1">
      <c r="A48" s="297" t="str">
        <f>IF('DATOS CONTRATISTA '!C7=0,"",IF(Hoja3!B31="MIXTO",A47,""))</f>
        <v/>
      </c>
      <c r="B48" s="496" t="str">
        <f>IF('DATOS CONTRATISTA '!C7=0,"",IF(Hoja3!B31="MIXTO",B47,""))</f>
        <v/>
      </c>
      <c r="C48" s="498" t="str">
        <f>IF('DATOS CONTRATISTA '!C7=0,"",IF(Hoja3!B31="MIXTO",F21-C47,""))</f>
        <v/>
      </c>
      <c r="D48" s="296"/>
      <c r="E48" s="296"/>
      <c r="F48" s="296" t="str">
        <f>IF('DATOS CONTRATISTA '!C7=0,"",IF(Hoja3!B31="MIXTO","X",""))</f>
        <v/>
      </c>
      <c r="G48" s="296"/>
      <c r="H48" s="723"/>
    </row>
    <row r="49" spans="1:8" ht="57.75" hidden="1" customHeight="1">
      <c r="A49" s="297"/>
      <c r="B49" s="297"/>
      <c r="C49" s="298"/>
      <c r="D49" s="296"/>
      <c r="E49" s="299"/>
      <c r="F49" s="296"/>
      <c r="G49" s="296"/>
      <c r="H49" s="723"/>
    </row>
    <row r="50" spans="1:8" ht="27" hidden="1" customHeight="1">
      <c r="A50" s="297"/>
      <c r="B50" s="297"/>
      <c r="C50" s="298"/>
      <c r="D50" s="296"/>
      <c r="E50" s="299"/>
      <c r="F50" s="296"/>
      <c r="G50" s="296"/>
      <c r="H50" s="723"/>
    </row>
    <row r="51" spans="1:8" ht="13.5" customHeight="1">
      <c r="A51" s="300"/>
      <c r="B51" s="301"/>
      <c r="C51" s="302"/>
      <c r="D51" s="303"/>
      <c r="E51" s="304"/>
      <c r="F51" s="303"/>
      <c r="G51" s="303"/>
      <c r="H51" s="305"/>
    </row>
    <row r="52" spans="1:8" ht="12.75" customHeight="1" thickBot="1">
      <c r="A52" s="288"/>
      <c r="H52" s="279"/>
    </row>
    <row r="53" spans="1:8" ht="28.5">
      <c r="A53" s="734" t="s">
        <v>3334</v>
      </c>
      <c r="B53" s="735"/>
      <c r="C53" s="431" t="s">
        <v>3412</v>
      </c>
      <c r="D53" s="431" t="s">
        <v>3487</v>
      </c>
      <c r="E53" s="738" t="s">
        <v>3488</v>
      </c>
      <c r="F53" s="739"/>
      <c r="G53" s="431" t="s">
        <v>3489</v>
      </c>
      <c r="H53" s="432" t="s">
        <v>3577</v>
      </c>
    </row>
    <row r="54" spans="1:8" ht="28.5" customHeight="1" thickBot="1">
      <c r="A54" s="736"/>
      <c r="B54" s="737"/>
      <c r="C54" s="433"/>
      <c r="D54" s="434"/>
      <c r="E54" s="740"/>
      <c r="F54" s="741"/>
      <c r="G54" s="382"/>
      <c r="H54" s="435"/>
    </row>
    <row r="55" spans="1:8" ht="22.5" customHeight="1">
      <c r="A55" s="288"/>
      <c r="H55" s="279"/>
    </row>
    <row r="56" spans="1:8" ht="16.5" customHeight="1">
      <c r="A56" s="288" t="s">
        <v>3578</v>
      </c>
      <c r="H56" s="279"/>
    </row>
    <row r="57" spans="1:8">
      <c r="A57" s="288"/>
      <c r="E57" s="270"/>
      <c r="F57" s="278"/>
      <c r="H57" s="279"/>
    </row>
    <row r="58" spans="1:8" ht="27" customHeight="1">
      <c r="A58" s="724" t="s">
        <v>3579</v>
      </c>
      <c r="B58" s="725"/>
      <c r="C58" s="726">
        <f>+'DATOS CONTRATISTA '!C38</f>
        <v>0</v>
      </c>
      <c r="D58" s="727"/>
      <c r="E58" s="276"/>
      <c r="F58" s="260" t="s">
        <v>3372</v>
      </c>
      <c r="H58" s="279"/>
    </row>
    <row r="59" spans="1:8">
      <c r="A59" s="268"/>
      <c r="H59" s="279"/>
    </row>
    <row r="60" spans="1:8">
      <c r="A60" s="268"/>
      <c r="B60" s="308"/>
      <c r="E60" s="277"/>
      <c r="F60" s="278"/>
      <c r="H60" s="279"/>
    </row>
    <row r="61" spans="1:8">
      <c r="A61" s="288"/>
      <c r="B61" s="309"/>
      <c r="C61" s="309"/>
      <c r="D61" s="309"/>
      <c r="F61" s="309"/>
      <c r="G61" s="309"/>
      <c r="H61" s="310"/>
    </row>
    <row r="62" spans="1:8" ht="27.75" customHeight="1">
      <c r="A62" s="288"/>
      <c r="B62" s="732" t="s">
        <v>3521</v>
      </c>
      <c r="C62" s="732"/>
      <c r="D62" s="732"/>
      <c r="F62" s="732" t="s">
        <v>3521</v>
      </c>
      <c r="G62" s="732"/>
      <c r="H62" s="733"/>
    </row>
    <row r="63" spans="1:8" ht="20.100000000000001" customHeight="1">
      <c r="A63" s="311" t="s">
        <v>3580</v>
      </c>
      <c r="B63" s="728">
        <f>+'DATOS CONTRATISTA '!C20</f>
        <v>0</v>
      </c>
      <c r="C63" s="728"/>
      <c r="D63" s="728"/>
      <c r="E63" s="277" t="s">
        <v>3581</v>
      </c>
      <c r="F63" s="728">
        <f>+'DATOS CONTRATISTA '!C22</f>
        <v>0</v>
      </c>
      <c r="G63" s="728"/>
      <c r="H63" s="729"/>
    </row>
    <row r="64" spans="1:8" ht="30.6" customHeight="1" thickBot="1">
      <c r="A64" s="312" t="s">
        <v>3582</v>
      </c>
      <c r="B64" s="730">
        <f>+'DATOS CONTRATISTA '!C21</f>
        <v>0</v>
      </c>
      <c r="C64" s="730"/>
      <c r="D64" s="730"/>
      <c r="E64" s="313" t="s">
        <v>3582</v>
      </c>
      <c r="F64" s="730">
        <f>+'DATOS CONTRATISTA '!C23</f>
        <v>0</v>
      </c>
      <c r="G64" s="730"/>
      <c r="H64" s="731"/>
    </row>
    <row r="65" spans="1:8" hidden="1">
      <c r="A65" s="285"/>
      <c r="B65" s="286"/>
      <c r="C65" s="286"/>
      <c r="D65" s="286"/>
      <c r="E65" s="286"/>
      <c r="F65" s="286"/>
      <c r="G65" s="286"/>
      <c r="H65" s="287"/>
    </row>
    <row r="66" spans="1:8" hidden="1">
      <c r="A66" s="314"/>
      <c r="B66" s="315"/>
      <c r="C66" s="315"/>
      <c r="D66" s="315"/>
      <c r="E66" s="315"/>
      <c r="F66" s="315"/>
      <c r="G66" s="315"/>
      <c r="H66" s="316"/>
    </row>
  </sheetData>
  <sheetProtection algorithmName="SHA-512" hashValue="eyO5we0nvKD1ubl0vkB/HkOwut+OA4lUNgd4qAidp8ub02PJOPbZGE1DrfhHBCM/wWuFQ9VV4PLa4lR6Ss3zzg==" saltValue="VAXm12naQrXpGZ/z8uJHGw==" spinCount="100000" sheet="1" formatColumns="0" formatRows="0"/>
  <mergeCells count="40">
    <mergeCell ref="B9:H9"/>
    <mergeCell ref="A1:B3"/>
    <mergeCell ref="B28:H28"/>
    <mergeCell ref="B30:H30"/>
    <mergeCell ref="G1:H1"/>
    <mergeCell ref="G2:H2"/>
    <mergeCell ref="G3:H3"/>
    <mergeCell ref="A4:H4"/>
    <mergeCell ref="A18:H18"/>
    <mergeCell ref="B8:F8"/>
    <mergeCell ref="B23:G23"/>
    <mergeCell ref="A26:H26"/>
    <mergeCell ref="C3:F3"/>
    <mergeCell ref="C1:F2"/>
    <mergeCell ref="F10:G10"/>
    <mergeCell ref="A35:H35"/>
    <mergeCell ref="B37:H37"/>
    <mergeCell ref="B29:H29"/>
    <mergeCell ref="B31:H31"/>
    <mergeCell ref="B32:H32"/>
    <mergeCell ref="A45:C45"/>
    <mergeCell ref="D45:E45"/>
    <mergeCell ref="F45:G45"/>
    <mergeCell ref="B38:H38"/>
    <mergeCell ref="B39:H39"/>
    <mergeCell ref="B40:H40"/>
    <mergeCell ref="B41:H41"/>
    <mergeCell ref="B42:H42"/>
    <mergeCell ref="H46:H50"/>
    <mergeCell ref="A58:B58"/>
    <mergeCell ref="C58:D58"/>
    <mergeCell ref="F63:H63"/>
    <mergeCell ref="F64:H64"/>
    <mergeCell ref="B63:D63"/>
    <mergeCell ref="B64:D64"/>
    <mergeCell ref="B62:D62"/>
    <mergeCell ref="F62:H62"/>
    <mergeCell ref="A53:B54"/>
    <mergeCell ref="E53:F53"/>
    <mergeCell ref="E54:F54"/>
  </mergeCells>
  <conditionalFormatting sqref="C47:C48">
    <cfRule type="containsText" dxfId="32" priority="1" stopIfTrue="1" operator="containsText" text="REGISTRAR VALOR FUENTE FINANCIACION NACION,EN ESTA CASILLA DE FORMA MANUAL">
      <formula>NOT(ISERROR(SEARCH("REGISTRAR VALOR FUENTE FINANCIACION NACION,EN ESTA CASILLA DE FORMA MANUAL",C47)))</formula>
    </cfRule>
  </conditionalFormatting>
  <printOptions horizontalCentered="1"/>
  <pageMargins left="0.23622047244094491" right="0.23622047244094491" top="0.35433070866141736" bottom="0.23622047244094491" header="0.31496062992125984" footer="0.31496062992125984"/>
  <pageSetup scale="48" orientation="portrait"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1140" r:id="rId4" name="Check Box 116">
              <controlPr defaultSize="0" autoFill="0" autoLine="0" autoPict="0">
                <anchor moveWithCells="1">
                  <from>
                    <xdr:col>0</xdr:col>
                    <xdr:colOff>0</xdr:colOff>
                    <xdr:row>27</xdr:row>
                    <xdr:rowOff>0</xdr:rowOff>
                  </from>
                  <to>
                    <xdr:col>0</xdr:col>
                    <xdr:colOff>619125</xdr:colOff>
                    <xdr:row>27</xdr:row>
                    <xdr:rowOff>342900</xdr:rowOff>
                  </to>
                </anchor>
              </controlPr>
            </control>
          </mc:Choice>
        </mc:AlternateContent>
        <mc:AlternateContent xmlns:mc="http://schemas.openxmlformats.org/markup-compatibility/2006">
          <mc:Choice Requires="x14">
            <control shapeId="1141" r:id="rId5" name="Check Box 117">
              <controlPr defaultSize="0" autoFill="0" autoLine="0" autoPict="0">
                <anchor moveWithCells="1">
                  <from>
                    <xdr:col>0</xdr:col>
                    <xdr:colOff>733425</xdr:colOff>
                    <xdr:row>27</xdr:row>
                    <xdr:rowOff>9525</xdr:rowOff>
                  </from>
                  <to>
                    <xdr:col>0</xdr:col>
                    <xdr:colOff>1181100</xdr:colOff>
                    <xdr:row>27</xdr:row>
                    <xdr:rowOff>342900</xdr:rowOff>
                  </to>
                </anchor>
              </controlPr>
            </control>
          </mc:Choice>
        </mc:AlternateContent>
        <mc:AlternateContent xmlns:mc="http://schemas.openxmlformats.org/markup-compatibility/2006">
          <mc:Choice Requires="x14">
            <control shapeId="1142" r:id="rId6" name="Check Box 118">
              <controlPr defaultSize="0" autoFill="0" autoLine="0" autoPict="0">
                <anchor moveWithCells="1">
                  <from>
                    <xdr:col>0</xdr:col>
                    <xdr:colOff>733425</xdr:colOff>
                    <xdr:row>27</xdr:row>
                    <xdr:rowOff>9525</xdr:rowOff>
                  </from>
                  <to>
                    <xdr:col>0</xdr:col>
                    <xdr:colOff>1085850</xdr:colOff>
                    <xdr:row>27</xdr:row>
                    <xdr:rowOff>295275</xdr:rowOff>
                  </to>
                </anchor>
              </controlPr>
            </control>
          </mc:Choice>
        </mc:AlternateContent>
        <mc:AlternateContent xmlns:mc="http://schemas.openxmlformats.org/markup-compatibility/2006">
          <mc:Choice Requires="x14">
            <control shapeId="1143" r:id="rId7" name="Check Box 119">
              <controlPr defaultSize="0" autoFill="0" autoLine="0" autoPict="0">
                <anchor moveWithCells="1">
                  <from>
                    <xdr:col>0</xdr:col>
                    <xdr:colOff>0</xdr:colOff>
                    <xdr:row>28</xdr:row>
                    <xdr:rowOff>0</xdr:rowOff>
                  </from>
                  <to>
                    <xdr:col>0</xdr:col>
                    <xdr:colOff>1181100</xdr:colOff>
                    <xdr:row>28</xdr:row>
                    <xdr:rowOff>228600</xdr:rowOff>
                  </to>
                </anchor>
              </controlPr>
            </control>
          </mc:Choice>
        </mc:AlternateContent>
        <mc:AlternateContent xmlns:mc="http://schemas.openxmlformats.org/markup-compatibility/2006">
          <mc:Choice Requires="x14">
            <control shapeId="1144" r:id="rId8" name="Check Box 120">
              <controlPr defaultSize="0" autoFill="0" autoLine="0" autoPict="0">
                <anchor moveWithCells="1">
                  <from>
                    <xdr:col>0</xdr:col>
                    <xdr:colOff>733425</xdr:colOff>
                    <xdr:row>28</xdr:row>
                    <xdr:rowOff>0</xdr:rowOff>
                  </from>
                  <to>
                    <xdr:col>0</xdr:col>
                    <xdr:colOff>1181100</xdr:colOff>
                    <xdr:row>28</xdr:row>
                    <xdr:rowOff>200025</xdr:rowOff>
                  </to>
                </anchor>
              </controlPr>
            </control>
          </mc:Choice>
        </mc:AlternateContent>
        <mc:AlternateContent xmlns:mc="http://schemas.openxmlformats.org/markup-compatibility/2006">
          <mc:Choice Requires="x14">
            <control shapeId="1145" r:id="rId9" name="Check Box 121">
              <controlPr defaultSize="0" autoFill="0" autoLine="0" autoPict="0">
                <anchor moveWithCells="1">
                  <from>
                    <xdr:col>0</xdr:col>
                    <xdr:colOff>733425</xdr:colOff>
                    <xdr:row>28</xdr:row>
                    <xdr:rowOff>0</xdr:rowOff>
                  </from>
                  <to>
                    <xdr:col>0</xdr:col>
                    <xdr:colOff>1181100</xdr:colOff>
                    <xdr:row>28</xdr:row>
                    <xdr:rowOff>200025</xdr:rowOff>
                  </to>
                </anchor>
              </controlPr>
            </control>
          </mc:Choice>
        </mc:AlternateContent>
        <mc:AlternateContent xmlns:mc="http://schemas.openxmlformats.org/markup-compatibility/2006">
          <mc:Choice Requires="x14">
            <control shapeId="1146" r:id="rId10" name="Check Box 122">
              <controlPr defaultSize="0" autoFill="0" autoLine="0" autoPict="0">
                <anchor moveWithCells="1">
                  <from>
                    <xdr:col>0</xdr:col>
                    <xdr:colOff>0</xdr:colOff>
                    <xdr:row>28</xdr:row>
                    <xdr:rowOff>0</xdr:rowOff>
                  </from>
                  <to>
                    <xdr:col>0</xdr:col>
                    <xdr:colOff>1181100</xdr:colOff>
                    <xdr:row>28</xdr:row>
                    <xdr:rowOff>228600</xdr:rowOff>
                  </to>
                </anchor>
              </controlPr>
            </control>
          </mc:Choice>
        </mc:AlternateContent>
        <mc:AlternateContent xmlns:mc="http://schemas.openxmlformats.org/markup-compatibility/2006">
          <mc:Choice Requires="x14">
            <control shapeId="1147" r:id="rId11" name="Check Box 123">
              <controlPr defaultSize="0" autoFill="0" autoLine="0" autoPict="0">
                <anchor moveWithCells="1">
                  <from>
                    <xdr:col>0</xdr:col>
                    <xdr:colOff>733425</xdr:colOff>
                    <xdr:row>28</xdr:row>
                    <xdr:rowOff>9525</xdr:rowOff>
                  </from>
                  <to>
                    <xdr:col>0</xdr:col>
                    <xdr:colOff>1181100</xdr:colOff>
                    <xdr:row>28</xdr:row>
                    <xdr:rowOff>228600</xdr:rowOff>
                  </to>
                </anchor>
              </controlPr>
            </control>
          </mc:Choice>
        </mc:AlternateContent>
        <mc:AlternateContent xmlns:mc="http://schemas.openxmlformats.org/markup-compatibility/2006">
          <mc:Choice Requires="x14">
            <control shapeId="1148" r:id="rId12" name="Check Box 124">
              <controlPr defaultSize="0" autoFill="0" autoLine="0" autoPict="0">
                <anchor moveWithCells="1">
                  <from>
                    <xdr:col>0</xdr:col>
                    <xdr:colOff>0</xdr:colOff>
                    <xdr:row>28</xdr:row>
                    <xdr:rowOff>0</xdr:rowOff>
                  </from>
                  <to>
                    <xdr:col>0</xdr:col>
                    <xdr:colOff>1181100</xdr:colOff>
                    <xdr:row>28</xdr:row>
                    <xdr:rowOff>228600</xdr:rowOff>
                  </to>
                </anchor>
              </controlPr>
            </control>
          </mc:Choice>
        </mc:AlternateContent>
        <mc:AlternateContent xmlns:mc="http://schemas.openxmlformats.org/markup-compatibility/2006">
          <mc:Choice Requires="x14">
            <control shapeId="1152" r:id="rId13" name="Check Box 128">
              <controlPr defaultSize="0" autoFill="0" autoLine="0" autoPict="0">
                <anchor moveWithCells="1">
                  <from>
                    <xdr:col>0</xdr:col>
                    <xdr:colOff>0</xdr:colOff>
                    <xdr:row>30</xdr:row>
                    <xdr:rowOff>0</xdr:rowOff>
                  </from>
                  <to>
                    <xdr:col>0</xdr:col>
                    <xdr:colOff>1181100</xdr:colOff>
                    <xdr:row>30</xdr:row>
                    <xdr:rowOff>228600</xdr:rowOff>
                  </to>
                </anchor>
              </controlPr>
            </control>
          </mc:Choice>
        </mc:AlternateContent>
        <mc:AlternateContent xmlns:mc="http://schemas.openxmlformats.org/markup-compatibility/2006">
          <mc:Choice Requires="x14">
            <control shapeId="1153" r:id="rId14" name="Check Box 129">
              <controlPr defaultSize="0" autoFill="0" autoLine="0" autoPict="0">
                <anchor moveWithCells="1">
                  <from>
                    <xdr:col>0</xdr:col>
                    <xdr:colOff>733425</xdr:colOff>
                    <xdr:row>30</xdr:row>
                    <xdr:rowOff>0</xdr:rowOff>
                  </from>
                  <to>
                    <xdr:col>0</xdr:col>
                    <xdr:colOff>1181100</xdr:colOff>
                    <xdr:row>30</xdr:row>
                    <xdr:rowOff>200025</xdr:rowOff>
                  </to>
                </anchor>
              </controlPr>
            </control>
          </mc:Choice>
        </mc:AlternateContent>
        <mc:AlternateContent xmlns:mc="http://schemas.openxmlformats.org/markup-compatibility/2006">
          <mc:Choice Requires="x14">
            <control shapeId="1154" r:id="rId15" name="Check Box 130">
              <controlPr defaultSize="0" autoFill="0" autoLine="0" autoPict="0">
                <anchor moveWithCells="1">
                  <from>
                    <xdr:col>0</xdr:col>
                    <xdr:colOff>0</xdr:colOff>
                    <xdr:row>30</xdr:row>
                    <xdr:rowOff>0</xdr:rowOff>
                  </from>
                  <to>
                    <xdr:col>0</xdr:col>
                    <xdr:colOff>1181100</xdr:colOff>
                    <xdr:row>30</xdr:row>
                    <xdr:rowOff>228600</xdr:rowOff>
                  </to>
                </anchor>
              </controlPr>
            </control>
          </mc:Choice>
        </mc:AlternateContent>
        <mc:AlternateContent xmlns:mc="http://schemas.openxmlformats.org/markup-compatibility/2006">
          <mc:Choice Requires="x14">
            <control shapeId="1155" r:id="rId16" name="Check Box 131">
              <controlPr defaultSize="0" autoFill="0" autoLine="0" autoPict="0">
                <anchor moveWithCells="1">
                  <from>
                    <xdr:col>0</xdr:col>
                    <xdr:colOff>733425</xdr:colOff>
                    <xdr:row>30</xdr:row>
                    <xdr:rowOff>0</xdr:rowOff>
                  </from>
                  <to>
                    <xdr:col>0</xdr:col>
                    <xdr:colOff>1181100</xdr:colOff>
                    <xdr:row>30</xdr:row>
                    <xdr:rowOff>200025</xdr:rowOff>
                  </to>
                </anchor>
              </controlPr>
            </control>
          </mc:Choice>
        </mc:AlternateContent>
        <mc:AlternateContent xmlns:mc="http://schemas.openxmlformats.org/markup-compatibility/2006">
          <mc:Choice Requires="x14">
            <control shapeId="1156" r:id="rId17" name="Check Box 132">
              <controlPr defaultSize="0" autoFill="0" autoLine="0" autoPict="0">
                <anchor moveWithCells="1">
                  <from>
                    <xdr:col>0</xdr:col>
                    <xdr:colOff>0</xdr:colOff>
                    <xdr:row>30</xdr:row>
                    <xdr:rowOff>0</xdr:rowOff>
                  </from>
                  <to>
                    <xdr:col>0</xdr:col>
                    <xdr:colOff>1181100</xdr:colOff>
                    <xdr:row>30</xdr:row>
                    <xdr:rowOff>228600</xdr:rowOff>
                  </to>
                </anchor>
              </controlPr>
            </control>
          </mc:Choice>
        </mc:AlternateContent>
        <mc:AlternateContent xmlns:mc="http://schemas.openxmlformats.org/markup-compatibility/2006">
          <mc:Choice Requires="x14">
            <control shapeId="1157" r:id="rId18" name="Check Box 133">
              <controlPr defaultSize="0" autoFill="0" autoLine="0" autoPict="0">
                <anchor moveWithCells="1">
                  <from>
                    <xdr:col>0</xdr:col>
                    <xdr:colOff>733425</xdr:colOff>
                    <xdr:row>30</xdr:row>
                    <xdr:rowOff>9525</xdr:rowOff>
                  </from>
                  <to>
                    <xdr:col>0</xdr:col>
                    <xdr:colOff>1181100</xdr:colOff>
                    <xdr:row>30</xdr:row>
                    <xdr:rowOff>228600</xdr:rowOff>
                  </to>
                </anchor>
              </controlPr>
            </control>
          </mc:Choice>
        </mc:AlternateContent>
        <mc:AlternateContent xmlns:mc="http://schemas.openxmlformats.org/markup-compatibility/2006">
          <mc:Choice Requires="x14">
            <control shapeId="1158" r:id="rId19" name="Check Box 134">
              <controlPr defaultSize="0" autoFill="0" autoLine="0" autoPict="0">
                <anchor moveWithCells="1">
                  <from>
                    <xdr:col>0</xdr:col>
                    <xdr:colOff>0</xdr:colOff>
                    <xdr:row>29</xdr:row>
                    <xdr:rowOff>95250</xdr:rowOff>
                  </from>
                  <to>
                    <xdr:col>0</xdr:col>
                    <xdr:colOff>1181100</xdr:colOff>
                    <xdr:row>29</xdr:row>
                    <xdr:rowOff>333375</xdr:rowOff>
                  </to>
                </anchor>
              </controlPr>
            </control>
          </mc:Choice>
        </mc:AlternateContent>
        <mc:AlternateContent xmlns:mc="http://schemas.openxmlformats.org/markup-compatibility/2006">
          <mc:Choice Requires="x14">
            <control shapeId="1159" r:id="rId20" name="Check Box 135">
              <controlPr defaultSize="0" autoFill="0" autoLine="0" autoPict="0">
                <anchor moveWithCells="1">
                  <from>
                    <xdr:col>0</xdr:col>
                    <xdr:colOff>733425</xdr:colOff>
                    <xdr:row>30</xdr:row>
                    <xdr:rowOff>9525</xdr:rowOff>
                  </from>
                  <to>
                    <xdr:col>0</xdr:col>
                    <xdr:colOff>1181100</xdr:colOff>
                    <xdr:row>30</xdr:row>
                    <xdr:rowOff>228600</xdr:rowOff>
                  </to>
                </anchor>
              </controlPr>
            </control>
          </mc:Choice>
        </mc:AlternateContent>
        <mc:AlternateContent xmlns:mc="http://schemas.openxmlformats.org/markup-compatibility/2006">
          <mc:Choice Requires="x14">
            <control shapeId="1160" r:id="rId21" name="Check Box 136">
              <controlPr defaultSize="0" autoFill="0" autoLine="0" autoPict="0">
                <anchor moveWithCells="1">
                  <from>
                    <xdr:col>0</xdr:col>
                    <xdr:colOff>0</xdr:colOff>
                    <xdr:row>31</xdr:row>
                    <xdr:rowOff>0</xdr:rowOff>
                  </from>
                  <to>
                    <xdr:col>0</xdr:col>
                    <xdr:colOff>1181100</xdr:colOff>
                    <xdr:row>31</xdr:row>
                    <xdr:rowOff>228600</xdr:rowOff>
                  </to>
                </anchor>
              </controlPr>
            </control>
          </mc:Choice>
        </mc:AlternateContent>
        <mc:AlternateContent xmlns:mc="http://schemas.openxmlformats.org/markup-compatibility/2006">
          <mc:Choice Requires="x14">
            <control shapeId="1161" r:id="rId22" name="Check Box 137">
              <controlPr defaultSize="0" autoFill="0" autoLine="0" autoPict="0">
                <anchor moveWithCells="1">
                  <from>
                    <xdr:col>0</xdr:col>
                    <xdr:colOff>733425</xdr:colOff>
                    <xdr:row>31</xdr:row>
                    <xdr:rowOff>0</xdr:rowOff>
                  </from>
                  <to>
                    <xdr:col>0</xdr:col>
                    <xdr:colOff>1181100</xdr:colOff>
                    <xdr:row>31</xdr:row>
                    <xdr:rowOff>200025</xdr:rowOff>
                  </to>
                </anchor>
              </controlPr>
            </control>
          </mc:Choice>
        </mc:AlternateContent>
        <mc:AlternateContent xmlns:mc="http://schemas.openxmlformats.org/markup-compatibility/2006">
          <mc:Choice Requires="x14">
            <control shapeId="1162" r:id="rId23" name="Check Box 138">
              <controlPr defaultSize="0" autoFill="0" autoLine="0" autoPict="0">
                <anchor moveWithCells="1">
                  <from>
                    <xdr:col>0</xdr:col>
                    <xdr:colOff>0</xdr:colOff>
                    <xdr:row>31</xdr:row>
                    <xdr:rowOff>0</xdr:rowOff>
                  </from>
                  <to>
                    <xdr:col>0</xdr:col>
                    <xdr:colOff>1181100</xdr:colOff>
                    <xdr:row>31</xdr:row>
                    <xdr:rowOff>228600</xdr:rowOff>
                  </to>
                </anchor>
              </controlPr>
            </control>
          </mc:Choice>
        </mc:AlternateContent>
        <mc:AlternateContent xmlns:mc="http://schemas.openxmlformats.org/markup-compatibility/2006">
          <mc:Choice Requires="x14">
            <control shapeId="1163" r:id="rId24" name="Check Box 139">
              <controlPr defaultSize="0" autoFill="0" autoLine="0" autoPict="0">
                <anchor moveWithCells="1">
                  <from>
                    <xdr:col>0</xdr:col>
                    <xdr:colOff>733425</xdr:colOff>
                    <xdr:row>31</xdr:row>
                    <xdr:rowOff>0</xdr:rowOff>
                  </from>
                  <to>
                    <xdr:col>0</xdr:col>
                    <xdr:colOff>1181100</xdr:colOff>
                    <xdr:row>31</xdr:row>
                    <xdr:rowOff>200025</xdr:rowOff>
                  </to>
                </anchor>
              </controlPr>
            </control>
          </mc:Choice>
        </mc:AlternateContent>
        <mc:AlternateContent xmlns:mc="http://schemas.openxmlformats.org/markup-compatibility/2006">
          <mc:Choice Requires="x14">
            <control shapeId="1168" r:id="rId25" name="Check Box 144">
              <controlPr defaultSize="0" autoFill="0" autoLine="0" autoPict="0">
                <anchor moveWithCells="1">
                  <from>
                    <xdr:col>0</xdr:col>
                    <xdr:colOff>0</xdr:colOff>
                    <xdr:row>37</xdr:row>
                    <xdr:rowOff>0</xdr:rowOff>
                  </from>
                  <to>
                    <xdr:col>0</xdr:col>
                    <xdr:colOff>1181100</xdr:colOff>
                    <xdr:row>37</xdr:row>
                    <xdr:rowOff>228600</xdr:rowOff>
                  </to>
                </anchor>
              </controlPr>
            </control>
          </mc:Choice>
        </mc:AlternateContent>
        <mc:AlternateContent xmlns:mc="http://schemas.openxmlformats.org/markup-compatibility/2006">
          <mc:Choice Requires="x14">
            <control shapeId="1169" r:id="rId26" name="Check Box 145">
              <controlPr defaultSize="0" autoFill="0" autoLine="0" autoPict="0">
                <anchor moveWithCells="1">
                  <from>
                    <xdr:col>0</xdr:col>
                    <xdr:colOff>733425</xdr:colOff>
                    <xdr:row>37</xdr:row>
                    <xdr:rowOff>0</xdr:rowOff>
                  </from>
                  <to>
                    <xdr:col>0</xdr:col>
                    <xdr:colOff>1181100</xdr:colOff>
                    <xdr:row>37</xdr:row>
                    <xdr:rowOff>200025</xdr:rowOff>
                  </to>
                </anchor>
              </controlPr>
            </control>
          </mc:Choice>
        </mc:AlternateContent>
        <mc:AlternateContent xmlns:mc="http://schemas.openxmlformats.org/markup-compatibility/2006">
          <mc:Choice Requires="x14">
            <control shapeId="1170" r:id="rId27" name="Check Box 146">
              <controlPr defaultSize="0" autoFill="0" autoLine="0" autoPict="0">
                <anchor moveWithCells="1">
                  <from>
                    <xdr:col>0</xdr:col>
                    <xdr:colOff>0</xdr:colOff>
                    <xdr:row>37</xdr:row>
                    <xdr:rowOff>0</xdr:rowOff>
                  </from>
                  <to>
                    <xdr:col>0</xdr:col>
                    <xdr:colOff>1181100</xdr:colOff>
                    <xdr:row>37</xdr:row>
                    <xdr:rowOff>228600</xdr:rowOff>
                  </to>
                </anchor>
              </controlPr>
            </control>
          </mc:Choice>
        </mc:AlternateContent>
        <mc:AlternateContent xmlns:mc="http://schemas.openxmlformats.org/markup-compatibility/2006">
          <mc:Choice Requires="x14">
            <control shapeId="1171" r:id="rId28" name="Check Box 147">
              <controlPr defaultSize="0" autoFill="0" autoLine="0" autoPict="0">
                <anchor moveWithCells="1">
                  <from>
                    <xdr:col>0</xdr:col>
                    <xdr:colOff>733425</xdr:colOff>
                    <xdr:row>37</xdr:row>
                    <xdr:rowOff>0</xdr:rowOff>
                  </from>
                  <to>
                    <xdr:col>0</xdr:col>
                    <xdr:colOff>1181100</xdr:colOff>
                    <xdr:row>37</xdr:row>
                    <xdr:rowOff>200025</xdr:rowOff>
                  </to>
                </anchor>
              </controlPr>
            </control>
          </mc:Choice>
        </mc:AlternateContent>
        <mc:AlternateContent xmlns:mc="http://schemas.openxmlformats.org/markup-compatibility/2006">
          <mc:Choice Requires="x14">
            <control shapeId="1172" r:id="rId29" name="Check Box 148">
              <controlPr defaultSize="0" autoFill="0" autoLine="0" autoPict="0">
                <anchor moveWithCells="1">
                  <from>
                    <xdr:col>0</xdr:col>
                    <xdr:colOff>0</xdr:colOff>
                    <xdr:row>37</xdr:row>
                    <xdr:rowOff>0</xdr:rowOff>
                  </from>
                  <to>
                    <xdr:col>0</xdr:col>
                    <xdr:colOff>1181100</xdr:colOff>
                    <xdr:row>37</xdr:row>
                    <xdr:rowOff>228600</xdr:rowOff>
                  </to>
                </anchor>
              </controlPr>
            </control>
          </mc:Choice>
        </mc:AlternateContent>
        <mc:AlternateContent xmlns:mc="http://schemas.openxmlformats.org/markup-compatibility/2006">
          <mc:Choice Requires="x14">
            <control shapeId="1173" r:id="rId30" name="Check Box 149">
              <controlPr defaultSize="0" autoFill="0" autoLine="0" autoPict="0">
                <anchor moveWithCells="1">
                  <from>
                    <xdr:col>0</xdr:col>
                    <xdr:colOff>733425</xdr:colOff>
                    <xdr:row>37</xdr:row>
                    <xdr:rowOff>9525</xdr:rowOff>
                  </from>
                  <to>
                    <xdr:col>0</xdr:col>
                    <xdr:colOff>1181100</xdr:colOff>
                    <xdr:row>37</xdr:row>
                    <xdr:rowOff>228600</xdr:rowOff>
                  </to>
                </anchor>
              </controlPr>
            </control>
          </mc:Choice>
        </mc:AlternateContent>
        <mc:AlternateContent xmlns:mc="http://schemas.openxmlformats.org/markup-compatibility/2006">
          <mc:Choice Requires="x14">
            <control shapeId="1174" r:id="rId31" name="Check Box 150">
              <controlPr defaultSize="0" autoFill="0" autoLine="0" autoPict="0">
                <anchor moveWithCells="1">
                  <from>
                    <xdr:col>0</xdr:col>
                    <xdr:colOff>0</xdr:colOff>
                    <xdr:row>37</xdr:row>
                    <xdr:rowOff>0</xdr:rowOff>
                  </from>
                  <to>
                    <xdr:col>0</xdr:col>
                    <xdr:colOff>1181100</xdr:colOff>
                    <xdr:row>37</xdr:row>
                    <xdr:rowOff>228600</xdr:rowOff>
                  </to>
                </anchor>
              </controlPr>
            </control>
          </mc:Choice>
        </mc:AlternateContent>
        <mc:AlternateContent xmlns:mc="http://schemas.openxmlformats.org/markup-compatibility/2006">
          <mc:Choice Requires="x14">
            <control shapeId="1175" r:id="rId32" name="Check Box 151">
              <controlPr defaultSize="0" autoFill="0" autoLine="0" autoPict="0">
                <anchor moveWithCells="1">
                  <from>
                    <xdr:col>0</xdr:col>
                    <xdr:colOff>733425</xdr:colOff>
                    <xdr:row>37</xdr:row>
                    <xdr:rowOff>9525</xdr:rowOff>
                  </from>
                  <to>
                    <xdr:col>0</xdr:col>
                    <xdr:colOff>1181100</xdr:colOff>
                    <xdr:row>37</xdr:row>
                    <xdr:rowOff>228600</xdr:rowOff>
                  </to>
                </anchor>
              </controlPr>
            </control>
          </mc:Choice>
        </mc:AlternateContent>
        <mc:AlternateContent xmlns:mc="http://schemas.openxmlformats.org/markup-compatibility/2006">
          <mc:Choice Requires="x14">
            <control shapeId="1176" r:id="rId33" name="Check Box 152">
              <controlPr defaultSize="0" autoFill="0" autoLine="0" autoPict="0">
                <anchor moveWithCells="1">
                  <from>
                    <xdr:col>0</xdr:col>
                    <xdr:colOff>0</xdr:colOff>
                    <xdr:row>38</xdr:row>
                    <xdr:rowOff>0</xdr:rowOff>
                  </from>
                  <to>
                    <xdr:col>0</xdr:col>
                    <xdr:colOff>1181100</xdr:colOff>
                    <xdr:row>38</xdr:row>
                    <xdr:rowOff>228600</xdr:rowOff>
                  </to>
                </anchor>
              </controlPr>
            </control>
          </mc:Choice>
        </mc:AlternateContent>
        <mc:AlternateContent xmlns:mc="http://schemas.openxmlformats.org/markup-compatibility/2006">
          <mc:Choice Requires="x14">
            <control shapeId="1177" r:id="rId34" name="Check Box 153">
              <controlPr defaultSize="0" autoFill="0" autoLine="0" autoPict="0">
                <anchor moveWithCells="1">
                  <from>
                    <xdr:col>0</xdr:col>
                    <xdr:colOff>733425</xdr:colOff>
                    <xdr:row>38</xdr:row>
                    <xdr:rowOff>0</xdr:rowOff>
                  </from>
                  <to>
                    <xdr:col>0</xdr:col>
                    <xdr:colOff>1181100</xdr:colOff>
                    <xdr:row>38</xdr:row>
                    <xdr:rowOff>200025</xdr:rowOff>
                  </to>
                </anchor>
              </controlPr>
            </control>
          </mc:Choice>
        </mc:AlternateContent>
        <mc:AlternateContent xmlns:mc="http://schemas.openxmlformats.org/markup-compatibility/2006">
          <mc:Choice Requires="x14">
            <control shapeId="1178" r:id="rId35" name="Check Box 154">
              <controlPr defaultSize="0" autoFill="0" autoLine="0" autoPict="0">
                <anchor moveWithCells="1">
                  <from>
                    <xdr:col>0</xdr:col>
                    <xdr:colOff>0</xdr:colOff>
                    <xdr:row>38</xdr:row>
                    <xdr:rowOff>0</xdr:rowOff>
                  </from>
                  <to>
                    <xdr:col>0</xdr:col>
                    <xdr:colOff>1181100</xdr:colOff>
                    <xdr:row>38</xdr:row>
                    <xdr:rowOff>228600</xdr:rowOff>
                  </to>
                </anchor>
              </controlPr>
            </control>
          </mc:Choice>
        </mc:AlternateContent>
        <mc:AlternateContent xmlns:mc="http://schemas.openxmlformats.org/markup-compatibility/2006">
          <mc:Choice Requires="x14">
            <control shapeId="1179" r:id="rId36" name="Check Box 155">
              <controlPr defaultSize="0" autoFill="0" autoLine="0" autoPict="0">
                <anchor moveWithCells="1">
                  <from>
                    <xdr:col>0</xdr:col>
                    <xdr:colOff>733425</xdr:colOff>
                    <xdr:row>38</xdr:row>
                    <xdr:rowOff>0</xdr:rowOff>
                  </from>
                  <to>
                    <xdr:col>0</xdr:col>
                    <xdr:colOff>1181100</xdr:colOff>
                    <xdr:row>38</xdr:row>
                    <xdr:rowOff>200025</xdr:rowOff>
                  </to>
                </anchor>
              </controlPr>
            </control>
          </mc:Choice>
        </mc:AlternateContent>
        <mc:AlternateContent xmlns:mc="http://schemas.openxmlformats.org/markup-compatibility/2006">
          <mc:Choice Requires="x14">
            <control shapeId="1180" r:id="rId37" name="Check Box 156">
              <controlPr defaultSize="0" autoFill="0" autoLine="0" autoPict="0">
                <anchor moveWithCells="1">
                  <from>
                    <xdr:col>0</xdr:col>
                    <xdr:colOff>0</xdr:colOff>
                    <xdr:row>38</xdr:row>
                    <xdr:rowOff>0</xdr:rowOff>
                  </from>
                  <to>
                    <xdr:col>0</xdr:col>
                    <xdr:colOff>1181100</xdr:colOff>
                    <xdr:row>38</xdr:row>
                    <xdr:rowOff>228600</xdr:rowOff>
                  </to>
                </anchor>
              </controlPr>
            </control>
          </mc:Choice>
        </mc:AlternateContent>
        <mc:AlternateContent xmlns:mc="http://schemas.openxmlformats.org/markup-compatibility/2006">
          <mc:Choice Requires="x14">
            <control shapeId="1181" r:id="rId38" name="Check Box 157">
              <controlPr defaultSize="0" autoFill="0" autoLine="0" autoPict="0">
                <anchor moveWithCells="1">
                  <from>
                    <xdr:col>0</xdr:col>
                    <xdr:colOff>733425</xdr:colOff>
                    <xdr:row>38</xdr:row>
                    <xdr:rowOff>9525</xdr:rowOff>
                  </from>
                  <to>
                    <xdr:col>0</xdr:col>
                    <xdr:colOff>1181100</xdr:colOff>
                    <xdr:row>38</xdr:row>
                    <xdr:rowOff>228600</xdr:rowOff>
                  </to>
                </anchor>
              </controlPr>
            </control>
          </mc:Choice>
        </mc:AlternateContent>
        <mc:AlternateContent xmlns:mc="http://schemas.openxmlformats.org/markup-compatibility/2006">
          <mc:Choice Requires="x14">
            <control shapeId="1182" r:id="rId39" name="Check Box 158">
              <controlPr defaultSize="0" autoFill="0" autoLine="0" autoPict="0">
                <anchor moveWithCells="1">
                  <from>
                    <xdr:col>0</xdr:col>
                    <xdr:colOff>0</xdr:colOff>
                    <xdr:row>38</xdr:row>
                    <xdr:rowOff>0</xdr:rowOff>
                  </from>
                  <to>
                    <xdr:col>0</xdr:col>
                    <xdr:colOff>1181100</xdr:colOff>
                    <xdr:row>38</xdr:row>
                    <xdr:rowOff>228600</xdr:rowOff>
                  </to>
                </anchor>
              </controlPr>
            </control>
          </mc:Choice>
        </mc:AlternateContent>
        <mc:AlternateContent xmlns:mc="http://schemas.openxmlformats.org/markup-compatibility/2006">
          <mc:Choice Requires="x14">
            <control shapeId="1183" r:id="rId40" name="Check Box 159">
              <controlPr defaultSize="0" autoFill="0" autoLine="0" autoPict="0">
                <anchor moveWithCells="1">
                  <from>
                    <xdr:col>0</xdr:col>
                    <xdr:colOff>733425</xdr:colOff>
                    <xdr:row>38</xdr:row>
                    <xdr:rowOff>9525</xdr:rowOff>
                  </from>
                  <to>
                    <xdr:col>0</xdr:col>
                    <xdr:colOff>1181100</xdr:colOff>
                    <xdr:row>38</xdr:row>
                    <xdr:rowOff>228600</xdr:rowOff>
                  </to>
                </anchor>
              </controlPr>
            </control>
          </mc:Choice>
        </mc:AlternateContent>
        <mc:AlternateContent xmlns:mc="http://schemas.openxmlformats.org/markup-compatibility/2006">
          <mc:Choice Requires="x14">
            <control shapeId="1188" r:id="rId41" name="Check Box 164">
              <controlPr defaultSize="0" autoFill="0" autoLine="0" autoPict="0">
                <anchor moveWithCells="1">
                  <from>
                    <xdr:col>0</xdr:col>
                    <xdr:colOff>0</xdr:colOff>
                    <xdr:row>40</xdr:row>
                    <xdr:rowOff>0</xdr:rowOff>
                  </from>
                  <to>
                    <xdr:col>0</xdr:col>
                    <xdr:colOff>1181100</xdr:colOff>
                    <xdr:row>40</xdr:row>
                    <xdr:rowOff>228600</xdr:rowOff>
                  </to>
                </anchor>
              </controlPr>
            </control>
          </mc:Choice>
        </mc:AlternateContent>
        <mc:AlternateContent xmlns:mc="http://schemas.openxmlformats.org/markup-compatibility/2006">
          <mc:Choice Requires="x14">
            <control shapeId="1189" r:id="rId42" name="Check Box 165">
              <controlPr defaultSize="0" autoFill="0" autoLine="0" autoPict="0">
                <anchor moveWithCells="1">
                  <from>
                    <xdr:col>0</xdr:col>
                    <xdr:colOff>733425</xdr:colOff>
                    <xdr:row>40</xdr:row>
                    <xdr:rowOff>0</xdr:rowOff>
                  </from>
                  <to>
                    <xdr:col>0</xdr:col>
                    <xdr:colOff>1181100</xdr:colOff>
                    <xdr:row>40</xdr:row>
                    <xdr:rowOff>200025</xdr:rowOff>
                  </to>
                </anchor>
              </controlPr>
            </control>
          </mc:Choice>
        </mc:AlternateContent>
        <mc:AlternateContent xmlns:mc="http://schemas.openxmlformats.org/markup-compatibility/2006">
          <mc:Choice Requires="x14">
            <control shapeId="1190" r:id="rId43" name="Check Box 166">
              <controlPr defaultSize="0" autoFill="0" autoLine="0" autoPict="0">
                <anchor moveWithCells="1">
                  <from>
                    <xdr:col>0</xdr:col>
                    <xdr:colOff>0</xdr:colOff>
                    <xdr:row>40</xdr:row>
                    <xdr:rowOff>0</xdr:rowOff>
                  </from>
                  <to>
                    <xdr:col>0</xdr:col>
                    <xdr:colOff>1181100</xdr:colOff>
                    <xdr:row>40</xdr:row>
                    <xdr:rowOff>228600</xdr:rowOff>
                  </to>
                </anchor>
              </controlPr>
            </control>
          </mc:Choice>
        </mc:AlternateContent>
        <mc:AlternateContent xmlns:mc="http://schemas.openxmlformats.org/markup-compatibility/2006">
          <mc:Choice Requires="x14">
            <control shapeId="1191" r:id="rId44" name="Check Box 167">
              <controlPr defaultSize="0" autoFill="0" autoLine="0" autoPict="0">
                <anchor moveWithCells="1">
                  <from>
                    <xdr:col>0</xdr:col>
                    <xdr:colOff>733425</xdr:colOff>
                    <xdr:row>40</xdr:row>
                    <xdr:rowOff>0</xdr:rowOff>
                  </from>
                  <to>
                    <xdr:col>0</xdr:col>
                    <xdr:colOff>1181100</xdr:colOff>
                    <xdr:row>40</xdr:row>
                    <xdr:rowOff>200025</xdr:rowOff>
                  </to>
                </anchor>
              </controlPr>
            </control>
          </mc:Choice>
        </mc:AlternateContent>
        <mc:AlternateContent xmlns:mc="http://schemas.openxmlformats.org/markup-compatibility/2006">
          <mc:Choice Requires="x14">
            <control shapeId="1192" r:id="rId45" name="Check Box 168">
              <controlPr defaultSize="0" autoFill="0" autoLine="0" autoPict="0">
                <anchor moveWithCells="1">
                  <from>
                    <xdr:col>0</xdr:col>
                    <xdr:colOff>0</xdr:colOff>
                    <xdr:row>40</xdr:row>
                    <xdr:rowOff>0</xdr:rowOff>
                  </from>
                  <to>
                    <xdr:col>0</xdr:col>
                    <xdr:colOff>1181100</xdr:colOff>
                    <xdr:row>40</xdr:row>
                    <xdr:rowOff>228600</xdr:rowOff>
                  </to>
                </anchor>
              </controlPr>
            </control>
          </mc:Choice>
        </mc:AlternateContent>
        <mc:AlternateContent xmlns:mc="http://schemas.openxmlformats.org/markup-compatibility/2006">
          <mc:Choice Requires="x14">
            <control shapeId="1193" r:id="rId46" name="Check Box 169">
              <controlPr defaultSize="0" autoFill="0" autoLine="0" autoPict="0">
                <anchor moveWithCells="1">
                  <from>
                    <xdr:col>0</xdr:col>
                    <xdr:colOff>733425</xdr:colOff>
                    <xdr:row>40</xdr:row>
                    <xdr:rowOff>9525</xdr:rowOff>
                  </from>
                  <to>
                    <xdr:col>0</xdr:col>
                    <xdr:colOff>1181100</xdr:colOff>
                    <xdr:row>40</xdr:row>
                    <xdr:rowOff>228600</xdr:rowOff>
                  </to>
                </anchor>
              </controlPr>
            </control>
          </mc:Choice>
        </mc:AlternateContent>
        <mc:AlternateContent xmlns:mc="http://schemas.openxmlformats.org/markup-compatibility/2006">
          <mc:Choice Requires="x14">
            <control shapeId="1194" r:id="rId47" name="Check Box 170">
              <controlPr defaultSize="0" autoFill="0" autoLine="0" autoPict="0">
                <anchor moveWithCells="1">
                  <from>
                    <xdr:col>0</xdr:col>
                    <xdr:colOff>0</xdr:colOff>
                    <xdr:row>40</xdr:row>
                    <xdr:rowOff>0</xdr:rowOff>
                  </from>
                  <to>
                    <xdr:col>0</xdr:col>
                    <xdr:colOff>1181100</xdr:colOff>
                    <xdr:row>40</xdr:row>
                    <xdr:rowOff>228600</xdr:rowOff>
                  </to>
                </anchor>
              </controlPr>
            </control>
          </mc:Choice>
        </mc:AlternateContent>
        <mc:AlternateContent xmlns:mc="http://schemas.openxmlformats.org/markup-compatibility/2006">
          <mc:Choice Requires="x14">
            <control shapeId="1195" r:id="rId48" name="Check Box 171">
              <controlPr defaultSize="0" autoFill="0" autoLine="0" autoPict="0">
                <anchor moveWithCells="1">
                  <from>
                    <xdr:col>0</xdr:col>
                    <xdr:colOff>723900</xdr:colOff>
                    <xdr:row>39</xdr:row>
                    <xdr:rowOff>28575</xdr:rowOff>
                  </from>
                  <to>
                    <xdr:col>0</xdr:col>
                    <xdr:colOff>1181100</xdr:colOff>
                    <xdr:row>39</xdr:row>
                    <xdr:rowOff>257175</xdr:rowOff>
                  </to>
                </anchor>
              </controlPr>
            </control>
          </mc:Choice>
        </mc:AlternateContent>
        <mc:AlternateContent xmlns:mc="http://schemas.openxmlformats.org/markup-compatibility/2006">
          <mc:Choice Requires="x14">
            <control shapeId="1196" r:id="rId49" name="Check Box 172">
              <controlPr defaultSize="0" autoFill="0" autoLine="0" autoPict="0">
                <anchor moveWithCells="1">
                  <from>
                    <xdr:col>0</xdr:col>
                    <xdr:colOff>0</xdr:colOff>
                    <xdr:row>41</xdr:row>
                    <xdr:rowOff>0</xdr:rowOff>
                  </from>
                  <to>
                    <xdr:col>0</xdr:col>
                    <xdr:colOff>1181100</xdr:colOff>
                    <xdr:row>41</xdr:row>
                    <xdr:rowOff>228600</xdr:rowOff>
                  </to>
                </anchor>
              </controlPr>
            </control>
          </mc:Choice>
        </mc:AlternateContent>
        <mc:AlternateContent xmlns:mc="http://schemas.openxmlformats.org/markup-compatibility/2006">
          <mc:Choice Requires="x14">
            <control shapeId="1197" r:id="rId50" name="Check Box 173">
              <controlPr defaultSize="0" autoFill="0" autoLine="0" autoPict="0">
                <anchor moveWithCells="1">
                  <from>
                    <xdr:col>0</xdr:col>
                    <xdr:colOff>733425</xdr:colOff>
                    <xdr:row>41</xdr:row>
                    <xdr:rowOff>0</xdr:rowOff>
                  </from>
                  <to>
                    <xdr:col>0</xdr:col>
                    <xdr:colOff>1181100</xdr:colOff>
                    <xdr:row>41</xdr:row>
                    <xdr:rowOff>200025</xdr:rowOff>
                  </to>
                </anchor>
              </controlPr>
            </control>
          </mc:Choice>
        </mc:AlternateContent>
        <mc:AlternateContent xmlns:mc="http://schemas.openxmlformats.org/markup-compatibility/2006">
          <mc:Choice Requires="x14">
            <control shapeId="1198" r:id="rId51" name="Check Box 174">
              <controlPr defaultSize="0" autoFill="0" autoLine="0" autoPict="0">
                <anchor moveWithCells="1">
                  <from>
                    <xdr:col>0</xdr:col>
                    <xdr:colOff>0</xdr:colOff>
                    <xdr:row>41</xdr:row>
                    <xdr:rowOff>0</xdr:rowOff>
                  </from>
                  <to>
                    <xdr:col>0</xdr:col>
                    <xdr:colOff>1181100</xdr:colOff>
                    <xdr:row>41</xdr:row>
                    <xdr:rowOff>228600</xdr:rowOff>
                  </to>
                </anchor>
              </controlPr>
            </control>
          </mc:Choice>
        </mc:AlternateContent>
        <mc:AlternateContent xmlns:mc="http://schemas.openxmlformats.org/markup-compatibility/2006">
          <mc:Choice Requires="x14">
            <control shapeId="1199" r:id="rId52" name="Check Box 175">
              <controlPr defaultSize="0" autoFill="0" autoLine="0" autoPict="0">
                <anchor moveWithCells="1">
                  <from>
                    <xdr:col>0</xdr:col>
                    <xdr:colOff>733425</xdr:colOff>
                    <xdr:row>41</xdr:row>
                    <xdr:rowOff>0</xdr:rowOff>
                  </from>
                  <to>
                    <xdr:col>0</xdr:col>
                    <xdr:colOff>1181100</xdr:colOff>
                    <xdr:row>41</xdr:row>
                    <xdr:rowOff>200025</xdr:rowOff>
                  </to>
                </anchor>
              </controlPr>
            </control>
          </mc:Choice>
        </mc:AlternateContent>
        <mc:AlternateContent xmlns:mc="http://schemas.openxmlformats.org/markup-compatibility/2006">
          <mc:Choice Requires="x14">
            <control shapeId="1200" r:id="rId53" name="Check Box 176">
              <controlPr defaultSize="0" autoFill="0" autoLine="0" autoPict="0">
                <anchor moveWithCells="1">
                  <from>
                    <xdr:col>0</xdr:col>
                    <xdr:colOff>0</xdr:colOff>
                    <xdr:row>41</xdr:row>
                    <xdr:rowOff>0</xdr:rowOff>
                  </from>
                  <to>
                    <xdr:col>0</xdr:col>
                    <xdr:colOff>1181100</xdr:colOff>
                    <xdr:row>41</xdr:row>
                    <xdr:rowOff>228600</xdr:rowOff>
                  </to>
                </anchor>
              </controlPr>
            </control>
          </mc:Choice>
        </mc:AlternateContent>
        <mc:AlternateContent xmlns:mc="http://schemas.openxmlformats.org/markup-compatibility/2006">
          <mc:Choice Requires="x14">
            <control shapeId="1201" r:id="rId54" name="Check Box 177">
              <controlPr defaultSize="0" autoFill="0" autoLine="0" autoPict="0">
                <anchor moveWithCells="1">
                  <from>
                    <xdr:col>0</xdr:col>
                    <xdr:colOff>733425</xdr:colOff>
                    <xdr:row>41</xdr:row>
                    <xdr:rowOff>0</xdr:rowOff>
                  </from>
                  <to>
                    <xdr:col>0</xdr:col>
                    <xdr:colOff>1181100</xdr:colOff>
                    <xdr:row>41</xdr:row>
                    <xdr:rowOff>200025</xdr:rowOff>
                  </to>
                </anchor>
              </controlPr>
            </control>
          </mc:Choice>
        </mc:AlternateContent>
        <mc:AlternateContent xmlns:mc="http://schemas.openxmlformats.org/markup-compatibility/2006">
          <mc:Choice Requires="x14">
            <control shapeId="1202" r:id="rId55" name="Check Box 178">
              <controlPr defaultSize="0" autoFill="0" autoLine="0" autoPict="0">
                <anchor moveWithCells="1">
                  <from>
                    <xdr:col>0</xdr:col>
                    <xdr:colOff>0</xdr:colOff>
                    <xdr:row>41</xdr:row>
                    <xdr:rowOff>0</xdr:rowOff>
                  </from>
                  <to>
                    <xdr:col>0</xdr:col>
                    <xdr:colOff>1181100</xdr:colOff>
                    <xdr:row>41</xdr:row>
                    <xdr:rowOff>228600</xdr:rowOff>
                  </to>
                </anchor>
              </controlPr>
            </control>
          </mc:Choice>
        </mc:AlternateContent>
        <mc:AlternateContent xmlns:mc="http://schemas.openxmlformats.org/markup-compatibility/2006">
          <mc:Choice Requires="x14">
            <control shapeId="1203" r:id="rId56" name="Check Box 179">
              <controlPr defaultSize="0" autoFill="0" autoLine="0" autoPict="0">
                <anchor moveWithCells="1">
                  <from>
                    <xdr:col>0</xdr:col>
                    <xdr:colOff>733425</xdr:colOff>
                    <xdr:row>41</xdr:row>
                    <xdr:rowOff>0</xdr:rowOff>
                  </from>
                  <to>
                    <xdr:col>0</xdr:col>
                    <xdr:colOff>1181100</xdr:colOff>
                    <xdr:row>41</xdr:row>
                    <xdr:rowOff>200025</xdr:rowOff>
                  </to>
                </anchor>
              </controlPr>
            </control>
          </mc:Choice>
        </mc:AlternateContent>
        <mc:AlternateContent xmlns:mc="http://schemas.openxmlformats.org/markup-compatibility/2006">
          <mc:Choice Requires="x14">
            <control shapeId="1204" r:id="rId57" name="Check Box 180">
              <controlPr defaultSize="0" autoFill="0" autoLine="0" autoPict="0">
                <anchor moveWithCells="1">
                  <from>
                    <xdr:col>0</xdr:col>
                    <xdr:colOff>0</xdr:colOff>
                    <xdr:row>31</xdr:row>
                    <xdr:rowOff>0</xdr:rowOff>
                  </from>
                  <to>
                    <xdr:col>0</xdr:col>
                    <xdr:colOff>1181100</xdr:colOff>
                    <xdr:row>31</xdr:row>
                    <xdr:rowOff>228600</xdr:rowOff>
                  </to>
                </anchor>
              </controlPr>
            </control>
          </mc:Choice>
        </mc:AlternateContent>
        <mc:AlternateContent xmlns:mc="http://schemas.openxmlformats.org/markup-compatibility/2006">
          <mc:Choice Requires="x14">
            <control shapeId="1205" r:id="rId58" name="Check Box 181">
              <controlPr defaultSize="0" autoFill="0" autoLine="0" autoPict="0">
                <anchor moveWithCells="1">
                  <from>
                    <xdr:col>0</xdr:col>
                    <xdr:colOff>733425</xdr:colOff>
                    <xdr:row>31</xdr:row>
                    <xdr:rowOff>9525</xdr:rowOff>
                  </from>
                  <to>
                    <xdr:col>0</xdr:col>
                    <xdr:colOff>1181100</xdr:colOff>
                    <xdr:row>31</xdr:row>
                    <xdr:rowOff>228600</xdr:rowOff>
                  </to>
                </anchor>
              </controlPr>
            </control>
          </mc:Choice>
        </mc:AlternateContent>
        <mc:AlternateContent xmlns:mc="http://schemas.openxmlformats.org/markup-compatibility/2006">
          <mc:Choice Requires="x14">
            <control shapeId="1206" r:id="rId59" name="Check Box 182">
              <controlPr defaultSize="0" autoFill="0" autoLine="0" autoPict="0">
                <anchor moveWithCells="1">
                  <from>
                    <xdr:col>0</xdr:col>
                    <xdr:colOff>0</xdr:colOff>
                    <xdr:row>31</xdr:row>
                    <xdr:rowOff>0</xdr:rowOff>
                  </from>
                  <to>
                    <xdr:col>0</xdr:col>
                    <xdr:colOff>1181100</xdr:colOff>
                    <xdr:row>31</xdr:row>
                    <xdr:rowOff>228600</xdr:rowOff>
                  </to>
                </anchor>
              </controlPr>
            </control>
          </mc:Choice>
        </mc:AlternateContent>
        <mc:AlternateContent xmlns:mc="http://schemas.openxmlformats.org/markup-compatibility/2006">
          <mc:Choice Requires="x14">
            <control shapeId="1207" r:id="rId60" name="Check Box 183">
              <controlPr defaultSize="0" autoFill="0" autoLine="0" autoPict="0">
                <anchor moveWithCells="1">
                  <from>
                    <xdr:col>0</xdr:col>
                    <xdr:colOff>733425</xdr:colOff>
                    <xdr:row>31</xdr:row>
                    <xdr:rowOff>9525</xdr:rowOff>
                  </from>
                  <to>
                    <xdr:col>0</xdr:col>
                    <xdr:colOff>1181100</xdr:colOff>
                    <xdr:row>31</xdr:row>
                    <xdr:rowOff>228600</xdr:rowOff>
                  </to>
                </anchor>
              </controlPr>
            </control>
          </mc:Choice>
        </mc:AlternateContent>
        <mc:AlternateContent xmlns:mc="http://schemas.openxmlformats.org/markup-compatibility/2006">
          <mc:Choice Requires="x14">
            <control shapeId="1208" r:id="rId61" name="Check Box 184">
              <controlPr defaultSize="0" autoFill="0" autoLine="0" autoPict="0">
                <anchor moveWithCells="1">
                  <from>
                    <xdr:col>0</xdr:col>
                    <xdr:colOff>0</xdr:colOff>
                    <xdr:row>41</xdr:row>
                    <xdr:rowOff>0</xdr:rowOff>
                  </from>
                  <to>
                    <xdr:col>0</xdr:col>
                    <xdr:colOff>1181100</xdr:colOff>
                    <xdr:row>41</xdr:row>
                    <xdr:rowOff>228600</xdr:rowOff>
                  </to>
                </anchor>
              </controlPr>
            </control>
          </mc:Choice>
        </mc:AlternateContent>
        <mc:AlternateContent xmlns:mc="http://schemas.openxmlformats.org/markup-compatibility/2006">
          <mc:Choice Requires="x14">
            <control shapeId="1209" r:id="rId62" name="Check Box 185">
              <controlPr defaultSize="0" autoFill="0" autoLine="0" autoPict="0">
                <anchor moveWithCells="1">
                  <from>
                    <xdr:col>0</xdr:col>
                    <xdr:colOff>733425</xdr:colOff>
                    <xdr:row>41</xdr:row>
                    <xdr:rowOff>9525</xdr:rowOff>
                  </from>
                  <to>
                    <xdr:col>0</xdr:col>
                    <xdr:colOff>1181100</xdr:colOff>
                    <xdr:row>41</xdr:row>
                    <xdr:rowOff>228600</xdr:rowOff>
                  </to>
                </anchor>
              </controlPr>
            </control>
          </mc:Choice>
        </mc:AlternateContent>
        <mc:AlternateContent xmlns:mc="http://schemas.openxmlformats.org/markup-compatibility/2006">
          <mc:Choice Requires="x14">
            <control shapeId="1210" r:id="rId63" name="Check Box 186">
              <controlPr defaultSize="0" autoFill="0" autoLine="0" autoPict="0">
                <anchor moveWithCells="1">
                  <from>
                    <xdr:col>0</xdr:col>
                    <xdr:colOff>0</xdr:colOff>
                    <xdr:row>41</xdr:row>
                    <xdr:rowOff>0</xdr:rowOff>
                  </from>
                  <to>
                    <xdr:col>0</xdr:col>
                    <xdr:colOff>1181100</xdr:colOff>
                    <xdr:row>41</xdr:row>
                    <xdr:rowOff>228600</xdr:rowOff>
                  </to>
                </anchor>
              </controlPr>
            </control>
          </mc:Choice>
        </mc:AlternateContent>
        <mc:AlternateContent xmlns:mc="http://schemas.openxmlformats.org/markup-compatibility/2006">
          <mc:Choice Requires="x14">
            <control shapeId="1211" r:id="rId64" name="Check Box 187">
              <controlPr defaultSize="0" autoFill="0" autoLine="0" autoPict="0">
                <anchor moveWithCells="1">
                  <from>
                    <xdr:col>0</xdr:col>
                    <xdr:colOff>733425</xdr:colOff>
                    <xdr:row>41</xdr:row>
                    <xdr:rowOff>9525</xdr:rowOff>
                  </from>
                  <to>
                    <xdr:col>0</xdr:col>
                    <xdr:colOff>1181100</xdr:colOff>
                    <xdr:row>41</xdr:row>
                    <xdr:rowOff>228600</xdr:rowOff>
                  </to>
                </anchor>
              </controlPr>
            </control>
          </mc:Choice>
        </mc:AlternateContent>
        <mc:AlternateContent xmlns:mc="http://schemas.openxmlformats.org/markup-compatibility/2006">
          <mc:Choice Requires="x14">
            <control shapeId="1212" r:id="rId65" name="Check Box 188">
              <controlPr defaultSize="0" autoFill="0" autoLine="0" autoPict="0">
                <anchor moveWithCells="1">
                  <from>
                    <xdr:col>0</xdr:col>
                    <xdr:colOff>9525</xdr:colOff>
                    <xdr:row>39</xdr:row>
                    <xdr:rowOff>28575</xdr:rowOff>
                  </from>
                  <to>
                    <xdr:col>0</xdr:col>
                    <xdr:colOff>457200</xdr:colOff>
                    <xdr:row>39</xdr:row>
                    <xdr:rowOff>257175</xdr:rowOff>
                  </to>
                </anchor>
              </controlPr>
            </control>
          </mc:Choice>
        </mc:AlternateContent>
        <mc:AlternateContent xmlns:mc="http://schemas.openxmlformats.org/markup-compatibility/2006">
          <mc:Choice Requires="x14">
            <control shapeId="1213" r:id="rId66" name="Check Box 189">
              <controlPr defaultSize="0" autoFill="0" autoLine="0" autoPict="0">
                <anchor moveWithCells="1">
                  <from>
                    <xdr:col>0</xdr:col>
                    <xdr:colOff>723900</xdr:colOff>
                    <xdr:row>29</xdr:row>
                    <xdr:rowOff>95250</xdr:rowOff>
                  </from>
                  <to>
                    <xdr:col>1</xdr:col>
                    <xdr:colOff>352425</xdr:colOff>
                    <xdr:row>29</xdr:row>
                    <xdr:rowOff>333375</xdr:rowOff>
                  </to>
                </anchor>
              </controlPr>
            </control>
          </mc:Choice>
        </mc:AlternateContent>
        <mc:AlternateContent xmlns:mc="http://schemas.openxmlformats.org/markup-compatibility/2006">
          <mc:Choice Requires="x14">
            <control shapeId="1164" r:id="rId67" name="Check Box 140">
              <controlPr defaultSize="0" autoFill="0" autoLine="0" autoPict="0">
                <anchor moveWithCells="1">
                  <from>
                    <xdr:col>0</xdr:col>
                    <xdr:colOff>0</xdr:colOff>
                    <xdr:row>36</xdr:row>
                    <xdr:rowOff>0</xdr:rowOff>
                  </from>
                  <to>
                    <xdr:col>0</xdr:col>
                    <xdr:colOff>1181100</xdr:colOff>
                    <xdr:row>37</xdr:row>
                    <xdr:rowOff>0</xdr:rowOff>
                  </to>
                </anchor>
              </controlPr>
            </control>
          </mc:Choice>
        </mc:AlternateContent>
        <mc:AlternateContent xmlns:mc="http://schemas.openxmlformats.org/markup-compatibility/2006">
          <mc:Choice Requires="x14">
            <control shapeId="1165" r:id="rId68" name="Check Box 141">
              <controlPr defaultSize="0" autoFill="0" autoLine="0" autoPict="0">
                <anchor moveWithCells="1">
                  <from>
                    <xdr:col>0</xdr:col>
                    <xdr:colOff>733425</xdr:colOff>
                    <xdr:row>36</xdr:row>
                    <xdr:rowOff>9525</xdr:rowOff>
                  </from>
                  <to>
                    <xdr:col>0</xdr:col>
                    <xdr:colOff>1181100</xdr:colOff>
                    <xdr:row>37</xdr:row>
                    <xdr:rowOff>0</xdr:rowOff>
                  </to>
                </anchor>
              </controlPr>
            </control>
          </mc:Choice>
        </mc:AlternateContent>
        <mc:AlternateContent xmlns:mc="http://schemas.openxmlformats.org/markup-compatibility/2006">
          <mc:Choice Requires="x14">
            <control shapeId="1166" r:id="rId69" name="Check Box 142">
              <controlPr defaultSize="0" autoFill="0" autoLine="0" autoPict="0">
                <anchor moveWithCells="1">
                  <from>
                    <xdr:col>0</xdr:col>
                    <xdr:colOff>0</xdr:colOff>
                    <xdr:row>36</xdr:row>
                    <xdr:rowOff>0</xdr:rowOff>
                  </from>
                  <to>
                    <xdr:col>0</xdr:col>
                    <xdr:colOff>1181100</xdr:colOff>
                    <xdr:row>37</xdr:row>
                    <xdr:rowOff>0</xdr:rowOff>
                  </to>
                </anchor>
              </controlPr>
            </control>
          </mc:Choice>
        </mc:AlternateContent>
        <mc:AlternateContent xmlns:mc="http://schemas.openxmlformats.org/markup-compatibility/2006">
          <mc:Choice Requires="x14">
            <control shapeId="1167" r:id="rId70" name="Check Box 143">
              <controlPr defaultSize="0" autoFill="0" autoLine="0" autoPict="0">
                <anchor moveWithCells="1">
                  <from>
                    <xdr:col>0</xdr:col>
                    <xdr:colOff>733425</xdr:colOff>
                    <xdr:row>36</xdr:row>
                    <xdr:rowOff>9525</xdr:rowOff>
                  </from>
                  <to>
                    <xdr:col>0</xdr:col>
                    <xdr:colOff>1181100</xdr:colOff>
                    <xdr:row>37</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pageSetUpPr fitToPage="1"/>
  </sheetPr>
  <dimension ref="A1:K40"/>
  <sheetViews>
    <sheetView showGridLines="0" showWhiteSpace="0" view="pageBreakPreview" zoomScaleNormal="100" zoomScaleSheetLayoutView="100" workbookViewId="0">
      <selection activeCell="C1" sqref="C1:F2"/>
    </sheetView>
  </sheetViews>
  <sheetFormatPr baseColWidth="10" defaultColWidth="0" defaultRowHeight="14.25" zeroHeight="1"/>
  <cols>
    <col min="1" max="1" width="2.7109375" style="349" customWidth="1"/>
    <col min="2" max="2" width="26.28515625" style="349" customWidth="1"/>
    <col min="3" max="3" width="18" style="350" customWidth="1"/>
    <col min="4" max="4" width="11.140625" style="350" customWidth="1"/>
    <col min="5" max="5" width="16.5703125" style="350" customWidth="1"/>
    <col min="6" max="6" width="15.7109375" style="350" customWidth="1"/>
    <col min="7" max="7" width="20.85546875" style="350" customWidth="1"/>
    <col min="8" max="8" width="4.5703125" style="350" customWidth="1"/>
    <col min="9" max="9" width="8.140625" style="350" customWidth="1"/>
    <col min="10" max="10" width="7.140625" style="350" customWidth="1"/>
    <col min="11" max="11" width="6.140625" style="350" customWidth="1"/>
    <col min="12" max="16384" width="11.42578125" style="317" hidden="1"/>
  </cols>
  <sheetData>
    <row r="1" spans="1:11" ht="25.5" customHeight="1">
      <c r="A1" s="909"/>
      <c r="B1" s="910"/>
      <c r="C1" s="922" t="s">
        <v>3281</v>
      </c>
      <c r="D1" s="923"/>
      <c r="E1" s="923"/>
      <c r="F1" s="923"/>
      <c r="G1" s="757" t="s">
        <v>3282</v>
      </c>
      <c r="H1" s="758"/>
      <c r="I1" s="913" t="s">
        <v>3583</v>
      </c>
      <c r="J1" s="914"/>
      <c r="K1" s="915"/>
    </row>
    <row r="2" spans="1:11" ht="25.5" customHeight="1">
      <c r="A2" s="911"/>
      <c r="B2" s="754"/>
      <c r="C2" s="923"/>
      <c r="D2" s="923"/>
      <c r="E2" s="923"/>
      <c r="F2" s="923"/>
      <c r="G2" s="757" t="s">
        <v>3283</v>
      </c>
      <c r="H2" s="758"/>
      <c r="I2" s="916"/>
      <c r="J2" s="917"/>
      <c r="K2" s="918"/>
    </row>
    <row r="3" spans="1:11" ht="25.5" customHeight="1" thickBot="1">
      <c r="A3" s="912"/>
      <c r="B3" s="756"/>
      <c r="C3" s="764" t="s">
        <v>3358</v>
      </c>
      <c r="D3" s="765"/>
      <c r="E3" s="765"/>
      <c r="F3" s="766"/>
      <c r="G3" s="757" t="s">
        <v>3285</v>
      </c>
      <c r="H3" s="758"/>
      <c r="I3" s="919"/>
      <c r="J3" s="920"/>
      <c r="K3" s="921"/>
    </row>
    <row r="4" spans="1:11" ht="23.25" customHeight="1">
      <c r="A4" s="798" t="s">
        <v>3584</v>
      </c>
      <c r="B4" s="790"/>
      <c r="C4" s="790"/>
      <c r="D4" s="790"/>
      <c r="E4" s="790"/>
      <c r="F4" s="790"/>
      <c r="G4" s="790"/>
      <c r="H4" s="799"/>
      <c r="I4" s="777">
        <f>+'DATOS CONTRATISTA '!C38</f>
        <v>0</v>
      </c>
      <c r="J4" s="778"/>
      <c r="K4" s="779"/>
    </row>
    <row r="5" spans="1:11" ht="15" customHeight="1" thickBot="1">
      <c r="A5" s="789" t="s">
        <v>3585</v>
      </c>
      <c r="B5" s="790"/>
      <c r="C5" s="790"/>
      <c r="D5" s="790"/>
      <c r="E5" s="790"/>
      <c r="F5" s="790"/>
      <c r="G5" s="790"/>
      <c r="H5" s="791"/>
      <c r="I5" s="780"/>
      <c r="J5" s="781"/>
      <c r="K5" s="782"/>
    </row>
    <row r="6" spans="1:11" ht="15" customHeight="1">
      <c r="A6" s="792" t="s">
        <v>3586</v>
      </c>
      <c r="B6" s="793"/>
      <c r="C6" s="793"/>
      <c r="D6" s="793"/>
      <c r="E6" s="793"/>
      <c r="F6" s="793"/>
      <c r="G6" s="793"/>
      <c r="H6" s="794"/>
      <c r="I6" s="783" t="s">
        <v>3587</v>
      </c>
      <c r="J6" s="784"/>
      <c r="K6" s="785"/>
    </row>
    <row r="7" spans="1:11" ht="15" customHeight="1">
      <c r="A7" s="792" t="s">
        <v>3588</v>
      </c>
      <c r="B7" s="793"/>
      <c r="C7" s="793"/>
      <c r="D7" s="793"/>
      <c r="E7" s="793"/>
      <c r="F7" s="793"/>
      <c r="G7" s="793"/>
      <c r="H7" s="794"/>
      <c r="I7" s="786"/>
      <c r="J7" s="787"/>
      <c r="K7" s="788"/>
    </row>
    <row r="8" spans="1:11" ht="15" customHeight="1" thickBot="1">
      <c r="A8" s="795" t="s">
        <v>3589</v>
      </c>
      <c r="B8" s="796"/>
      <c r="C8" s="796"/>
      <c r="D8" s="796"/>
      <c r="E8" s="796"/>
      <c r="F8" s="796"/>
      <c r="G8" s="796"/>
      <c r="H8" s="797"/>
      <c r="I8" s="813"/>
      <c r="J8" s="814"/>
      <c r="K8" s="815"/>
    </row>
    <row r="9" spans="1:11" ht="19.899999999999999" customHeight="1" thickBot="1">
      <c r="A9" s="774" t="s">
        <v>3590</v>
      </c>
      <c r="B9" s="775"/>
      <c r="C9" s="775"/>
      <c r="D9" s="775"/>
      <c r="E9" s="775"/>
      <c r="F9" s="775"/>
      <c r="G9" s="776"/>
      <c r="H9" s="816" t="s">
        <v>3591</v>
      </c>
      <c r="I9" s="819" t="s">
        <v>3592</v>
      </c>
      <c r="J9" s="820"/>
      <c r="K9" s="821"/>
    </row>
    <row r="10" spans="1:11" ht="21.75" customHeight="1" thickBot="1">
      <c r="A10" s="318" t="s">
        <v>3479</v>
      </c>
      <c r="B10" s="319"/>
      <c r="C10" s="825" t="e">
        <f>VLOOKUP('DATOS CONTRATISTA '!C7,COMPROMISOS!Q:R,2,0)</f>
        <v>#N/A</v>
      </c>
      <c r="D10" s="801"/>
      <c r="E10" s="801"/>
      <c r="F10" s="801"/>
      <c r="G10" s="801"/>
      <c r="H10" s="817"/>
      <c r="I10" s="822"/>
      <c r="J10" s="823"/>
      <c r="K10" s="824"/>
    </row>
    <row r="11" spans="1:11" ht="21.75" customHeight="1">
      <c r="A11" s="320" t="s">
        <v>3593</v>
      </c>
      <c r="B11" s="321"/>
      <c r="C11" s="800">
        <f>+'DATOS CONTRATISTA '!C7</f>
        <v>0</v>
      </c>
      <c r="D11" s="801"/>
      <c r="E11" s="801"/>
      <c r="F11" s="801"/>
      <c r="G11" s="801"/>
      <c r="H11" s="817"/>
      <c r="I11" s="826" t="s">
        <v>3594</v>
      </c>
      <c r="J11" s="826" t="s">
        <v>3595</v>
      </c>
      <c r="K11" s="826" t="s">
        <v>3596</v>
      </c>
    </row>
    <row r="12" spans="1:11" ht="21.75" customHeight="1" thickBot="1">
      <c r="A12" s="320" t="s">
        <v>3359</v>
      </c>
      <c r="B12" s="321"/>
      <c r="C12" s="800">
        <f>+'DATOS CONTRATISTA '!C40</f>
        <v>0</v>
      </c>
      <c r="D12" s="801"/>
      <c r="E12" s="801"/>
      <c r="F12" s="801"/>
      <c r="G12" s="801"/>
      <c r="H12" s="817"/>
      <c r="I12" s="827"/>
      <c r="J12" s="827"/>
      <c r="K12" s="827"/>
    </row>
    <row r="13" spans="1:11" ht="21.75" customHeight="1">
      <c r="A13" s="318" t="s">
        <v>3360</v>
      </c>
      <c r="B13" s="319"/>
      <c r="C13" s="800">
        <f>+'DATOS CONTRATISTA '!C41</f>
        <v>0</v>
      </c>
      <c r="D13" s="801"/>
      <c r="E13" s="801"/>
      <c r="F13" s="801"/>
      <c r="G13" s="801"/>
      <c r="H13" s="817"/>
      <c r="I13" s="828">
        <f>+'DATOS CONTRATISTA '!C31</f>
        <v>0</v>
      </c>
      <c r="J13" s="829"/>
      <c r="K13" s="830"/>
    </row>
    <row r="14" spans="1:11" ht="21.75" customHeight="1">
      <c r="A14" s="318" t="s">
        <v>3597</v>
      </c>
      <c r="B14" s="319"/>
      <c r="C14" s="800">
        <f>+'DATOS CONTRATISTA '!C14</f>
        <v>0</v>
      </c>
      <c r="D14" s="801"/>
      <c r="E14" s="801"/>
      <c r="F14" s="801"/>
      <c r="G14" s="801"/>
      <c r="H14" s="817"/>
      <c r="I14" s="831"/>
      <c r="J14" s="832"/>
      <c r="K14" s="833"/>
    </row>
    <row r="15" spans="1:11" ht="21.75" customHeight="1">
      <c r="A15" s="318" t="s">
        <v>3598</v>
      </c>
      <c r="B15" s="319"/>
      <c r="C15" s="802">
        <f>+'DATOS CONTRATISTA '!C42</f>
        <v>0</v>
      </c>
      <c r="D15" s="803"/>
      <c r="E15" s="803"/>
      <c r="F15" s="803"/>
      <c r="G15" s="803"/>
      <c r="H15" s="817"/>
      <c r="I15" s="831"/>
      <c r="J15" s="832"/>
      <c r="K15" s="833"/>
    </row>
    <row r="16" spans="1:11" ht="21.75" customHeight="1">
      <c r="A16" s="320" t="str">
        <f>+'DATOS CONTRATISTA '!B44</f>
        <v>CÓDIGO CPC</v>
      </c>
      <c r="B16" s="322"/>
      <c r="C16" s="800">
        <f>+'DATOS CONTRATISTA '!C44</f>
        <v>0</v>
      </c>
      <c r="D16" s="801"/>
      <c r="E16" s="801"/>
      <c r="F16" s="801"/>
      <c r="G16" s="801"/>
      <c r="H16" s="817"/>
      <c r="I16" s="831"/>
      <c r="J16" s="832"/>
      <c r="K16" s="833"/>
    </row>
    <row r="17" spans="1:11" ht="21.75" customHeight="1" thickBot="1">
      <c r="A17" s="323" t="s">
        <v>3365</v>
      </c>
      <c r="B17" s="324"/>
      <c r="C17" s="800">
        <f>+'DATOS CONTRATISTA '!C45</f>
        <v>0</v>
      </c>
      <c r="D17" s="801"/>
      <c r="E17" s="801"/>
      <c r="F17" s="801"/>
      <c r="G17" s="801"/>
      <c r="H17" s="817"/>
      <c r="I17" s="834"/>
      <c r="J17" s="835"/>
      <c r="K17" s="836"/>
    </row>
    <row r="18" spans="1:11" ht="15" thickBot="1">
      <c r="A18" s="774" t="s">
        <v>3599</v>
      </c>
      <c r="B18" s="775"/>
      <c r="C18" s="775"/>
      <c r="D18" s="775"/>
      <c r="E18" s="775"/>
      <c r="F18" s="775"/>
      <c r="G18" s="776"/>
      <c r="H18" s="817"/>
      <c r="I18" s="775" t="s">
        <v>3573</v>
      </c>
      <c r="J18" s="775"/>
      <c r="K18" s="776"/>
    </row>
    <row r="19" spans="1:11" ht="19.5" customHeight="1">
      <c r="A19" s="804" t="s">
        <v>3600</v>
      </c>
      <c r="B19" s="805"/>
      <c r="C19" s="806" t="str">
        <f>+'Certificado de Supervisión'!B7</f>
        <v/>
      </c>
      <c r="D19" s="807"/>
      <c r="E19" s="325" t="s">
        <v>3601</v>
      </c>
      <c r="F19" s="808">
        <f>+'DATOS CONTRATISTA '!C32</f>
        <v>0</v>
      </c>
      <c r="G19" s="809"/>
      <c r="H19" s="818"/>
      <c r="I19" s="810"/>
      <c r="J19" s="811"/>
      <c r="K19" s="812"/>
    </row>
    <row r="20" spans="1:11" ht="19.5" customHeight="1">
      <c r="A20" s="839" t="s">
        <v>3602</v>
      </c>
      <c r="B20" s="840"/>
      <c r="C20" s="843" t="e">
        <f>VLOOKUP(C11,COMPROMISOS!$Q:$AI,19,0)</f>
        <v>#N/A</v>
      </c>
      <c r="D20" s="844"/>
      <c r="E20" s="844"/>
      <c r="F20" s="844"/>
      <c r="G20" s="845"/>
      <c r="H20" s="818"/>
      <c r="I20" s="837"/>
      <c r="J20" s="837"/>
      <c r="K20" s="838"/>
    </row>
    <row r="21" spans="1:11" ht="19.5" customHeight="1">
      <c r="A21" s="839"/>
      <c r="B21" s="840"/>
      <c r="C21" s="846"/>
      <c r="D21" s="847"/>
      <c r="E21" s="847"/>
      <c r="F21" s="847"/>
      <c r="G21" s="848"/>
      <c r="H21" s="818"/>
      <c r="I21" s="852">
        <f>+'Certificado de Supervisión'!F21</f>
        <v>0</v>
      </c>
      <c r="J21" s="837"/>
      <c r="K21" s="838"/>
    </row>
    <row r="22" spans="1:11" ht="19.5" customHeight="1">
      <c r="A22" s="839"/>
      <c r="B22" s="840"/>
      <c r="C22" s="846"/>
      <c r="D22" s="847"/>
      <c r="E22" s="847"/>
      <c r="F22" s="847"/>
      <c r="G22" s="848"/>
      <c r="H22" s="818"/>
      <c r="I22" s="852"/>
      <c r="J22" s="837"/>
      <c r="K22" s="838"/>
    </row>
    <row r="23" spans="1:11" ht="19.5" customHeight="1">
      <c r="A23" s="839"/>
      <c r="B23" s="840"/>
      <c r="C23" s="846"/>
      <c r="D23" s="847"/>
      <c r="E23" s="847"/>
      <c r="F23" s="847"/>
      <c r="G23" s="848"/>
      <c r="H23" s="818"/>
      <c r="I23" s="852"/>
      <c r="J23" s="837"/>
      <c r="K23" s="838"/>
    </row>
    <row r="24" spans="1:11" ht="19.5" customHeight="1">
      <c r="A24" s="841"/>
      <c r="B24" s="842"/>
      <c r="C24" s="849"/>
      <c r="D24" s="850"/>
      <c r="E24" s="850"/>
      <c r="F24" s="850"/>
      <c r="G24" s="851"/>
      <c r="H24" s="818"/>
      <c r="I24" s="326"/>
      <c r="J24" s="326"/>
      <c r="K24" s="327"/>
    </row>
    <row r="25" spans="1:11">
      <c r="A25" s="853" t="s">
        <v>3603</v>
      </c>
      <c r="B25" s="854"/>
      <c r="C25" s="857">
        <f>+'DATOS CONTRATISTA '!C30</f>
        <v>0</v>
      </c>
      <c r="D25" s="858"/>
      <c r="E25" s="793" t="s">
        <v>3545</v>
      </c>
      <c r="F25" s="857">
        <f>+'DATOS CONTRATISTA '!C31</f>
        <v>0</v>
      </c>
      <c r="G25" s="862"/>
      <c r="H25" s="818"/>
      <c r="I25" s="837"/>
      <c r="J25" s="837"/>
      <c r="K25" s="838"/>
    </row>
    <row r="26" spans="1:11" ht="15" thickBot="1">
      <c r="A26" s="855"/>
      <c r="B26" s="856"/>
      <c r="C26" s="859"/>
      <c r="D26" s="860"/>
      <c r="E26" s="861"/>
      <c r="F26" s="859"/>
      <c r="G26" s="863"/>
      <c r="H26" s="818"/>
      <c r="I26" s="326"/>
      <c r="J26" s="326"/>
      <c r="K26" s="327"/>
    </row>
    <row r="27" spans="1:11" ht="15" thickBot="1">
      <c r="A27" s="875" t="s">
        <v>3604</v>
      </c>
      <c r="B27" s="876"/>
      <c r="C27" s="876"/>
      <c r="D27" s="876"/>
      <c r="E27" s="876"/>
      <c r="F27" s="876"/>
      <c r="G27" s="877"/>
      <c r="H27" s="817"/>
      <c r="I27" s="837"/>
      <c r="J27" s="837"/>
      <c r="K27" s="838"/>
    </row>
    <row r="28" spans="1:11" ht="18" customHeight="1" thickBot="1">
      <c r="A28" s="318" t="s">
        <v>3605</v>
      </c>
      <c r="B28" s="328"/>
      <c r="C28" s="329"/>
      <c r="D28" s="330" t="e">
        <f>VLOOKUP(C11,COMPROMISOS!$Q:$U,5,0)</f>
        <v>#N/A</v>
      </c>
      <c r="E28" s="331"/>
      <c r="F28" s="331"/>
      <c r="G28" s="332"/>
      <c r="H28" s="818"/>
      <c r="I28" s="326"/>
      <c r="J28" s="326"/>
      <c r="K28" s="327"/>
    </row>
    <row r="29" spans="1:11" ht="18" customHeight="1" thickBot="1">
      <c r="A29" s="318" t="s">
        <v>3606</v>
      </c>
      <c r="B29" s="333"/>
      <c r="C29" s="334"/>
      <c r="D29" s="335" t="e">
        <f>VLOOKUP(C11,COMPROMISOS!$Q:$X,8,0)</f>
        <v>#N/A</v>
      </c>
      <c r="E29" s="336"/>
      <c r="F29" s="336"/>
      <c r="G29" s="337"/>
      <c r="H29" s="818"/>
      <c r="I29" s="326"/>
      <c r="J29" s="326"/>
      <c r="K29" s="327"/>
    </row>
    <row r="30" spans="1:11" ht="18" customHeight="1" thickBot="1">
      <c r="A30" s="318" t="s">
        <v>3607</v>
      </c>
      <c r="B30" s="333"/>
      <c r="C30" s="334"/>
      <c r="D30" s="338" t="e">
        <f>VLOOKUP(C11,COMPROMISOS!$Q:$T,4,0)</f>
        <v>#N/A</v>
      </c>
      <c r="E30" s="339"/>
      <c r="F30" s="339"/>
      <c r="G30" s="340"/>
      <c r="H30" s="818"/>
      <c r="I30" s="878"/>
      <c r="J30" s="878"/>
      <c r="K30" s="879"/>
    </row>
    <row r="31" spans="1:11">
      <c r="A31" s="341"/>
      <c r="B31" s="880" t="s">
        <v>3608</v>
      </c>
      <c r="C31" s="882" t="str">
        <f>+'Certificado de Supervisión'!B23</f>
        <v>de Pesos M/Cte</v>
      </c>
      <c r="D31" s="883"/>
      <c r="E31" s="883"/>
      <c r="F31" s="884"/>
      <c r="G31" s="888" t="s">
        <v>3609</v>
      </c>
      <c r="H31" s="817"/>
      <c r="I31" s="890">
        <f>+I21</f>
        <v>0</v>
      </c>
      <c r="J31" s="891"/>
      <c r="K31" s="892"/>
    </row>
    <row r="32" spans="1:11" ht="15" thickBot="1">
      <c r="A32" s="342"/>
      <c r="B32" s="881"/>
      <c r="C32" s="885"/>
      <c r="D32" s="886"/>
      <c r="E32" s="886"/>
      <c r="F32" s="887"/>
      <c r="G32" s="889"/>
      <c r="H32" s="817"/>
      <c r="I32" s="893"/>
      <c r="J32" s="894"/>
      <c r="K32" s="895"/>
    </row>
    <row r="33" spans="1:11" ht="17.25" customHeight="1">
      <c r="A33" s="343"/>
      <c r="B33" s="864" t="s">
        <v>3610</v>
      </c>
      <c r="C33" s="864"/>
      <c r="D33" s="864"/>
      <c r="E33" s="864"/>
      <c r="F33" s="864"/>
      <c r="G33" s="865"/>
      <c r="H33" s="817"/>
      <c r="I33" s="866">
        <f>+I31</f>
        <v>0</v>
      </c>
      <c r="J33" s="867"/>
      <c r="K33" s="868"/>
    </row>
    <row r="34" spans="1:11" ht="32.25" customHeight="1">
      <c r="A34" s="869" t="s">
        <v>3611</v>
      </c>
      <c r="B34" s="870"/>
      <c r="C34" s="870"/>
      <c r="D34" s="870"/>
      <c r="E34" s="870"/>
      <c r="F34" s="870"/>
      <c r="G34" s="870"/>
      <c r="H34" s="870"/>
      <c r="I34" s="870"/>
      <c r="J34" s="870"/>
      <c r="K34" s="870"/>
    </row>
    <row r="35" spans="1:11" ht="18" customHeight="1">
      <c r="A35" s="344"/>
      <c r="B35" s="345"/>
      <c r="C35" s="345"/>
      <c r="D35" s="345"/>
      <c r="E35" s="345"/>
      <c r="F35" s="345"/>
      <c r="G35" s="345"/>
      <c r="H35" s="345"/>
      <c r="I35" s="345"/>
      <c r="J35" s="345"/>
      <c r="K35" s="345"/>
    </row>
    <row r="36" spans="1:11" s="348" customFormat="1" ht="42.75" customHeight="1">
      <c r="A36" s="872" t="s">
        <v>3612</v>
      </c>
      <c r="B36" s="873"/>
      <c r="C36" s="428">
        <f>+'DATOS CONTRATISTA '!C47</f>
        <v>0</v>
      </c>
      <c r="D36" s="904" t="s">
        <v>3613</v>
      </c>
      <c r="E36" s="904"/>
      <c r="F36" s="346">
        <f>+'DATOS CONTRATISTA '!C43</f>
        <v>0</v>
      </c>
      <c r="G36" s="347" t="s">
        <v>3614</v>
      </c>
      <c r="H36" s="904">
        <f>+'DATOS CONTRATISTA '!C8</f>
        <v>0</v>
      </c>
      <c r="I36" s="904"/>
      <c r="J36" s="904"/>
      <c r="K36" s="904"/>
    </row>
    <row r="37" spans="1:11" ht="16.5" customHeight="1">
      <c r="A37" s="872"/>
      <c r="B37" s="874"/>
      <c r="C37" s="874"/>
      <c r="D37" s="874"/>
      <c r="E37" s="874"/>
      <c r="F37" s="874"/>
      <c r="G37" s="874"/>
      <c r="H37" s="874"/>
      <c r="I37" s="874"/>
      <c r="J37" s="874"/>
      <c r="K37" s="873"/>
    </row>
    <row r="38" spans="1:11" ht="71.25" customHeight="1">
      <c r="A38" s="871" t="s">
        <v>3615</v>
      </c>
      <c r="B38" s="871"/>
      <c r="C38" s="871"/>
      <c r="D38" s="871" t="s">
        <v>3615</v>
      </c>
      <c r="E38" s="871"/>
      <c r="F38" s="871"/>
      <c r="G38" s="905" t="s">
        <v>3616</v>
      </c>
      <c r="H38" s="905"/>
      <c r="I38" s="905"/>
      <c r="J38" s="905"/>
      <c r="K38" s="905"/>
    </row>
    <row r="39" spans="1:11" ht="28.5" customHeight="1">
      <c r="A39" s="906">
        <f>+'Certificado de Supervisión'!B63</f>
        <v>0</v>
      </c>
      <c r="B39" s="906"/>
      <c r="C39" s="906"/>
      <c r="D39" s="906">
        <f>+'DATOS CONTRATISTA '!C22</f>
        <v>0</v>
      </c>
      <c r="E39" s="906"/>
      <c r="F39" s="906"/>
      <c r="G39" s="907" t="e">
        <f>+C10</f>
        <v>#N/A</v>
      </c>
      <c r="H39" s="908"/>
      <c r="I39" s="908"/>
      <c r="J39" s="908"/>
      <c r="K39" s="908"/>
    </row>
    <row r="40" spans="1:11" hidden="1">
      <c r="A40" s="896">
        <f>+'Certificado de Supervisión'!B64</f>
        <v>0</v>
      </c>
      <c r="B40" s="897"/>
      <c r="C40" s="898"/>
      <c r="D40" s="899" t="str">
        <f>IF('Certificado de Supervisión'!F64=0,"")</f>
        <v/>
      </c>
      <c r="E40" s="793"/>
      <c r="F40" s="900"/>
      <c r="G40" s="901">
        <f>+C11</f>
        <v>0</v>
      </c>
      <c r="H40" s="902"/>
      <c r="I40" s="902"/>
      <c r="J40" s="902"/>
      <c r="K40" s="903"/>
    </row>
  </sheetData>
  <sheetProtection algorithmName="SHA-512" hashValue="X3MAHVFiv5P36+egYk5fnuzdcRCiUc0BBV1p+MHUbwZM4xx1iCzYmrBADkMefI7FB1pVuoHM3CKgy91UTixvpw==" saltValue="QlaoQlrN7ObckwalOEymDw==" spinCount="100000" sheet="1" formatCells="0" formatColumns="0" formatRows="0"/>
  <mergeCells count="68">
    <mergeCell ref="A1:B3"/>
    <mergeCell ref="I1:K3"/>
    <mergeCell ref="G3:H3"/>
    <mergeCell ref="G2:H2"/>
    <mergeCell ref="G1:H1"/>
    <mergeCell ref="C3:F3"/>
    <mergeCell ref="C1:F2"/>
    <mergeCell ref="A40:C40"/>
    <mergeCell ref="D40:F40"/>
    <mergeCell ref="G40:K40"/>
    <mergeCell ref="D36:E36"/>
    <mergeCell ref="H36:K36"/>
    <mergeCell ref="D38:F38"/>
    <mergeCell ref="G38:K38"/>
    <mergeCell ref="A39:C39"/>
    <mergeCell ref="D39:F39"/>
    <mergeCell ref="G39:K39"/>
    <mergeCell ref="A27:G27"/>
    <mergeCell ref="I27:K27"/>
    <mergeCell ref="I30:K30"/>
    <mergeCell ref="B31:B32"/>
    <mergeCell ref="C31:F32"/>
    <mergeCell ref="G31:G32"/>
    <mergeCell ref="I31:K32"/>
    <mergeCell ref="B33:G33"/>
    <mergeCell ref="I33:K33"/>
    <mergeCell ref="A34:K34"/>
    <mergeCell ref="A38:C38"/>
    <mergeCell ref="A36:B36"/>
    <mergeCell ref="A37:K37"/>
    <mergeCell ref="I25:K25"/>
    <mergeCell ref="A20:B24"/>
    <mergeCell ref="C20:G24"/>
    <mergeCell ref="I20:K20"/>
    <mergeCell ref="I21:K23"/>
    <mergeCell ref="A25:B26"/>
    <mergeCell ref="C25:D26"/>
    <mergeCell ref="E25:E26"/>
    <mergeCell ref="F25:G26"/>
    <mergeCell ref="A19:B19"/>
    <mergeCell ref="C19:D19"/>
    <mergeCell ref="F19:G19"/>
    <mergeCell ref="I19:K19"/>
    <mergeCell ref="I8:K8"/>
    <mergeCell ref="A9:G9"/>
    <mergeCell ref="H9:H33"/>
    <mergeCell ref="I9:K10"/>
    <mergeCell ref="C10:G10"/>
    <mergeCell ref="C11:G11"/>
    <mergeCell ref="I11:I12"/>
    <mergeCell ref="J11:J12"/>
    <mergeCell ref="K11:K12"/>
    <mergeCell ref="C12:G12"/>
    <mergeCell ref="I13:K17"/>
    <mergeCell ref="C17:G17"/>
    <mergeCell ref="A18:G18"/>
    <mergeCell ref="I18:K18"/>
    <mergeCell ref="I4:K5"/>
    <mergeCell ref="I6:K7"/>
    <mergeCell ref="A5:H5"/>
    <mergeCell ref="A6:H6"/>
    <mergeCell ref="A7:H7"/>
    <mergeCell ref="A8:H8"/>
    <mergeCell ref="A4:H4"/>
    <mergeCell ref="C13:G13"/>
    <mergeCell ref="C14:G14"/>
    <mergeCell ref="C15:G15"/>
    <mergeCell ref="C16:G16"/>
  </mergeCells>
  <conditionalFormatting sqref="C10:C17">
    <cfRule type="cellIs" dxfId="31" priority="13" operator="equal">
      <formula>0</formula>
    </cfRule>
    <cfRule type="cellIs" dxfId="30" priority="14" operator="between">
      <formula>0</formula>
      <formula>0</formula>
    </cfRule>
  </conditionalFormatting>
  <conditionalFormatting sqref="C19:C20">
    <cfRule type="cellIs" dxfId="29" priority="3" operator="equal">
      <formula>0</formula>
    </cfRule>
    <cfRule type="cellIs" dxfId="28" priority="4" operator="between">
      <formula>0</formula>
      <formula>0</formula>
    </cfRule>
  </conditionalFormatting>
  <conditionalFormatting sqref="C25">
    <cfRule type="cellIs" dxfId="27" priority="7" operator="equal">
      <formula>0</formula>
    </cfRule>
    <cfRule type="cellIs" dxfId="26" priority="8" operator="between">
      <formula>0</formula>
      <formula>0</formula>
    </cfRule>
  </conditionalFormatting>
  <conditionalFormatting sqref="F19">
    <cfRule type="cellIs" dxfId="25" priority="9" operator="equal">
      <formula>0</formula>
    </cfRule>
    <cfRule type="cellIs" dxfId="24" priority="10" operator="between">
      <formula>0</formula>
      <formula>0</formula>
    </cfRule>
  </conditionalFormatting>
  <conditionalFormatting sqref="F25">
    <cfRule type="cellIs" dxfId="23" priority="5" operator="equal">
      <formula>0</formula>
    </cfRule>
    <cfRule type="cellIs" dxfId="22" priority="6" operator="between">
      <formula>0</formula>
      <formula>0</formula>
    </cfRule>
  </conditionalFormatting>
  <conditionalFormatting sqref="I4">
    <cfRule type="cellIs" dxfId="21" priority="1" operator="equal">
      <formula>0</formula>
    </cfRule>
    <cfRule type="cellIs" dxfId="20" priority="2" operator="between">
      <formula>0</formula>
      <formula>0</formula>
    </cfRule>
  </conditionalFormatting>
  <hyperlinks>
    <hyperlink ref="A8" r:id="rId1" xr:uid="{00000000-0004-0000-0800-000000000000}"/>
  </hyperlinks>
  <pageMargins left="0.25" right="0.25" top="0.74803149606299213" bottom="0.74803149606299213" header="0.31496062992125984" footer="0.31496062992125984"/>
  <pageSetup scale="74"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F5C441-04EC-4754-807B-5239FF7F8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7F7E06-E42C-49F9-9D0F-9D14AB7F781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4EC223DB-11EA-46F6-AB82-DE6A4B7E2E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6</vt:i4>
      </vt:variant>
    </vt:vector>
  </HeadingPairs>
  <TitlesOfParts>
    <vt:vector size="26" baseType="lpstr">
      <vt:lpstr>COMPROMISOS</vt:lpstr>
      <vt:lpstr>INSTRUCCIONES</vt:lpstr>
      <vt:lpstr>DATOS CONTRATISTA </vt:lpstr>
      <vt:lpstr>383</vt:lpstr>
      <vt:lpstr>Hoja3</vt:lpstr>
      <vt:lpstr>CONVENIOS</vt:lpstr>
      <vt:lpstr>Lista de Chequeo (No Adjuntar)</vt:lpstr>
      <vt:lpstr>Certificado de Supervisión</vt:lpstr>
      <vt:lpstr>Documento Soporte</vt:lpstr>
      <vt:lpstr> Declaracion Juramentada</vt:lpstr>
      <vt:lpstr>PRESENTACIÓN DE INFORMES </vt:lpstr>
      <vt:lpstr>KEY</vt:lpstr>
      <vt:lpstr>Certificacion AT</vt:lpstr>
      <vt:lpstr>Historial de Cambios</vt:lpstr>
      <vt:lpstr>Infor Apoyo Código CPC</vt:lpstr>
      <vt:lpstr>ica</vt:lpstr>
      <vt:lpstr>CODIGO ÁREAS -IDEAM</vt:lpstr>
      <vt:lpstr>Convertidor de numero en letras</vt:lpstr>
      <vt:lpstr>Criterio</vt:lpstr>
      <vt:lpstr>Criterios</vt:lpstr>
      <vt:lpstr>' Declaracion Juramentada'!Área_de_impresión</vt:lpstr>
      <vt:lpstr>'Certificado de Supervisión'!Área_de_impresión</vt:lpstr>
      <vt:lpstr>'Documento Soporte'!Área_de_impresión</vt:lpstr>
      <vt:lpstr>'Lista de Chequeo (No Adjuntar)'!Área_de_impresión</vt:lpstr>
      <vt:lpstr>'Lista de Chequeo (No Adjuntar)'!Títulos_a_imprimir</vt:lpstr>
      <vt:lpstr>'PRESENTACIÓN DE INFORMES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IDEAM</dc:creator>
  <cp:keywords/>
  <dc:description/>
  <cp:lastModifiedBy>Natalia Andrea Fique Gutiérrez</cp:lastModifiedBy>
  <cp:revision/>
  <dcterms:created xsi:type="dcterms:W3CDTF">2012-03-05T19:40:51Z</dcterms:created>
  <dcterms:modified xsi:type="dcterms:W3CDTF">2025-04-21T14:15:06Z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2024-09-30T19:23:52Z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dc67371e-3f1f-4d16-807c-d82ec303d6d5</vt:lpwstr>
  </property>
  <property fmtid="{D5CDD505-2E9C-101B-9397-08002B2CF9AE}" pid="9" name="MSIP_Label_defa4170-0d19-0005-0004-bc88714345d2_ContentBits">
    <vt:lpwstr>0</vt:lpwstr>
  </property>
  <property fmtid="{D5CDD505-2E9C-101B-9397-08002B2CF9AE}" pid="10" name="MediaServiceImageTags">
    <vt:lpwstr/>
  </property>
</Properties>
</file>