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tables/table1.xml" ContentType="application/vnd.openxmlformats-officedocument.spreadsheetml.tab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lpaez\Downloads\DOCUMENTACION\DOCUMENTOS SGC\"/>
    </mc:Choice>
  </mc:AlternateContent>
  <xr:revisionPtr revIDLastSave="0" documentId="13_ncr:1_{C470614A-F0F9-406D-9254-2F4118EF9912}" xr6:coauthVersionLast="47" xr6:coauthVersionMax="47" xr10:uidLastSave="{00000000-0000-0000-0000-000000000000}"/>
  <bookViews>
    <workbookView xWindow="-120" yWindow="-120" windowWidth="29040" windowHeight="15720" tabRatio="810" activeTab="7" xr2:uid="{00000000-000D-0000-FFFF-FFFF00000000}"/>
  </bookViews>
  <sheets>
    <sheet name="INSTRUCCIONES DE USO" sheetId="8" r:id="rId1"/>
    <sheet name="Identificación grupo" sheetId="4" r:id="rId2"/>
    <sheet name="Hoja1" sheetId="5" state="hidden" r:id="rId3"/>
    <sheet name="EVIDENCIA-INF.DOCUMENTAL" sheetId="2" r:id="rId4"/>
    <sheet name="base diagnostico" sheetId="7" state="hidden" r:id="rId5"/>
    <sheet name="EVIDENCIA-DICCIONARIO T.DAT" sheetId="9" r:id="rId6"/>
    <sheet name="DIAGNOSTICO" sheetId="6" r:id="rId7"/>
    <sheet name="CAMBIOS" sheetId="11" r:id="rId8"/>
  </sheets>
  <definedNames>
    <definedName name="_xlnm._FilterDatabase" localSheetId="4" hidden="1">'base diagnostico'!$T$11:$W$11</definedName>
    <definedName name="_xlnm._FilterDatabase" localSheetId="3" hidden="1">'EVIDENCIA-INF.DOCUMENTAL'!$A$16:$V$428</definedName>
    <definedName name="A">#REF!</definedName>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_xlnm.Print_Area" localSheetId="3">'EVIDENCIA-INF.DOCUMENTAL'!$B$1:$G$428</definedName>
    <definedName name="_xlnm.Print_Area" localSheetId="1">'Identificación grupo'!$B$2:$G$47</definedName>
    <definedName name="_xlnm.Print_Area" localSheetId="0">'INSTRUCCIONES DE USO'!$B$2:$D$31</definedName>
    <definedName name="Departamentos">#REF!</definedName>
    <definedName name="Fuentes">#REF!</definedName>
    <definedName name="Indicadores">#REF!</definedName>
    <definedName name="Objetivos">OFFSET(#REF!,0,0,COUNTA(#REF!)-1,1)</definedName>
    <definedName nam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2" i="2" l="1"/>
  <c r="A17" i="6" l="1"/>
  <c r="A16" i="6"/>
  <c r="A15" i="6"/>
  <c r="A14" i="6"/>
  <c r="A13" i="6"/>
  <c r="A12" i="6"/>
  <c r="A11" i="6"/>
  <c r="A10" i="6"/>
  <c r="A9" i="6"/>
  <c r="A8" i="6"/>
  <c r="M58" i="7"/>
  <c r="E58" i="7"/>
  <c r="D58" i="7"/>
  <c r="C58" i="7"/>
  <c r="B58" i="7"/>
  <c r="M57" i="7"/>
  <c r="E57" i="7"/>
  <c r="D57" i="7"/>
  <c r="C57" i="7"/>
  <c r="B57" i="7"/>
  <c r="O56" i="7"/>
  <c r="M56" i="7"/>
  <c r="E56" i="7"/>
  <c r="D56" i="7"/>
  <c r="C56" i="7"/>
  <c r="B56" i="7"/>
  <c r="M54" i="7"/>
  <c r="E54" i="7"/>
  <c r="D54" i="7"/>
  <c r="C54" i="7"/>
  <c r="B54" i="7"/>
  <c r="O53" i="7"/>
  <c r="M53" i="7"/>
  <c r="E53" i="7"/>
  <c r="D53" i="7"/>
  <c r="D52" i="7" s="1"/>
  <c r="C53" i="7"/>
  <c r="B53" i="7"/>
  <c r="B52" i="7" s="1"/>
  <c r="P51" i="7"/>
  <c r="O51" i="7"/>
  <c r="M51" i="7"/>
  <c r="E51" i="7"/>
  <c r="D51" i="7"/>
  <c r="C51" i="7"/>
  <c r="B51" i="7"/>
  <c r="M50" i="7"/>
  <c r="E50" i="7"/>
  <c r="D50" i="7"/>
  <c r="C50" i="7"/>
  <c r="B50" i="7"/>
  <c r="P49" i="7"/>
  <c r="N49" i="7"/>
  <c r="M49" i="7"/>
  <c r="E49" i="7"/>
  <c r="D49" i="7"/>
  <c r="C49" i="7"/>
  <c r="B49" i="7"/>
  <c r="P48" i="7"/>
  <c r="M48" i="7"/>
  <c r="K48" i="7"/>
  <c r="E48" i="7"/>
  <c r="D48" i="7"/>
  <c r="C48" i="7"/>
  <c r="B48" i="7"/>
  <c r="P47" i="7"/>
  <c r="M47" i="7"/>
  <c r="K47" i="7"/>
  <c r="E47" i="7"/>
  <c r="D47" i="7"/>
  <c r="C47" i="7"/>
  <c r="B47" i="7"/>
  <c r="Q46" i="7"/>
  <c r="P46" i="7"/>
  <c r="H46" i="7"/>
  <c r="E46" i="7"/>
  <c r="D46" i="7"/>
  <c r="C46" i="7"/>
  <c r="B46" i="7"/>
  <c r="Q45" i="7"/>
  <c r="L45" i="7"/>
  <c r="E45" i="7"/>
  <c r="D45" i="7"/>
  <c r="C45" i="7"/>
  <c r="B45" i="7"/>
  <c r="Q44" i="7"/>
  <c r="P44" i="7"/>
  <c r="M44" i="7"/>
  <c r="H44" i="7"/>
  <c r="E44" i="7"/>
  <c r="D44" i="7"/>
  <c r="C44" i="7"/>
  <c r="B44" i="7"/>
  <c r="P43" i="7"/>
  <c r="O43" i="7"/>
  <c r="N43" i="7"/>
  <c r="I43" i="7"/>
  <c r="H43" i="7"/>
  <c r="G43" i="7"/>
  <c r="E43" i="7"/>
  <c r="D43" i="7"/>
  <c r="C43" i="7"/>
  <c r="B43" i="7"/>
  <c r="Q42" i="7"/>
  <c r="P42" i="7"/>
  <c r="N42" i="7"/>
  <c r="M42" i="7"/>
  <c r="H42" i="7"/>
  <c r="G42" i="7"/>
  <c r="E42" i="7"/>
  <c r="D42" i="7"/>
  <c r="C42" i="7"/>
  <c r="B42" i="7"/>
  <c r="P40" i="7"/>
  <c r="M40" i="7"/>
  <c r="J40" i="7"/>
  <c r="I40" i="7"/>
  <c r="E40" i="7"/>
  <c r="D40" i="7"/>
  <c r="C40" i="7"/>
  <c r="B40" i="7"/>
  <c r="P39" i="7"/>
  <c r="M39" i="7"/>
  <c r="I39" i="7"/>
  <c r="E39" i="7"/>
  <c r="D39" i="7"/>
  <c r="C39" i="7"/>
  <c r="B39" i="7"/>
  <c r="P38" i="7"/>
  <c r="M38" i="7"/>
  <c r="I38" i="7"/>
  <c r="E38" i="7"/>
  <c r="D38" i="7"/>
  <c r="C38" i="7"/>
  <c r="B38" i="7"/>
  <c r="P36" i="7"/>
  <c r="M36" i="7"/>
  <c r="H36" i="7"/>
  <c r="E36" i="7"/>
  <c r="D36" i="7"/>
  <c r="C36" i="7"/>
  <c r="B36" i="7"/>
  <c r="P35" i="7"/>
  <c r="N35" i="7"/>
  <c r="M35" i="7"/>
  <c r="K35" i="7"/>
  <c r="J35" i="7"/>
  <c r="I35" i="7"/>
  <c r="G35" i="7"/>
  <c r="F35" i="7"/>
  <c r="E35" i="7"/>
  <c r="D35" i="7"/>
  <c r="C35" i="7"/>
  <c r="B35" i="7"/>
  <c r="Q34" i="7"/>
  <c r="L34" i="7"/>
  <c r="K34" i="7"/>
  <c r="E34" i="7"/>
  <c r="D34" i="7"/>
  <c r="C34" i="7"/>
  <c r="B34" i="7"/>
  <c r="Q33" i="7"/>
  <c r="I33" i="7"/>
  <c r="E33" i="7"/>
  <c r="D33" i="7"/>
  <c r="C33" i="7"/>
  <c r="B33" i="7"/>
  <c r="P32" i="7"/>
  <c r="M32" i="7"/>
  <c r="F32" i="7"/>
  <c r="E32" i="7"/>
  <c r="D32" i="7"/>
  <c r="C32" i="7"/>
  <c r="B32" i="7"/>
  <c r="M30" i="7"/>
  <c r="L30" i="7"/>
  <c r="H30" i="7"/>
  <c r="F30" i="7"/>
  <c r="E30" i="7"/>
  <c r="E17" i="6" s="1"/>
  <c r="D30" i="7"/>
  <c r="D17" i="6" s="1"/>
  <c r="C30" i="7"/>
  <c r="C17" i="6" s="1"/>
  <c r="B30" i="7"/>
  <c r="B17" i="6" s="1"/>
  <c r="Q29" i="7"/>
  <c r="P29" i="7"/>
  <c r="N29" i="7"/>
  <c r="L29" i="7"/>
  <c r="H29" i="7"/>
  <c r="G29" i="7"/>
  <c r="E29" i="7"/>
  <c r="D29" i="7"/>
  <c r="D16" i="6" s="1"/>
  <c r="C29" i="7"/>
  <c r="C16" i="6" s="1"/>
  <c r="B29" i="7"/>
  <c r="E28" i="7"/>
  <c r="D28" i="7"/>
  <c r="C28" i="7"/>
  <c r="B28" i="7"/>
  <c r="Q27" i="7"/>
  <c r="O27" i="7"/>
  <c r="M27" i="7"/>
  <c r="K27" i="7"/>
  <c r="I27" i="7"/>
  <c r="H27" i="7"/>
  <c r="F27" i="7"/>
  <c r="E27" i="7"/>
  <c r="E14" i="6" s="1"/>
  <c r="D27" i="7"/>
  <c r="C27" i="7"/>
  <c r="C14" i="6" s="1"/>
  <c r="B27" i="7"/>
  <c r="B14" i="6" s="1"/>
  <c r="Q26" i="7"/>
  <c r="O26" i="7"/>
  <c r="M26" i="7"/>
  <c r="K26" i="7"/>
  <c r="I26" i="7"/>
  <c r="H26" i="7"/>
  <c r="F26" i="7"/>
  <c r="E26" i="7"/>
  <c r="E13" i="6" s="1"/>
  <c r="D26" i="7"/>
  <c r="D13" i="6" s="1"/>
  <c r="C26" i="7"/>
  <c r="C13" i="6" s="1"/>
  <c r="B26" i="7"/>
  <c r="B13" i="6" s="1"/>
  <c r="Q25" i="7"/>
  <c r="P25" i="7"/>
  <c r="O25" i="7"/>
  <c r="M25" i="7"/>
  <c r="L25" i="7"/>
  <c r="K25" i="7"/>
  <c r="I25" i="7"/>
  <c r="G25" i="7"/>
  <c r="F25" i="7"/>
  <c r="E25" i="7"/>
  <c r="E12" i="6" s="1"/>
  <c r="D25" i="7"/>
  <c r="D12" i="6" s="1"/>
  <c r="C25" i="7"/>
  <c r="C12" i="6" s="1"/>
  <c r="B25" i="7"/>
  <c r="B12" i="6" s="1"/>
  <c r="P24" i="7"/>
  <c r="N24" i="7"/>
  <c r="M24" i="7"/>
  <c r="K24" i="7"/>
  <c r="I24" i="7"/>
  <c r="G24" i="7"/>
  <c r="F24" i="7"/>
  <c r="E24" i="7"/>
  <c r="E11" i="6" s="1"/>
  <c r="D24" i="7"/>
  <c r="D11" i="6" s="1"/>
  <c r="C24" i="7"/>
  <c r="C11" i="6" s="1"/>
  <c r="B24" i="7"/>
  <c r="B11" i="6" s="1"/>
  <c r="Q23" i="7"/>
  <c r="P23" i="7"/>
  <c r="N23" i="7"/>
  <c r="M23" i="7"/>
  <c r="L23" i="7"/>
  <c r="K23" i="7"/>
  <c r="J23" i="7"/>
  <c r="I23" i="7"/>
  <c r="G23" i="7"/>
  <c r="F23" i="7"/>
  <c r="E23" i="7"/>
  <c r="D23" i="7"/>
  <c r="C23" i="7"/>
  <c r="B23" i="7"/>
  <c r="P22" i="7"/>
  <c r="M22" i="7"/>
  <c r="E22" i="7"/>
  <c r="E9" i="6" s="1"/>
  <c r="D22" i="7"/>
  <c r="D9" i="6" s="1"/>
  <c r="C22" i="7"/>
  <c r="C9" i="6" s="1"/>
  <c r="B22" i="7"/>
  <c r="B9" i="6" s="1"/>
  <c r="E21" i="7"/>
  <c r="E8" i="6" s="1"/>
  <c r="D21" i="7"/>
  <c r="D8" i="6" s="1"/>
  <c r="C21" i="7"/>
  <c r="C8" i="6" s="1"/>
  <c r="B21" i="7"/>
  <c r="B8" i="6" s="1"/>
  <c r="AB19" i="7"/>
  <c r="Q19" i="7"/>
  <c r="O19" i="7"/>
  <c r="M19" i="7"/>
  <c r="L19" i="7"/>
  <c r="E19" i="7"/>
  <c r="D19" i="7"/>
  <c r="C19" i="7"/>
  <c r="B19" i="7"/>
  <c r="AB18" i="7"/>
  <c r="M18" i="7"/>
  <c r="I18" i="7"/>
  <c r="G18" i="7"/>
  <c r="E18" i="7"/>
  <c r="D18" i="7"/>
  <c r="C18" i="7"/>
  <c r="B18" i="7"/>
  <c r="AB17" i="7"/>
  <c r="P17" i="7"/>
  <c r="G17" i="7"/>
  <c r="E17" i="7"/>
  <c r="D17" i="7"/>
  <c r="C17" i="7"/>
  <c r="B17" i="7"/>
  <c r="AB16" i="7"/>
  <c r="P16" i="7"/>
  <c r="M16" i="7"/>
  <c r="H16" i="7"/>
  <c r="G16" i="7"/>
  <c r="E16" i="7"/>
  <c r="D16" i="7"/>
  <c r="C16" i="7"/>
  <c r="B16" i="7"/>
  <c r="AB15" i="7"/>
  <c r="P15" i="7"/>
  <c r="M15" i="7"/>
  <c r="G15" i="7"/>
  <c r="E15" i="7"/>
  <c r="D15" i="7"/>
  <c r="C15" i="7"/>
  <c r="B15" i="7"/>
  <c r="AB14" i="7"/>
  <c r="O14" i="7"/>
  <c r="G14" i="7"/>
  <c r="E14" i="7"/>
  <c r="D14" i="7"/>
  <c r="C14" i="7"/>
  <c r="B14" i="7"/>
  <c r="AB13" i="7"/>
  <c r="E13" i="7"/>
  <c r="D13" i="7"/>
  <c r="C13" i="7"/>
  <c r="B13" i="7"/>
  <c r="AB12" i="7"/>
  <c r="Q11" i="7"/>
  <c r="P11" i="7"/>
  <c r="M11" i="7"/>
  <c r="L11" i="7"/>
  <c r="E11" i="7"/>
  <c r="D11" i="7"/>
  <c r="C11" i="7"/>
  <c r="B11" i="7"/>
  <c r="P10" i="7"/>
  <c r="M10" i="7"/>
  <c r="J10" i="7"/>
  <c r="E10" i="7"/>
  <c r="D10" i="7"/>
  <c r="C10" i="7"/>
  <c r="B10" i="7"/>
  <c r="P9" i="7"/>
  <c r="E9" i="7"/>
  <c r="D9" i="7"/>
  <c r="C9" i="7"/>
  <c r="B9" i="7"/>
  <c r="P8" i="7"/>
  <c r="M8" i="7"/>
  <c r="J8" i="7"/>
  <c r="I8" i="7"/>
  <c r="E8" i="7"/>
  <c r="D8" i="7"/>
  <c r="C8" i="7"/>
  <c r="B8" i="7"/>
  <c r="P7" i="7"/>
  <c r="O7" i="7"/>
  <c r="M7" i="7"/>
  <c r="E7" i="7"/>
  <c r="D7" i="7"/>
  <c r="C7" i="7"/>
  <c r="B7" i="7"/>
  <c r="P6" i="7"/>
  <c r="M6" i="7"/>
  <c r="H6" i="7"/>
  <c r="E6" i="7"/>
  <c r="D6" i="7"/>
  <c r="C6" i="7"/>
  <c r="B6" i="7"/>
  <c r="P5" i="7"/>
  <c r="M5" i="7"/>
  <c r="H5" i="7"/>
  <c r="E5" i="7"/>
  <c r="D5" i="7"/>
  <c r="C5" i="7"/>
  <c r="B5" i="7"/>
  <c r="P4" i="7"/>
  <c r="O4" i="7"/>
  <c r="M4" i="7"/>
  <c r="G4" i="7"/>
  <c r="E4" i="7"/>
  <c r="D4" i="7"/>
  <c r="C4" i="7"/>
  <c r="B4" i="7"/>
  <c r="P3" i="7"/>
  <c r="O3" i="7"/>
  <c r="M3" i="7"/>
  <c r="E3" i="7"/>
  <c r="D3" i="7"/>
  <c r="C3" i="7"/>
  <c r="B3" i="7"/>
  <c r="E144" i="5"/>
  <c r="E143" i="5"/>
  <c r="E142" i="5"/>
  <c r="E141" i="5"/>
  <c r="E140" i="5"/>
  <c r="E139" i="5"/>
  <c r="E134" i="5"/>
  <c r="E131" i="5"/>
  <c r="E128" i="5"/>
  <c r="E125" i="5"/>
  <c r="E122" i="5"/>
  <c r="E107" i="5"/>
  <c r="E100" i="5"/>
  <c r="E98" i="5"/>
  <c r="E97" i="5"/>
  <c r="E96" i="5"/>
  <c r="E95" i="5"/>
  <c r="E94" i="5"/>
  <c r="E93" i="5"/>
  <c r="E92" i="5"/>
  <c r="E91" i="5"/>
  <c r="E90" i="5"/>
  <c r="E89" i="5"/>
  <c r="E87" i="5"/>
  <c r="E86" i="5"/>
  <c r="E85" i="5"/>
  <c r="E84" i="5"/>
  <c r="E83" i="5"/>
  <c r="E82" i="5"/>
  <c r="E81" i="5"/>
  <c r="E80" i="5"/>
  <c r="E79" i="5"/>
  <c r="E78" i="5"/>
  <c r="E77" i="5"/>
  <c r="E76" i="5"/>
  <c r="E75" i="5"/>
  <c r="E74" i="5"/>
  <c r="E73" i="5"/>
  <c r="E72" i="5"/>
  <c r="E71" i="5"/>
  <c r="E70" i="5"/>
  <c r="E69" i="5"/>
  <c r="E68" i="5"/>
  <c r="E67" i="5"/>
  <c r="E66" i="5"/>
  <c r="E65" i="5"/>
  <c r="E64" i="5"/>
  <c r="E63" i="5"/>
  <c r="E62" i="5"/>
  <c r="E61" i="5"/>
  <c r="E59" i="5"/>
  <c r="E57" i="5"/>
  <c r="E54" i="5"/>
  <c r="E53" i="5"/>
  <c r="E51" i="5"/>
  <c r="E50" i="5"/>
  <c r="E48" i="5"/>
  <c r="E46" i="5"/>
  <c r="E44" i="5"/>
  <c r="E42" i="5"/>
  <c r="E41" i="5"/>
  <c r="E39" i="5"/>
  <c r="E37" i="5"/>
  <c r="E36" i="5"/>
  <c r="E35" i="5"/>
  <c r="E33" i="5"/>
  <c r="E32" i="5"/>
  <c r="E30" i="5"/>
  <c r="E28" i="5"/>
  <c r="E26" i="5"/>
  <c r="E25" i="5"/>
  <c r="E24" i="5"/>
  <c r="E23" i="5"/>
  <c r="E21" i="5"/>
  <c r="E20" i="5"/>
  <c r="E19" i="5"/>
  <c r="E18" i="5"/>
  <c r="E17" i="5"/>
  <c r="E15" i="5"/>
  <c r="E14" i="5"/>
  <c r="E12" i="5"/>
  <c r="E11" i="5"/>
  <c r="E10" i="5"/>
  <c r="E9" i="5"/>
  <c r="E7" i="5"/>
  <c r="E6" i="5"/>
  <c r="E5" i="5"/>
  <c r="A3" i="5"/>
  <c r="C384" i="2" s="1"/>
  <c r="D14" i="6"/>
  <c r="B16" i="6"/>
  <c r="D55" i="7" l="1"/>
  <c r="AI5" i="7" s="1"/>
  <c r="AJ5" i="7" s="1"/>
  <c r="E52" i="7"/>
  <c r="AG6" i="7" s="1"/>
  <c r="C37" i="7"/>
  <c r="Q59" i="7"/>
  <c r="C47" i="6" s="1"/>
  <c r="B176" i="2"/>
  <c r="C131" i="2"/>
  <c r="C75" i="2"/>
  <c r="C96" i="2"/>
  <c r="C380" i="2"/>
  <c r="C36" i="2"/>
  <c r="B22" i="2"/>
  <c r="C252" i="2"/>
  <c r="C108" i="2"/>
  <c r="C347" i="2"/>
  <c r="C269" i="2"/>
  <c r="C46" i="2"/>
  <c r="B46" i="2" s="1"/>
  <c r="C60" i="2"/>
  <c r="C78" i="2"/>
  <c r="C115" i="2"/>
  <c r="C180" i="2"/>
  <c r="C234" i="2"/>
  <c r="C358" i="2"/>
  <c r="C351" i="2"/>
  <c r="C189" i="2"/>
  <c r="B189" i="2" s="1"/>
  <c r="C53" i="2"/>
  <c r="B53" i="2" s="1"/>
  <c r="C19" i="2"/>
  <c r="C409" i="2"/>
  <c r="C305" i="2"/>
  <c r="B305" i="2" s="1"/>
  <c r="C249" i="2"/>
  <c r="C161" i="2"/>
  <c r="C104" i="2"/>
  <c r="B134" i="2"/>
  <c r="C152" i="2"/>
  <c r="C201" i="2"/>
  <c r="B201" i="2" s="1"/>
  <c r="C224" i="2"/>
  <c r="B224" i="2" s="1"/>
  <c r="C266" i="2"/>
  <c r="B266" i="2" s="1"/>
  <c r="C289" i="2"/>
  <c r="B289" i="2" s="1"/>
  <c r="C317" i="2"/>
  <c r="B317" i="2" s="1"/>
  <c r="C292" i="2"/>
  <c r="C404" i="2"/>
  <c r="T18" i="7"/>
  <c r="AG3" i="7"/>
  <c r="AH3" i="7" s="1"/>
  <c r="E16" i="6"/>
  <c r="C43" i="2"/>
  <c r="C123" i="2"/>
  <c r="C155" i="2"/>
  <c r="B155" i="2" s="1"/>
  <c r="C183" i="2"/>
  <c r="C215" i="2"/>
  <c r="C273" i="2"/>
  <c r="B273" i="2" s="1"/>
  <c r="C308" i="2"/>
  <c r="B308" i="2" s="1"/>
  <c r="J59" i="7"/>
  <c r="C40" i="6" s="1"/>
  <c r="D20" i="7"/>
  <c r="V14" i="7" s="1"/>
  <c r="K59" i="7"/>
  <c r="C41" i="6" s="1"/>
  <c r="C31" i="7"/>
  <c r="U15" i="7" s="1"/>
  <c r="E31" i="7"/>
  <c r="Z6" i="7" s="1"/>
  <c r="D37" i="7"/>
  <c r="AB5" i="7" s="1"/>
  <c r="AC5" i="7" s="1"/>
  <c r="E37" i="7"/>
  <c r="W16" i="7" s="1"/>
  <c r="AG5" i="7"/>
  <c r="AH5" i="7" s="1"/>
  <c r="V18" i="7"/>
  <c r="AB6" i="7"/>
  <c r="F59" i="7"/>
  <c r="C36" i="6" s="1"/>
  <c r="D41" i="7"/>
  <c r="V17" i="7" s="1"/>
  <c r="B41" i="7"/>
  <c r="T17" i="7" s="1"/>
  <c r="C52" i="7"/>
  <c r="C55" i="7"/>
  <c r="AI4" i="7" s="1"/>
  <c r="AJ4" i="7" s="1"/>
  <c r="E55" i="7"/>
  <c r="AI6" i="7" s="1"/>
  <c r="B55" i="7"/>
  <c r="D31" i="7"/>
  <c r="L59" i="7"/>
  <c r="C42" i="6" s="1"/>
  <c r="I59" i="7"/>
  <c r="C39" i="6" s="1"/>
  <c r="D12" i="7"/>
  <c r="V13" i="7" s="1"/>
  <c r="E12" i="7"/>
  <c r="V6" i="7" s="1"/>
  <c r="C12" i="7"/>
  <c r="U13" i="7" s="1"/>
  <c r="C2" i="7"/>
  <c r="T4" i="7" s="1"/>
  <c r="U4" i="7" s="1"/>
  <c r="H59" i="7"/>
  <c r="C38" i="6" s="1"/>
  <c r="AE3" i="7"/>
  <c r="AF3" i="7" s="1"/>
  <c r="AG4" i="7"/>
  <c r="AH4" i="7" s="1"/>
  <c r="U18" i="7"/>
  <c r="B15" i="6"/>
  <c r="E15" i="6"/>
  <c r="C15" i="6"/>
  <c r="D15" i="6"/>
  <c r="P59" i="7"/>
  <c r="C46" i="6" s="1"/>
  <c r="G59" i="7"/>
  <c r="C37" i="6" s="1"/>
  <c r="B12" i="7"/>
  <c r="C10" i="6"/>
  <c r="E10" i="6"/>
  <c r="D10" i="6"/>
  <c r="B10" i="6"/>
  <c r="C416" i="2"/>
  <c r="C388" i="2"/>
  <c r="C362" i="2"/>
  <c r="C337" i="2"/>
  <c r="C311" i="2"/>
  <c r="B311" i="2" s="1"/>
  <c r="C295" i="2"/>
  <c r="C276" i="2"/>
  <c r="C260" i="2"/>
  <c r="C238" i="2"/>
  <c r="C221" i="2"/>
  <c r="C205" i="2"/>
  <c r="B205" i="2" s="1"/>
  <c r="C167" i="2"/>
  <c r="B167" i="2" s="1"/>
  <c r="C164" i="2"/>
  <c r="B164" i="2" s="1"/>
  <c r="C143" i="2"/>
  <c r="B143" i="2" s="1"/>
  <c r="C140" i="2"/>
  <c r="B140" i="2" s="1"/>
  <c r="C137" i="2"/>
  <c r="C89" i="2"/>
  <c r="C81" i="2"/>
  <c r="C71" i="2"/>
  <c r="C68" i="2"/>
  <c r="C198" i="2"/>
  <c r="B198" i="2" s="1"/>
  <c r="C282" i="2"/>
  <c r="B282" i="2" s="1"/>
  <c r="C314" i="2"/>
  <c r="B314" i="2" s="1"/>
  <c r="C400" i="2"/>
  <c r="C423" i="2"/>
  <c r="C395" i="2"/>
  <c r="C373" i="2"/>
  <c r="C354" i="2"/>
  <c r="C329" i="2"/>
  <c r="C286" i="2"/>
  <c r="C231" i="2"/>
  <c r="C211" i="2"/>
  <c r="C195" i="2"/>
  <c r="B170" i="2"/>
  <c r="C134" i="2"/>
  <c r="B131" i="2"/>
  <c r="C92" i="2"/>
  <c r="C85" i="2"/>
  <c r="C412" i="2"/>
  <c r="C127" i="2"/>
  <c r="C218" i="2"/>
  <c r="C302" i="2"/>
  <c r="B302" i="2" s="1"/>
  <c r="C340" i="2"/>
  <c r="C32" i="2"/>
  <c r="C146" i="2"/>
  <c r="C376" i="2"/>
  <c r="C176" i="2"/>
  <c r="C321" i="2"/>
  <c r="C419" i="2"/>
  <c r="C391" i="2"/>
  <c r="C365" i="2"/>
  <c r="C343" i="2"/>
  <c r="C324" i="2"/>
  <c r="C299" i="2"/>
  <c r="C279" i="2"/>
  <c r="C263" i="2"/>
  <c r="C246" i="2"/>
  <c r="C228" i="2"/>
  <c r="C208" i="2"/>
  <c r="C192" i="2"/>
  <c r="B192" i="2" s="1"/>
  <c r="B183" i="2"/>
  <c r="B180" i="2"/>
  <c r="C173" i="2"/>
  <c r="C149" i="2"/>
  <c r="B149" i="2" s="1"/>
  <c r="C118" i="2"/>
  <c r="C111" i="2"/>
  <c r="C100" i="2"/>
  <c r="C64" i="2"/>
  <c r="C56" i="2"/>
  <c r="B56" i="2" s="1"/>
  <c r="C39" i="2"/>
  <c r="C29" i="2"/>
  <c r="B29" i="2" s="1"/>
  <c r="C26" i="2"/>
  <c r="B26" i="2" s="1"/>
  <c r="C170" i="2"/>
  <c r="C242" i="2"/>
  <c r="C369" i="2"/>
  <c r="C49" i="2"/>
  <c r="B49" i="2" s="1"/>
  <c r="C158" i="2"/>
  <c r="B158" i="2" s="1"/>
  <c r="C186" i="2"/>
  <c r="B186" i="2" s="1"/>
  <c r="C257" i="2"/>
  <c r="B257" i="2" s="1"/>
  <c r="C333" i="2"/>
  <c r="C426" i="2"/>
  <c r="E2" i="7"/>
  <c r="T6" i="7" s="1"/>
  <c r="B20" i="7"/>
  <c r="E20" i="7"/>
  <c r="N59" i="7"/>
  <c r="C44" i="6" s="1"/>
  <c r="B31" i="7"/>
  <c r="B37" i="7"/>
  <c r="E41" i="7"/>
  <c r="C41" i="7"/>
  <c r="AB4" i="7"/>
  <c r="AC4" i="7" s="1"/>
  <c r="U16" i="7"/>
  <c r="O59" i="7"/>
  <c r="C45" i="6" s="1"/>
  <c r="C20" i="7"/>
  <c r="D2" i="7"/>
  <c r="V12" i="7" s="1"/>
  <c r="B2" i="7"/>
  <c r="T3" i="7" s="1"/>
  <c r="U3" i="7" s="1"/>
  <c r="M59" i="7"/>
  <c r="C43" i="6" s="1"/>
  <c r="W18" i="7" l="1"/>
  <c r="AA18" i="7" s="1"/>
  <c r="V19" i="7"/>
  <c r="AH7" i="7"/>
  <c r="U19" i="7"/>
  <c r="W15" i="7"/>
  <c r="D2" i="6"/>
  <c r="Z4" i="7"/>
  <c r="AA4" i="7" s="1"/>
  <c r="V5" i="7"/>
  <c r="W5" i="7" s="1"/>
  <c r="W19" i="7"/>
  <c r="V16" i="7"/>
  <c r="W12" i="7"/>
  <c r="B18" i="6"/>
  <c r="U12" i="7"/>
  <c r="D18" i="6"/>
  <c r="X5" i="7"/>
  <c r="Y5" i="7" s="1"/>
  <c r="T19" i="7"/>
  <c r="AI3" i="7"/>
  <c r="AJ3" i="7" s="1"/>
  <c r="AJ7" i="7" s="1"/>
  <c r="AE5" i="7"/>
  <c r="AF5" i="7" s="1"/>
  <c r="V15" i="7"/>
  <c r="Y15" i="7" s="1"/>
  <c r="Z5" i="7"/>
  <c r="AA5" i="7" s="1"/>
  <c r="W13" i="7"/>
  <c r="V4" i="7"/>
  <c r="W4" i="7" s="1"/>
  <c r="E18" i="6"/>
  <c r="C18" i="6"/>
  <c r="T12" i="7"/>
  <c r="Z3" i="7"/>
  <c r="AA3" i="7" s="1"/>
  <c r="T15" i="7"/>
  <c r="V3" i="7"/>
  <c r="W3" i="7" s="1"/>
  <c r="T13" i="7"/>
  <c r="AE4" i="7"/>
  <c r="AF4" i="7" s="1"/>
  <c r="U17" i="7"/>
  <c r="T5" i="7"/>
  <c r="U5" i="7" s="1"/>
  <c r="U7" i="7" s="1"/>
  <c r="U14" i="7"/>
  <c r="X4" i="7"/>
  <c r="Y4" i="7" s="1"/>
  <c r="C2" i="6"/>
  <c r="W17" i="7"/>
  <c r="AE6" i="7"/>
  <c r="E2" i="6"/>
  <c r="X6" i="7"/>
  <c r="W14" i="7"/>
  <c r="T16" i="7"/>
  <c r="AB3" i="7"/>
  <c r="AC3" i="7" s="1"/>
  <c r="AC7" i="7" s="1"/>
  <c r="T14" i="7"/>
  <c r="B2" i="6"/>
  <c r="X3" i="7"/>
  <c r="Y3" i="7" s="1"/>
  <c r="Z18" i="7" l="1"/>
  <c r="Y18" i="7"/>
  <c r="X18" i="7"/>
  <c r="AC18" i="7" s="1"/>
  <c r="AE18" i="7" s="1"/>
  <c r="U20" i="7"/>
  <c r="Y19" i="7"/>
  <c r="AA19" i="7"/>
  <c r="W20" i="7"/>
  <c r="Z19" i="7"/>
  <c r="F18" i="6"/>
  <c r="C24" i="6" s="1"/>
  <c r="X17" i="7"/>
  <c r="V20" i="7"/>
  <c r="AA15" i="7"/>
  <c r="X19" i="7"/>
  <c r="AA12" i="7"/>
  <c r="X13" i="7"/>
  <c r="W7" i="7"/>
  <c r="Z12" i="7"/>
  <c r="Y12" i="7"/>
  <c r="Y7" i="7"/>
  <c r="AF7" i="7"/>
  <c r="Y17" i="7"/>
  <c r="AA7" i="7"/>
  <c r="Y13" i="7"/>
  <c r="AA13" i="7"/>
  <c r="X12" i="7"/>
  <c r="X15" i="7"/>
  <c r="Z15" i="7"/>
  <c r="X16" i="7"/>
  <c r="AA16" i="7"/>
  <c r="T20" i="7"/>
  <c r="X14" i="7"/>
  <c r="Z14" i="7"/>
  <c r="Y14" i="7"/>
  <c r="Z17" i="7"/>
  <c r="Y16" i="7"/>
  <c r="AA14" i="7"/>
  <c r="AA17" i="7"/>
  <c r="Z16" i="7"/>
  <c r="Z13" i="7"/>
  <c r="AC19" i="7" l="1"/>
  <c r="AE19" i="7" s="1"/>
  <c r="AD19" i="7" s="1"/>
  <c r="V22" i="7"/>
  <c r="C56" i="6" s="1"/>
  <c r="C25" i="6"/>
  <c r="C26" i="6"/>
  <c r="AC13" i="7"/>
  <c r="AE13" i="7" s="1"/>
  <c r="AC12" i="7"/>
  <c r="AE12" i="7" s="1"/>
  <c r="AC17" i="7"/>
  <c r="AE17" i="7" s="1"/>
  <c r="AD17" i="7" s="1"/>
  <c r="AC15" i="7"/>
  <c r="AE15" i="7" s="1"/>
  <c r="AD15" i="7" s="1"/>
  <c r="C27" i="6"/>
  <c r="AD13" i="7"/>
  <c r="AF13" i="7"/>
  <c r="AC16" i="7"/>
  <c r="AE16" i="7" s="1"/>
  <c r="AF18" i="7"/>
  <c r="AD18" i="7"/>
  <c r="AC14" i="7"/>
  <c r="AE14" i="7" s="1"/>
  <c r="C55" i="6"/>
  <c r="AF12" i="7"/>
  <c r="AD12" i="7"/>
  <c r="C57" i="6"/>
  <c r="AF19" i="7" l="1"/>
  <c r="AF17" i="7"/>
  <c r="AF15" i="7"/>
  <c r="AD16" i="7"/>
  <c r="AF16" i="7"/>
  <c r="AD14" i="7"/>
  <c r="AF14" i="7"/>
  <c r="C5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Guillermo Moreno Acosta</author>
    <author>Hernan David Gonzalez Carrillo</author>
  </authors>
  <commentList>
    <comment ref="A5" authorId="0" shapeId="0" xr:uid="{00000000-0006-0000-0600-000001000000}">
      <text>
        <r>
          <rPr>
            <b/>
            <sz val="9"/>
            <color indexed="81"/>
            <rFont val="Tahoma"/>
            <family val="2"/>
          </rPr>
          <t>Guillermo Moreno Acosta:</t>
        </r>
        <r>
          <rPr>
            <sz val="9"/>
            <color indexed="81"/>
            <rFont val="Tahoma"/>
            <family val="2"/>
          </rPr>
          <t xml:space="preserve">
Hay que indicar cuales son los formatos de archivos de datos validos:
Texto (*.txt) 
XML (*.xlm) 
Excel 95-2003 (*.xls) 
Excel 2003+ (*.xlsx) 
CSV (*.csv) 
MS Access Database (*.mdb) 
Script SQL (*.sql) - INSERT INTO tabla (c1 [, c2...])] VALUES (v1 [,v2]). 
Cambiar por:
</t>
        </r>
      </text>
    </comment>
    <comment ref="A13" authorId="0" shapeId="0" xr:uid="{00000000-0006-0000-0600-000002000000}">
      <text>
        <r>
          <rPr>
            <b/>
            <sz val="9"/>
            <color indexed="81"/>
            <rFont val="Tahoma"/>
            <family val="2"/>
          </rPr>
          <t>Guillermo Moreno Acosta:</t>
        </r>
        <r>
          <rPr>
            <sz val="9"/>
            <color indexed="81"/>
            <rFont val="Tahoma"/>
            <family val="2"/>
          </rPr>
          <t xml:space="preserve">
Cambiar: Estos  </t>
        </r>
        <r>
          <rPr>
            <b/>
            <sz val="9"/>
            <color indexed="81"/>
            <rFont val="Tahoma"/>
            <family val="2"/>
          </rPr>
          <t>pueden</t>
        </r>
        <r>
          <rPr>
            <sz val="9"/>
            <color indexed="81"/>
            <rFont val="Tahoma"/>
            <family val="2"/>
          </rPr>
          <t xml:space="preserve"> entregarse en los formatos indicados
Por: Estos  </t>
        </r>
        <r>
          <rPr>
            <b/>
            <sz val="9"/>
            <color indexed="10"/>
            <rFont val="Tahoma"/>
            <family val="2"/>
          </rPr>
          <t>deben</t>
        </r>
        <r>
          <rPr>
            <sz val="9"/>
            <color indexed="81"/>
            <rFont val="Tahoma"/>
            <family val="2"/>
          </rPr>
          <t xml:space="preserve"> entregarse en los formatos </t>
        </r>
        <r>
          <rPr>
            <b/>
            <sz val="9"/>
            <color indexed="10"/>
            <rFont val="Tahoma"/>
            <family val="2"/>
          </rPr>
          <t>validos</t>
        </r>
        <r>
          <rPr>
            <sz val="9"/>
            <color indexed="81"/>
            <rFont val="Tahoma"/>
            <family val="2"/>
          </rPr>
          <t xml:space="preserve"> indicados (Texto, XML, Excel 95-2003, Excel 2003+, CSV, MS Access Database, Script SQL)
</t>
        </r>
      </text>
    </comment>
    <comment ref="A26" authorId="1" shapeId="0" xr:uid="{00000000-0006-0000-0600-000003000000}">
      <text>
        <r>
          <rPr>
            <b/>
            <sz val="9"/>
            <color indexed="81"/>
            <rFont val="Tahoma"/>
            <family val="2"/>
          </rPr>
          <t>Nombre de la base de datos que contiene las tablas de movimiento o transacción</t>
        </r>
      </text>
    </comment>
    <comment ref="B26" authorId="1" shapeId="0" xr:uid="{00000000-0006-0000-0600-000004000000}">
      <text>
        <r>
          <rPr>
            <b/>
            <sz val="9"/>
            <color indexed="81"/>
            <rFont val="Tahoma"/>
            <family val="2"/>
          </rPr>
          <t>Descripción de los archivos o tablas fuentes que intervienen en la operación estadística.</t>
        </r>
      </text>
    </comment>
    <comment ref="C26" authorId="1" shapeId="0" xr:uid="{00000000-0006-0000-0600-000005000000}">
      <text>
        <r>
          <rPr>
            <b/>
            <sz val="9"/>
            <color indexed="81"/>
            <rFont val="Tahoma"/>
            <family val="2"/>
          </rPr>
          <t>Nombre de los campos del archivo o columnas de la tabla fuente que intervienen en la operación estadística.</t>
        </r>
      </text>
    </comment>
    <comment ref="D26" authorId="1" shapeId="0" xr:uid="{00000000-0006-0000-0600-000006000000}">
      <text>
        <r>
          <rPr>
            <b/>
            <sz val="9"/>
            <color indexed="81"/>
            <rFont val="Tahoma"/>
            <family val="2"/>
          </rPr>
          <t>Descripción de los campos del archivo o columnas de la tabla fuente que intervienen en la operación estadística.</t>
        </r>
      </text>
    </comment>
    <comment ref="E26" authorId="1" shapeId="0" xr:uid="{00000000-0006-0000-0600-000007000000}">
      <text>
        <r>
          <rPr>
            <b/>
            <sz val="9"/>
            <color indexed="81"/>
            <rFont val="Tahoma"/>
            <family val="2"/>
          </rPr>
          <t>Colocar cuando el campo forma parte de la llave primaria una sigla de PK</t>
        </r>
      </text>
    </comment>
    <comment ref="F26" authorId="1" shapeId="0" xr:uid="{00000000-0006-0000-0600-000008000000}">
      <text>
        <r>
          <rPr>
            <b/>
            <sz val="9"/>
            <color indexed="81"/>
            <rFont val="Tahoma"/>
            <family val="2"/>
          </rPr>
          <t>Colocar el nombre del archivo y el campo de referencia, si este campo es parte de la llave foránea. 
Ejemplo. TABLA_REFERENCIA.NOMBRE_CAMPO</t>
        </r>
      </text>
    </comment>
    <comment ref="G26" authorId="1" shapeId="0" xr:uid="{00000000-0006-0000-0600-000009000000}">
      <text>
        <r>
          <rPr>
            <b/>
            <sz val="9"/>
            <color indexed="81"/>
            <rFont val="Tahoma"/>
            <family val="2"/>
          </rPr>
          <t>Colocar SI, si el campo es obligatorio, es decir, que no puede ser "nulo".</t>
        </r>
      </text>
    </comment>
    <comment ref="H26" authorId="1" shapeId="0" xr:uid="{00000000-0006-0000-0600-00000A000000}">
      <text>
        <r>
          <rPr>
            <b/>
            <sz val="9"/>
            <color indexed="81"/>
            <rFont val="Tahoma"/>
            <family val="2"/>
          </rPr>
          <t>Colocar los valores válidos para este campo, con su respectiva significancia:
Ejemplos.
[1 = Si, 0 = No]
[S = Si, N = No]</t>
        </r>
      </text>
    </comment>
    <comment ref="I26" authorId="1" shapeId="0" xr:uid="{00000000-0006-0000-0600-00000B000000}">
      <text>
        <r>
          <rPr>
            <b/>
            <sz val="9"/>
            <color indexed="81"/>
            <rFont val="Tahoma"/>
            <family val="2"/>
          </rPr>
          <t>Tipo de datos de los campos del archivo o columnas de la tabla fuente que intervienen en la operación estadística.</t>
        </r>
      </text>
    </comment>
    <comment ref="J26" authorId="1" shapeId="0" xr:uid="{00000000-0006-0000-0600-00000C000000}">
      <text>
        <r>
          <rPr>
            <b/>
            <sz val="9"/>
            <color indexed="81"/>
            <rFont val="Tahoma"/>
            <family val="2"/>
          </rPr>
          <t>Longitud del campo del archivo o columnas de la tabla fuente que intervienen en la operación estadística.</t>
        </r>
      </text>
    </comment>
    <comment ref="K26" authorId="1" shapeId="0" xr:uid="{00000000-0006-0000-0600-00000D000000}">
      <text>
        <r>
          <rPr>
            <b/>
            <sz val="9"/>
            <color indexed="81"/>
            <rFont val="Tahoma"/>
            <family val="2"/>
          </rPr>
          <t>Describir la o las reglas específicas de validación del campo.</t>
        </r>
      </text>
    </comment>
    <comment ref="H27" authorId="1" shapeId="0" xr:uid="{00000000-0006-0000-0600-00000E000000}">
      <text>
        <r>
          <rPr>
            <sz val="9"/>
            <color indexed="81"/>
            <rFont val="Tahoma"/>
            <family val="2"/>
          </rPr>
          <t>Los dominios también pueden estar asociados a una tabla de referencia por lo tanto se debe indicar la tabla y campo asociados.</t>
        </r>
      </text>
    </comment>
    <comment ref="K27" authorId="1" shapeId="0" xr:uid="{00000000-0006-0000-0600-00000F000000}">
      <text>
        <r>
          <rPr>
            <sz val="9"/>
            <color indexed="81"/>
            <rFont val="Tahoma"/>
            <family val="2"/>
          </rPr>
          <t>Debe estar expresada en un lenguaje natural y entendible para que cualquier persona ajena al manejo de la base de datos la entienda.
No expresar reglas con signos matemáticos complejos o notación semántica compleja.</t>
        </r>
      </text>
    </comment>
    <comment ref="A35" authorId="1" shapeId="0" xr:uid="{00000000-0006-0000-0600-000010000000}">
      <text>
        <r>
          <rPr>
            <b/>
            <sz val="9"/>
            <color indexed="81"/>
            <rFont val="Tahoma"/>
            <family val="2"/>
          </rPr>
          <t>Nombre de la base de datos que contiene las tablas de movimiento o transacción</t>
        </r>
      </text>
    </comment>
    <comment ref="B35" authorId="1" shapeId="0" xr:uid="{00000000-0006-0000-0600-000011000000}">
      <text>
        <r>
          <rPr>
            <b/>
            <sz val="9"/>
            <color indexed="81"/>
            <rFont val="Tahoma"/>
            <family val="2"/>
          </rPr>
          <t>Descripción de los archivos o tablas fuentes que intervienen en la operación estadística.</t>
        </r>
      </text>
    </comment>
    <comment ref="C35" authorId="1" shapeId="0" xr:uid="{00000000-0006-0000-0600-000012000000}">
      <text>
        <r>
          <rPr>
            <b/>
            <sz val="9"/>
            <color indexed="81"/>
            <rFont val="Tahoma"/>
            <family val="2"/>
          </rPr>
          <t>Nombre de los campos del archivo o columnas de la tabla fuente que intervienen en la operación estadística.</t>
        </r>
      </text>
    </comment>
    <comment ref="D35" authorId="1" shapeId="0" xr:uid="{00000000-0006-0000-0600-000013000000}">
      <text>
        <r>
          <rPr>
            <b/>
            <sz val="9"/>
            <color indexed="81"/>
            <rFont val="Tahoma"/>
            <family val="2"/>
          </rPr>
          <t>Descripción de los campos del archivo o columnas de la tabla fuente que intervienen en la operación estadística.</t>
        </r>
      </text>
    </comment>
    <comment ref="E35" authorId="1" shapeId="0" xr:uid="{00000000-0006-0000-0600-000014000000}">
      <text>
        <r>
          <rPr>
            <b/>
            <sz val="9"/>
            <color indexed="81"/>
            <rFont val="Tahoma"/>
            <family val="2"/>
          </rPr>
          <t>Colocar cuando el campo forma parte de la llave primaria una sigla de PK</t>
        </r>
      </text>
    </comment>
    <comment ref="F35" authorId="1" shapeId="0" xr:uid="{00000000-0006-0000-0600-000015000000}">
      <text>
        <r>
          <rPr>
            <b/>
            <sz val="9"/>
            <color indexed="81"/>
            <rFont val="Tahoma"/>
            <family val="2"/>
          </rPr>
          <t>Colocar el nombre del archivo y el campo de referencia, si este campo es parte de la llave foránea. 
Ejemplo. TABLA_REFERENCIA.NOMBRE_CAMPO</t>
        </r>
      </text>
    </comment>
    <comment ref="G35" authorId="1" shapeId="0" xr:uid="{00000000-0006-0000-0600-000016000000}">
      <text>
        <r>
          <rPr>
            <b/>
            <sz val="9"/>
            <color indexed="81"/>
            <rFont val="Tahoma"/>
            <family val="2"/>
          </rPr>
          <t>Colocar SI, si el campo es obligatorio, es decir, que no puede ser "nulo".</t>
        </r>
      </text>
    </comment>
    <comment ref="H35" authorId="1" shapeId="0" xr:uid="{00000000-0006-0000-0600-000017000000}">
      <text>
        <r>
          <rPr>
            <b/>
            <sz val="9"/>
            <color indexed="81"/>
            <rFont val="Tahoma"/>
            <family val="2"/>
          </rPr>
          <t>Colocar los valores válidos para este campo, con su respectiva significancia:
Ejemplos.
[1 = Si, 0 = No]
[S = Si, N = No]</t>
        </r>
      </text>
    </comment>
    <comment ref="I35" authorId="1" shapeId="0" xr:uid="{00000000-0006-0000-0600-000018000000}">
      <text>
        <r>
          <rPr>
            <b/>
            <sz val="9"/>
            <color indexed="81"/>
            <rFont val="Tahoma"/>
            <family val="2"/>
          </rPr>
          <t>Tipo de datos de los campos del archivo o columnas de la tabla fuente que intervienen en la operación estadística.</t>
        </r>
      </text>
    </comment>
    <comment ref="J35" authorId="1" shapeId="0" xr:uid="{00000000-0006-0000-0600-000019000000}">
      <text>
        <r>
          <rPr>
            <b/>
            <sz val="9"/>
            <color indexed="81"/>
            <rFont val="Tahoma"/>
            <family val="2"/>
          </rPr>
          <t>Longitud del campo del archivo o columnas de la tabla fuente que intervienen en la operación estadística.</t>
        </r>
      </text>
    </comment>
    <comment ref="K35" authorId="1" shapeId="0" xr:uid="{00000000-0006-0000-0600-00001A000000}">
      <text>
        <r>
          <rPr>
            <b/>
            <sz val="9"/>
            <color indexed="81"/>
            <rFont val="Tahoma"/>
            <family val="2"/>
          </rPr>
          <t>Describir la o las reglas específicas de validación del campo.</t>
        </r>
      </text>
    </comment>
    <comment ref="H36" authorId="1" shapeId="0" xr:uid="{00000000-0006-0000-0600-00001B000000}">
      <text>
        <r>
          <rPr>
            <sz val="9"/>
            <color indexed="81"/>
            <rFont val="Tahoma"/>
            <family val="2"/>
          </rPr>
          <t>Los dominios también pueden estar asociados a una tabla de referencia por lo tanto se debe indicar la tabla y campo asociados.</t>
        </r>
      </text>
    </comment>
    <comment ref="K36" authorId="1" shapeId="0" xr:uid="{00000000-0006-0000-0600-00001C000000}">
      <text>
        <r>
          <rPr>
            <sz val="9"/>
            <color indexed="81"/>
            <rFont val="Tahoma"/>
            <family val="2"/>
          </rPr>
          <t>Debe estar expresada en un lenguaje natural y entendible para que cualquier persona ajena al manejo de la base de datos la entienda.
No expresar reglas con signos matemáticos complejos o notación semántica compleja.</t>
        </r>
      </text>
    </comment>
  </commentList>
</comments>
</file>

<file path=xl/sharedStrings.xml><?xml version="1.0" encoding="utf-8"?>
<sst xmlns="http://schemas.openxmlformats.org/spreadsheetml/2006/main" count="724" uniqueCount="436">
  <si>
    <t>Si</t>
  </si>
  <si>
    <t>Pública</t>
  </si>
  <si>
    <t>Texto (*.txt)</t>
  </si>
  <si>
    <t>PDF</t>
  </si>
  <si>
    <t>Por Muestreo Probabilístico</t>
  </si>
  <si>
    <t>Otorgamiento</t>
  </si>
  <si>
    <t>No</t>
  </si>
  <si>
    <t>Privada</t>
  </si>
  <si>
    <t>XML (*.xlm)</t>
  </si>
  <si>
    <t>BMP</t>
  </si>
  <si>
    <t>Por Muestreo NO Probabilístico</t>
  </si>
  <si>
    <t>Ampliación de alcance</t>
  </si>
  <si>
    <t>Mixta</t>
  </si>
  <si>
    <t>Excel 95-2003 (*.xls)</t>
  </si>
  <si>
    <t>GIF</t>
  </si>
  <si>
    <t>Por Censo</t>
  </si>
  <si>
    <t>Excel 2003+ (*.xlsx)</t>
  </si>
  <si>
    <t>JPEG</t>
  </si>
  <si>
    <t>A partir de Registros Administrativos</t>
  </si>
  <si>
    <t>CSV (*.csv)</t>
  </si>
  <si>
    <t>TIF</t>
  </si>
  <si>
    <t>Tenga en cuenta  antes de comenzar</t>
  </si>
  <si>
    <t>Script SQL (*.sql) - INSERT INTO tabla (c1 [, c2...])] VALUES (v1 [,v2]).</t>
  </si>
  <si>
    <t>No Aplica</t>
  </si>
  <si>
    <t>1.       INFORMACIÓN DEL SOLICITANTE:</t>
  </si>
  <si>
    <t xml:space="preserve">Razón social </t>
  </si>
  <si>
    <t>Teléfono / Extensión:</t>
  </si>
  <si>
    <t>Nombre de la Operación Estadística</t>
  </si>
  <si>
    <t>Tipo de Operación Estadística</t>
  </si>
  <si>
    <t>Correo electrónico</t>
  </si>
  <si>
    <t>Número de personas que intervienen en el proceso estadístico</t>
  </si>
  <si>
    <t>Funcionarios:</t>
  </si>
  <si>
    <t>Personal Contratista:</t>
  </si>
  <si>
    <t>Detección y análisis de requerimientos</t>
  </si>
  <si>
    <t>Diseño y pruebas</t>
  </si>
  <si>
    <t>Ejecución</t>
  </si>
  <si>
    <t>Análisis</t>
  </si>
  <si>
    <t xml:space="preserve">Difusión </t>
  </si>
  <si>
    <t>Nombre de Archivo o Tabla de datos</t>
  </si>
  <si>
    <t>Descripción  de Archivo o Tabla</t>
  </si>
  <si>
    <t>Numero 
de Registros</t>
  </si>
  <si>
    <t>Tipo de archivo</t>
  </si>
  <si>
    <t>Tamaño (Kb)</t>
  </si>
  <si>
    <t>(Ver)</t>
  </si>
  <si>
    <t>Nombre del Archivo</t>
  </si>
  <si>
    <t>Descripción del Archivo</t>
  </si>
  <si>
    <t>Nombre del Campo</t>
  </si>
  <si>
    <t>Descripción del Campo</t>
  </si>
  <si>
    <t>Llave Primaria</t>
  </si>
  <si>
    <t>Llave Foránea</t>
  </si>
  <si>
    <t>Campo obligatorio</t>
  </si>
  <si>
    <t>Dominio o lista de valores</t>
  </si>
  <si>
    <t>Tipo de datos</t>
  </si>
  <si>
    <t>Longitud del campo</t>
  </si>
  <si>
    <t>Regla de validación (en lenguaje natural)</t>
  </si>
  <si>
    <t>Observaciones</t>
  </si>
  <si>
    <t>[Indicar si el campo hace parte de la llave primaria] [SI/NO]</t>
  </si>
  <si>
    <t>[Si el campo hace parte de una llave foránea, indique el archivo y el campo de referencia]</t>
  </si>
  <si>
    <t>[SI/NO]</t>
  </si>
  <si>
    <t>[Liste los valores válidos, patrón o rango para el campo]</t>
  </si>
  <si>
    <t>[Numérico, Cadena, Carácter, Entero, otro]</t>
  </si>
  <si>
    <t>[Según el tipo de dato indicar la longitud del campo]</t>
  </si>
  <si>
    <t>[Enumere  claramente cada regla que se debe aplicar a la Variable]</t>
  </si>
  <si>
    <t>[Establecer observaciones acerca de la especificación del registro]</t>
  </si>
  <si>
    <t xml:space="preserve">Nombre de la base de datos: </t>
  </si>
  <si>
    <t>Preparado por:</t>
  </si>
  <si>
    <t>Fecha de preparación:</t>
  </si>
  <si>
    <t>2. Reglas de validación</t>
  </si>
  <si>
    <t>Ejemplo de diligenciamiento del formato "DICCIONARIO DE DATOS"</t>
  </si>
  <si>
    <t>Instrucciones de diligenciamiento:</t>
  </si>
  <si>
    <t>Nombre de la dependencia responsable de la operación estadistica</t>
  </si>
  <si>
    <t>Nombre del director/jefe de la dependencia responsable de la operación estadistica</t>
  </si>
  <si>
    <t>1.1 información de la entidad</t>
  </si>
  <si>
    <t>1.2 Información de la operación estadística</t>
  </si>
  <si>
    <t>Participación Directa</t>
  </si>
  <si>
    <t>Participación Indirecta</t>
  </si>
  <si>
    <t>Nombre del responsable directo de la operación estadística</t>
  </si>
  <si>
    <t>Cargo del responsable directo de la operación estadística</t>
  </si>
  <si>
    <t>TIPO DE OPERACIÒN</t>
  </si>
  <si>
    <t>La alta dirección debe asignar y comunicar las responsabilidades de todos los roles requeridos en el proceso estadístico, para asegurar el cumplimiento de los requisitos de la presente norma.</t>
  </si>
  <si>
    <t>La entidad debe contar con:
a) una estructura orgánica documentada, 
b) procedimientos y metodologías requeridos para desarrollar las diferentes actividades conforme a los requisitos de esta norma. Éstos deben estar documentados, implementados y actualizados,
c) evidencias de los controles llevados a cabo para garantizar la calidad del proceso estadístico. Estos controles deben estar documentados, implementados y actualizados y
d)  la infraestructura necesaria para el proceso estadístico.
NOTA: La infraestructura puede incluir:
a) edificios y servicios asociados;
b) equipos, incluyendo hardware y software;
c) recursos de transporte;
d) tecnologías de la información y la comunicación, y
e) recursos financieros, de personal, entre otros.</t>
  </si>
  <si>
    <t>La entidad debe asegurarse que al establecer, implementar, mantener y actualizar la información documentada su identificación y descripción es apropiada, teniendo en cuenta los procedimientos establecidos en el sistema de gestión de la entidad. En el caso en que la entidad no cuente con un sistema de gestión implementado debe definir el formato y medios de soporte de la información documentada.</t>
  </si>
  <si>
    <t>La entidad debe asegurar que la información documentada: 
* esté disponible y sea idónea para su uso, donde y cuando se necesite
* esté protegida adecuadamente (en casos como: pérdida de la confidencialidad, uso inapropiado o pérdida de integridad, entre otros).</t>
  </si>
  <si>
    <t>La entidad debe:
* establecer los perfiles de las personas necesarias para el proceso estadístico,
* mantener los registros que demuestren que el personal cumple dichos perfiles, y
* documentar e implementar un programa de entrenamiento en aspectos temáticos, logísticos, operativos y tecnológicos, conforme a su operación estadística.</t>
  </si>
  <si>
    <t>La entidad debe establecer y documentar un marco conceptual conforme al objetivo y tipo de operación estadística y en el cual se precise:
- referentes internacionales y nacionales,
- principales términos y conceptos de la operación estadística, 
- universo de estudio,
- población objetivo, 
- unidades estadísticas,
- principales variables,
- nomenclaturas y clasificaciones a utilizar,
- periodo de referencia y
- los registros administrativos a utilizar (si aplica).</t>
  </si>
  <si>
    <t>La entidad debe asegurar que se identifica, aplica y usa los conceptos estandarizados, emitidos por el DANE o los referentes internacionales con amplio reconocimiento en la temática de la operación estadística.</t>
  </si>
  <si>
    <t>La entidad debe asegurar que las fuentes sean pertinentes para medir el fenómeno de estudio.</t>
  </si>
  <si>
    <t>La entidad debe establecer y documentar el alcance temático de acuerdo con el objetivo de la operación estadística.</t>
  </si>
  <si>
    <t>La entidad debe establecer y documentar la cobertura geográfica de acuerdo con el objetivo de la operación estadística (véase numera 5.5).</t>
  </si>
  <si>
    <t>La entidad debe establecer y documentar un marco (muestral o censal) que permita identificar y ubicar las unidades de observación del universo de estudio; y que tenga las siguientes características:
- completitud,
-  actualización,
- cobertura geográfica,
- omisión o duplicidades,
- existencia de información auxiliar y
- consistencia de la información.</t>
  </si>
  <si>
    <t>La entidad debe documentar e implementar los procedimientos para la selección y conformación de la muestra.</t>
  </si>
  <si>
    <t>La entidad debe garantizar que los resultados de la operación estadística estén acordes con el objetivo propuesto (véase el numeral 5.5)</t>
  </si>
  <si>
    <t>La entidad debe garantizar la consistencia de los resultados implementando medidas de calidad, y advirtiendo a los usuarios las limitaciones de los mismos.</t>
  </si>
  <si>
    <t>La entidad debe documentar, implementar y mantener el(los) método(s) de recolección y el (los) instrumento(s) más apropiado(s). La recolección debe considerar los siguientes aspectos:
- esquema organizativo,
- perfiles del personal que opera el proceso estadístico,
- cargas de trabajo de recolección (cuando sea aplicable),
- digitación, transmisión o digitalización de la información,
- validaciones,
- transportes necesarios para los desplazamientos (para los casos en que sea necesario),
- entrenamiento al personal que interviene en el proceso estadístico,
- definición de roles del personal de la operación,
- cartografía actualizada y
- mecanismos de control y supervisión. 
NOTA: La recolección se puede realizar a través de entrevista telefónica, auto diligenciamiento, entrevista directa, equipos de medición u observación directa, entre otros.</t>
  </si>
  <si>
    <t>La entidad debe diseñar, formular y aplicar desarrollos informáticos coherentes con el diseño muestral establecido.</t>
  </si>
  <si>
    <t>La entidad debe realizar actividades de acercamiento para informar a la fuente sobre el operativo de recolección de los datos.</t>
  </si>
  <si>
    <t>La entidad debe implementar controles que garanticen la completitud de la recolección de los datos, tanto en la toma de la información como en el procesamiento.</t>
  </si>
  <si>
    <t>La entidad debe implementar y mantener uno o más procedimientos de supervisión y seguimiento a la toma de información, de acuerdo con lo establecido en el numeral 6.5.</t>
  </si>
  <si>
    <t>La entidad debe documentar, implementar y mantener las actividades para la integración de datos.</t>
  </si>
  <si>
    <t>La entidad debe implementar y garantizar la aplicación de las reglas de validación y consistencia a la información recolectada.</t>
  </si>
  <si>
    <t>La entidad debe determinar la necesidad de utilizar métodos de edición e imputación y en ese caso debe establecer y documentar:
- los métodos de imputación y procesos de edición utilizados, y
- los indicadores de imputación y el impacto de éstos sobre los resultados de la operación estadística.</t>
  </si>
  <si>
    <t>La entidad debe documentar e implementar la creación de nuevas variables, cuando se requiera.</t>
  </si>
  <si>
    <t>La entidad debe documentar e implementar uno o más procedimientos para el cálculo de ponderadores de manera que:
-  se implementen factores de expansión (cuando sea aplicable),
-  en el caso de no respuesta, se realicen los ajustes correspondientes (cuando sea aplicable),
-  se calculen los errores de estimación, (cuando sea aplicable) y
-  se elaboren los cuadros de salida con los datos agregados</t>
  </si>
  <si>
    <t>La entidad debe considerar los resultados de los seguimientos, revisiones y evaluaciones para la mejora continua del proceso estadístico</t>
  </si>
  <si>
    <t>Requisitos de la Norma NTC PE 1000:2017</t>
  </si>
  <si>
    <t>Nombre de la sección (capitulo, numeral, pagina, paso) del documento que demuestra el cumplimiento del requisito</t>
  </si>
  <si>
    <t>4. REQUISITOS GENERALES</t>
  </si>
  <si>
    <t>4.1 RESPONSABILIDADES DE LA ALTA DIRECCIÓN</t>
  </si>
  <si>
    <t>4.2 REQUISITOS DE LA ENTIDAD</t>
  </si>
  <si>
    <t>4.3 CONFIDENCIALIDAD DE LA INFORMACIÓN RECOLECTADA</t>
  </si>
  <si>
    <t>4.4 INFORMACIÓN DOCUMENTADA DEL PROCESO ESTADÍSTICO</t>
  </si>
  <si>
    <t>4.5 PERSONAL DEL PROCESO ESTADÍSTICO</t>
  </si>
  <si>
    <t xml:space="preserve">La entidad debe determinar y proporcionar las personas necesarias para cumplir el alcance de la operación estadística, y para la implementación, mantenimiento y mejora continua del proceso estadístico. </t>
  </si>
  <si>
    <t>4.6 USO Y APLICACIÓN DE LINEAMIENTOS ESTADÍSTICOS</t>
  </si>
  <si>
    <t>La entidad debe asegurar que en el proceso estadístico se implementan los conceptos, los estándares y los lineamientos estadísticos emitidos por el DANE o los referentes internacionales con amplio reconocimiento en la temática de la operación estadística. Los conceptos, los estándares y los lineamientos estadísticos deben ser controlados (ver numeral 4.4.3)</t>
  </si>
  <si>
    <t>4.7 GESTIÓN DE LOS RIESGOS</t>
  </si>
  <si>
    <t>La entidad debe identificar y analizar los riesgos, implementar los controles para minimizarlos y tomar acciones cuando éstos se materialicen.</t>
  </si>
  <si>
    <t xml:space="preserve">4.9 MONITOREO Y SEGUIMIENTO.  </t>
  </si>
  <si>
    <t>5. DETECCIÓN Y ANÁLISIS DE REQUERIMIENTOS</t>
  </si>
  <si>
    <t>La entidad debe identificar y analizar los requerimientos y/o necesidades para la operación estadística.</t>
  </si>
  <si>
    <t>5.1 IDENTIFICACIÓN DE USUARIOS DE LA INFORMACIÓN</t>
  </si>
  <si>
    <t>5.2 FORMULACIÓN DE LOS MECANISMOS DE RECOLECCIÓN DE NECESIDADES DE LAS PARTES INTERESADAS</t>
  </si>
  <si>
    <t>5.3 ANÁLISIS DE LAS NECESIDADES RECOLECTADAS</t>
  </si>
  <si>
    <t>La entidad debe documentar la metodología y/o procedimiento utilizado para el análisis de necesidades.</t>
  </si>
  <si>
    <t>5.4 RELEVANCIA DE LOS RESULTADOS DE LA OPERACIÓN ESTADÍSTICA PARA LA POLÍTICA PÚBLICA</t>
  </si>
  <si>
    <t>La entidad debe documentar la relevancia de la operación estadística y su relación con la política pública. Esta puede evidenciarse en documentos como leyes, decretos, resoluciones, el Plan Nacional de Desarrollo, documentos del Consejo Nacional de Política Económica y Social (CONPES), Planes de Desarrollo Territoriales, entre otros.</t>
  </si>
  <si>
    <t>5.5 OBJETIVO DE LA OPERACIÓN ESTADÍSTICA</t>
  </si>
  <si>
    <t>5.6 PLAN GENERAL DE LA OPERACIÓN ESTADÍSTICA</t>
  </si>
  <si>
    <t>6. DISEÑO Y PRUEBAS</t>
  </si>
  <si>
    <t>6.1 TIPO DE OPERACIÓN ESTADÍSTICA</t>
  </si>
  <si>
    <t>La entidad debe establecer el tipo de operación estadística que permita cumplir el objetivo (véase numeral 5.5).</t>
  </si>
  <si>
    <t>6.2 DOCUMENTACIÓN</t>
  </si>
  <si>
    <t>6.3 DISEÑO TEMÁTICO</t>
  </si>
  <si>
    <t>6.4 DISEÑO ESTADÍSTICO</t>
  </si>
  <si>
    <t>6.5 DISEÑO DE LA EJECUCIÓN</t>
  </si>
  <si>
    <t>6.6 DISEÑO DEL PROCESAMIENTO DE LA INFORMACIÓN</t>
  </si>
  <si>
    <t>6.7 DISEÑO DEL ANÁLISIS</t>
  </si>
  <si>
    <t>6.8 DISEÑO DE LOS SISTEMAS DE PRODUCCIÓN Y DE LOS FLUJOS DE TRABAJO</t>
  </si>
  <si>
    <t>La entidad debe diseñar, documentar, implementar, mantener y mejorar uno o más procedimientos que describan el flujo de trabajo necesario desde la recolección de los datos hasta la difusión de la información estadística, de manera que sea consistente con el tipo de operación estadística.</t>
  </si>
  <si>
    <t>6.9 DISEÑO DE LA DIFUSIÓN</t>
  </si>
  <si>
    <t>6.10 PRUEBAS AL DISEÑO</t>
  </si>
  <si>
    <t>La entidad debe documentar, implementar, mantener y mejorar uno o más procedimientos para el desarrollo de pruebas; cuando se formulen, cambien o actualicen aspectos metodológicos u operativos.</t>
  </si>
  <si>
    <t>7. EJECUCIÓN</t>
  </si>
  <si>
    <t>7.1 ACTIVIDADES PREVIAS A LA EJECUCIÓN</t>
  </si>
  <si>
    <t>La entidad debe documentar e implementar un programa de entrenamiento al personal involucrado, que sea acorde con la operación estadística.
El programa de entrenamiento debe contener como mínimo los siguientes aspectos:
- confidencialidad estadística,
- marco teórico y conceptual de la operación estadística,
- manejo de herramientas, equipos o dispositivos móviles de captura (cuando sea aplicable),
- contextualización sobre la entidad productora de información,
- procedimientos para el seguimiento y la supervisión de la recolección (cuando sea aplicable),
- procesos de sensibilización aplicado a la fuente (cuando sea aplicable) y 
- criterios para la evaluación de desempeño y calidad del trabajo relacionado con el proceso.</t>
  </si>
  <si>
    <t>7.2 RECOLECCIÓN DE DATOS</t>
  </si>
  <si>
    <t>La entidad debe recolectar los datos o información requerida de acuerdo con el diseño y pruebas (véase numeral 6.10).</t>
  </si>
  <si>
    <t>7.3 CONTROL Y SEGUIMIENTO A LA COBERTURA</t>
  </si>
  <si>
    <t>La entidad debe contar con procedimientos que permitan llevar a cabo el control y el seguimiento a la cobertura de los datos recolectados.</t>
  </si>
  <si>
    <t>7.4 PROCESAMIENTO</t>
  </si>
  <si>
    <t>La entidad debe documentar las actividades desarrolladas para el procesamiento de los datos.</t>
  </si>
  <si>
    <t>La entidad debe documentar, implementar y garantizar que la clasificación y codificación de datos de acuerdo con lo señalado en el numeral 6.3.4.</t>
  </si>
  <si>
    <t>7.5 FINALIZACIÓN DE LOS ARCHIVOS DE DATOS</t>
  </si>
  <si>
    <t>La entidad debe documentar todas las actividades desarrolladas durante la consolidación de las bases de datos y los procedimientos realizados durante su procesamiento.</t>
  </si>
  <si>
    <t>8. ANÁLISIS</t>
  </si>
  <si>
    <t>8.1 ANÁLISIS DE CONTEXTO</t>
  </si>
  <si>
    <t>8.2 ANÁLISIS DE COHERENCIA</t>
  </si>
  <si>
    <t>8.3 ANÁLISIS DE COMPARABILIDAD</t>
  </si>
  <si>
    <t>La entidad debe determinar si la información es comparable con los resultados de otras operaciones estadísticas en temáticas similares, producidas a nivel nacional o internacional.
Para la comparabilidad de los resultados de la operación, se deben tener en cuenta las nomenclaturas, las clasificaciones y los conceptos y demás aspectos metodológicos definidos para la temática de la operación estadística.
La entidad debe establecer, documentar e implementar reuniones con expertos (pueden ser internos o externos a la entidad, o nacionales o internacionales, entre otros) para contextualizar, analizar y validar la información estadística obtenida.</t>
  </si>
  <si>
    <t>9. DIFUSIÓN</t>
  </si>
  <si>
    <t>9.1 SERIES HISTÓRICAS</t>
  </si>
  <si>
    <t>La entidad debe difundir y mantener las series históricas de la información estadística producida y realizar, cuando lo requiera, notas explicativas sobre las diferencias que se puedan presentar.</t>
  </si>
  <si>
    <t>9.2 METADATOS</t>
  </si>
  <si>
    <t>9.3 PUNTUALIDAD Y OPORTUNIDAD</t>
  </si>
  <si>
    <t>9.4 MEDIOS DE DIFUSIÓN Y ACCESO</t>
  </si>
  <si>
    <t>9.5 PUBLICACIÓN DE MEDIDAS DE CALIDAD</t>
  </si>
  <si>
    <t>9.6 PUBLICACIÓN DEL PORCENTAJE DE COBERTURA</t>
  </si>
  <si>
    <t>9.7 CONDICIONES DE USO DE LA INFORMACIÓN ESTADÍSTICA</t>
  </si>
  <si>
    <t>La entidad debe describir las condiciones de uso y confidencialidad de la información estadística.</t>
  </si>
  <si>
    <t>9.8 AUTORIZACIÓN DE PUBLICACIÓN DE INFORMACIÓN ESTADÍSTICA</t>
  </si>
  <si>
    <t>9.9 CONTINUIDAD DE LA OPERACIÓN ESTADÍSTICA</t>
  </si>
  <si>
    <t>10. EVALUACIÓN DEL DESEMPEÑO</t>
  </si>
  <si>
    <t>10.1 ANÁLISIS Y EVALUACIÓN</t>
  </si>
  <si>
    <t>La entidad debe analizar y documentar los resultados del mecanismo de seguimiento y control del proceso estadístico (ver numeral 4.9) e identificar las dificultades que se presentaron y las acciones tomadas para enfrentarlas.</t>
  </si>
  <si>
    <t>10.2 AUDITORÍA INTERNA</t>
  </si>
  <si>
    <t>11. MEJORA</t>
  </si>
  <si>
    <t>11.1 GENERALIDADES</t>
  </si>
  <si>
    <t>La entidad debe determinar y seleccionar las oportunidades de mejora e implementar cualquier acción necesaria para cumplir los requisitos de la presenta norma.</t>
  </si>
  <si>
    <t>Las oportunidades de mejora deben:
- corregir o prevenir o reducir los efectos no deseados sobre el proceso estadístico y sus resultados y
- mejorar el desempeño y la eficacia del proceso estadístico.</t>
  </si>
  <si>
    <t>11.2 NO CONFORMIDAD Y ACCIÓN CORRECTIVA</t>
  </si>
  <si>
    <t>11.3 MEJORA CONTINUA</t>
  </si>
  <si>
    <r>
      <rPr>
        <b/>
        <u/>
        <sz val="10"/>
        <color theme="1"/>
        <rFont val="Arial"/>
        <family val="2"/>
      </rPr>
      <t>4.1.1</t>
    </r>
    <r>
      <rPr>
        <u/>
        <sz val="10"/>
        <color theme="1"/>
        <rFont val="Arial"/>
        <family val="2"/>
      </rPr>
      <t xml:space="preserve"> Roles, responsabilidades y autoridad</t>
    </r>
  </si>
  <si>
    <r>
      <rPr>
        <b/>
        <u/>
        <sz val="10"/>
        <color theme="1"/>
        <rFont val="Arial"/>
        <family val="2"/>
      </rPr>
      <t>4.2.1</t>
    </r>
    <r>
      <rPr>
        <u/>
        <sz val="10"/>
        <color theme="1"/>
        <rFont val="Arial"/>
        <family val="2"/>
      </rPr>
      <t xml:space="preserve"> Generalidades</t>
    </r>
  </si>
  <si>
    <r>
      <t xml:space="preserve">4.2.2 </t>
    </r>
    <r>
      <rPr>
        <u/>
        <sz val="10"/>
        <color theme="1"/>
        <rFont val="Arial"/>
        <family val="2"/>
      </rPr>
      <t>Determinación del alcance</t>
    </r>
  </si>
  <si>
    <r>
      <rPr>
        <b/>
        <sz val="10"/>
        <color theme="1"/>
        <rFont val="Arial"/>
        <family val="2"/>
      </rPr>
      <t>4.2.2.2</t>
    </r>
    <r>
      <rPr>
        <sz val="10"/>
        <color theme="1"/>
        <rFont val="Arial"/>
        <family val="2"/>
      </rPr>
      <t xml:space="preserve"> Una vez realizado el diseño de la operación estadística la entidad debe asignar los recursos, el personal, la infraestructura y el (los) responsable(s) de cada fase del proceso estadístico.</t>
    </r>
  </si>
  <si>
    <r>
      <rPr>
        <b/>
        <sz val="10"/>
        <color theme="1"/>
        <rFont val="Arial"/>
        <family val="2"/>
      </rPr>
      <t xml:space="preserve">4.2.2.1 </t>
    </r>
    <r>
      <rPr>
        <sz val="10"/>
        <color theme="1"/>
        <rFont val="Arial"/>
        <family val="2"/>
      </rPr>
      <t>La entidad debe identificar el alcance temático de la operación estadística de acuerdo con el tipo de operación estadística a desarrollar.
NOTA: Los tipos de operación estadística pueden ser a partir de: censo, muestreo (probabilístico o no probabilístico), o registros administrativos</t>
    </r>
  </si>
  <si>
    <t>La alta Dirección de la Entidad de acuerdo con su marco legal, actividades y/o funciones, debe:
a)    proporcionar los recursos necesarios para implementar lo establecido en la presente norma,
b)    implementar lo establecido en la presente norma,
c)    mantener y mejorar el proceso estadístico,
d)    mantener el compromiso con la transparencia y la continuidad de la operación estadística y
e) garantizar el cumplimiento de los requisitos establecidos en esta norma, cuando la entidad emplee personal, infraestructura o herramientas tecnológicas de forma externa (contratación, alianza, convenio, entre otros).</t>
  </si>
  <si>
    <r>
      <rPr>
        <b/>
        <sz val="10"/>
        <color theme="1"/>
        <rFont val="Arial"/>
        <family val="2"/>
      </rPr>
      <t xml:space="preserve">4.4.1 </t>
    </r>
    <r>
      <rPr>
        <sz val="10"/>
        <color theme="1"/>
        <rFont val="Arial"/>
        <family val="2"/>
      </rPr>
      <t>La entidad debe establecer, implementar, mantener y actualizar:
* Documentos técnicos y metodológicos
* Las evidencias documentales.</t>
    </r>
  </si>
  <si>
    <r>
      <rPr>
        <b/>
        <sz val="10"/>
        <color theme="1"/>
        <rFont val="Arial"/>
        <family val="2"/>
      </rPr>
      <t>4.3.1</t>
    </r>
    <r>
      <rPr>
        <sz val="10"/>
        <color theme="1"/>
        <rFont val="Arial"/>
        <family val="2"/>
      </rPr>
      <t xml:space="preserve"> La entidad debe implementar mecanismos que garanticen que la información recolectada de las fuentes se conserva de manera confidencial conforme a la normatividad vigente de protección de datos personales.</t>
    </r>
  </si>
  <si>
    <r>
      <rPr>
        <b/>
        <sz val="10"/>
        <color theme="1"/>
        <rFont val="Arial"/>
        <family val="2"/>
      </rPr>
      <t xml:space="preserve">4.3.2 </t>
    </r>
    <r>
      <rPr>
        <sz val="10"/>
        <color theme="1"/>
        <rFont val="Arial"/>
        <family val="2"/>
      </rPr>
      <t>La entidad debe mantener de forma segura la información recolectada para prevenir el acceso o uso no deseado, daños o pérdida fortuita.</t>
    </r>
  </si>
  <si>
    <r>
      <rPr>
        <b/>
        <u/>
        <sz val="10"/>
        <color theme="1"/>
        <rFont val="Arial"/>
        <family val="2"/>
      </rPr>
      <t>4.4.2</t>
    </r>
    <r>
      <rPr>
        <u/>
        <sz val="10"/>
        <color theme="1"/>
        <rFont val="Arial"/>
        <family val="2"/>
      </rPr>
      <t xml:space="preserve"> Identificación y descripción de la información documentada</t>
    </r>
  </si>
  <si>
    <r>
      <rPr>
        <b/>
        <u/>
        <sz val="10"/>
        <color theme="1"/>
        <rFont val="Arial"/>
        <family val="2"/>
      </rPr>
      <t>4.4.3</t>
    </r>
    <r>
      <rPr>
        <u/>
        <sz val="10"/>
        <color theme="1"/>
        <rFont val="Arial"/>
        <family val="2"/>
      </rPr>
      <t xml:space="preserve"> Control de la información documentada</t>
    </r>
  </si>
  <si>
    <t>Las fases del proceso estadístico deben ser: 
* Detección y análisis de requerimientos (véase numeral 5),
* Diseño y pruebas (véase numeral 6),
* Ejecución (véase numeral 7),
* Análisis (véase numeral 8) y
* Difusión (véase numeral 9).</t>
  </si>
  <si>
    <r>
      <rPr>
        <b/>
        <u/>
        <sz val="10"/>
        <color theme="1"/>
        <rFont val="Arial"/>
        <family val="2"/>
      </rPr>
      <t>4.5.1</t>
    </r>
    <r>
      <rPr>
        <u/>
        <sz val="10"/>
        <color theme="1"/>
        <rFont val="Arial"/>
        <family val="2"/>
      </rPr>
      <t xml:space="preserve"> Generalidades</t>
    </r>
  </si>
  <si>
    <r>
      <rPr>
        <b/>
        <u/>
        <sz val="10"/>
        <color theme="1"/>
        <rFont val="Arial"/>
        <family val="2"/>
      </rPr>
      <t>4.5.2</t>
    </r>
    <r>
      <rPr>
        <u/>
        <sz val="10"/>
        <color theme="1"/>
        <rFont val="Arial"/>
        <family val="2"/>
      </rPr>
      <t xml:space="preserve"> Competencia.  </t>
    </r>
  </si>
  <si>
    <r>
      <rPr>
        <b/>
        <sz val="10"/>
        <color theme="1"/>
        <rFont val="Arial"/>
        <family val="2"/>
      </rPr>
      <t>4.8.1</t>
    </r>
    <r>
      <rPr>
        <sz val="10"/>
        <color theme="1"/>
        <rFont val="Arial"/>
        <family val="2"/>
      </rPr>
      <t xml:space="preserve"> Cuando la entidad contrate el desarrollo de una o más fases con un operador, se debe asegurar que dicho operador cumple los requisitos establecidos en la presente norma.</t>
    </r>
  </si>
  <si>
    <t>La entidad debe establecer mecanismos de monitoreo y seguimiento en cada una de las fases del proceso estadístico para asegurar que la operación estadística:
·         cumple los objetivos establecidos,
·         cumple el plan general (véase numeral 5.6) y
·         es oportuna en la generación de información.</t>
  </si>
  <si>
    <r>
      <rPr>
        <b/>
        <sz val="10"/>
        <color theme="1"/>
        <rFont val="Arial"/>
        <family val="2"/>
      </rPr>
      <t xml:space="preserve">4.9.1 </t>
    </r>
    <r>
      <rPr>
        <sz val="10"/>
        <color theme="1"/>
        <rFont val="Arial"/>
        <family val="2"/>
      </rPr>
      <t>La entidad debe mantener la evidencia de los mecanismos de monitoreo y seguimiento.</t>
    </r>
  </si>
  <si>
    <r>
      <rPr>
        <b/>
        <sz val="10"/>
        <color theme="1"/>
        <rFont val="Arial"/>
        <family val="2"/>
      </rPr>
      <t>4.9.2</t>
    </r>
    <r>
      <rPr>
        <sz val="10"/>
        <color theme="1"/>
        <rFont val="Arial"/>
        <family val="2"/>
      </rPr>
      <t xml:space="preserve"> La entidad debe determinar:
* la necesidad de seguimiento que requiere el proceso estadístico en todas sus fases,
* cuándo se debe llevar a cabo el seguimiento y la medición y
* cuándo se debe analizar y evaluar los resultados del seguimiento y la medición.</t>
    </r>
  </si>
  <si>
    <r>
      <rPr>
        <b/>
        <sz val="10"/>
        <color theme="1"/>
        <rFont val="Arial"/>
        <family val="2"/>
      </rPr>
      <t>5.1.1</t>
    </r>
    <r>
      <rPr>
        <sz val="10"/>
        <color theme="1"/>
        <rFont val="Arial"/>
        <family val="2"/>
      </rPr>
      <t xml:space="preserve"> La entidad debe identificar y caracterizar los usuarios (internos y/o externos) de la información estadística generada por la operación estadística.</t>
    </r>
  </si>
  <si>
    <r>
      <rPr>
        <b/>
        <sz val="10"/>
        <color theme="1"/>
        <rFont val="Arial"/>
        <family val="2"/>
      </rPr>
      <t>5.1.2</t>
    </r>
    <r>
      <rPr>
        <sz val="10"/>
        <color theme="1"/>
        <rFont val="Arial"/>
        <family val="2"/>
      </rPr>
      <t xml:space="preserve"> La entidad debe mantener y documentar la identificación y caracterización de los usuarios (internos y/o externos).</t>
    </r>
  </si>
  <si>
    <t>La entidad debe establecer, implementar, mantener y actualizar mecanismos de consulta con las partes interesadas de la información estadística que permitan obtener y analizar las necesidades de información.
NOTA:  Los mecanismos pueden ser:
- encuestas de medición de satisfacción,
- reuniones con expertos en la temática de la operación estadística y
- reuniones de trabajo con partes interesadas especializadas.</t>
  </si>
  <si>
    <r>
      <rPr>
        <b/>
        <sz val="10"/>
        <color theme="1"/>
        <rFont val="Arial"/>
        <family val="2"/>
      </rPr>
      <t>5.5.2</t>
    </r>
    <r>
      <rPr>
        <sz val="10"/>
        <color theme="1"/>
        <rFont val="Arial"/>
        <family val="2"/>
      </rPr>
      <t xml:space="preserve"> El objetivo debe:
- permitir el seguimiento y la evaluación (véase el numeral 4.9),
- comunicarse a los actores (internos y externos) que intervienen en la operación estadística,
- actualizarse, según corresponda y
- ser medible (véase el numeral 4.9)</t>
    </r>
  </si>
  <si>
    <r>
      <rPr>
        <b/>
        <sz val="10"/>
        <color theme="1"/>
        <rFont val="Arial"/>
        <family val="2"/>
      </rPr>
      <t xml:space="preserve">5.6.1 </t>
    </r>
    <r>
      <rPr>
        <sz val="10"/>
        <color theme="1"/>
        <rFont val="Arial"/>
        <family val="2"/>
      </rPr>
      <t>La entidad debe establecer y documentar el plan de trabajo, para las fases de la operación estadística, en los cuales se defina:
- tiempos de ejecución,
- roles y responsabilidades,
- actividades y recursos en cada una de las fases,
- productos para cada una de las fases del proceso estadístico,</t>
    </r>
  </si>
  <si>
    <r>
      <rPr>
        <b/>
        <sz val="10"/>
        <color theme="1"/>
        <rFont val="Arial"/>
        <family val="2"/>
      </rPr>
      <t>5.5.1</t>
    </r>
    <r>
      <rPr>
        <sz val="10"/>
        <color theme="1"/>
        <rFont val="Arial"/>
        <family val="2"/>
      </rPr>
      <t xml:space="preserve"> La entidad debe establecer y documentar un objetivo para la operación estadística que sea congruente con los requerimientos de información que se pretenden satisfacer (véase el numeral 5.2)</t>
    </r>
  </si>
  <si>
    <t>→ La información suministrada puede corresponder a documentos tipo parámetro (procedimientos, manuales, guías, instructivos, resoluciones, diagramas, etc. ) o tipo registro en donde se evidencia la realización de las actividades pro parte de la entidad productora.</t>
  </si>
  <si>
    <t>→ Las evidencias deben corresponder a la ultima aplicación del proceso estadístico (último periodo de recolección y difusión)</t>
  </si>
  <si>
    <t>→ Si es necesario, incluya mas filas para relacionar evidencia adicional en cada requisito</t>
  </si>
  <si>
    <t>Nombre del/los documentos(s) que demuestra el cumplimiento del requisito (especificar si corresponde a documentos tipo parámetro o registro )</t>
  </si>
  <si>
    <r>
      <rPr>
        <b/>
        <sz val="10"/>
        <color theme="1"/>
        <rFont val="Arial"/>
        <family val="2"/>
      </rPr>
      <t xml:space="preserve">5.6.2 </t>
    </r>
    <r>
      <rPr>
        <sz val="10"/>
        <color theme="1"/>
        <rFont val="Arial"/>
        <family val="2"/>
      </rPr>
      <t>Las actualizaciones del plan de trabajo deben ser documentadas (véase el numeral 4.4.2).</t>
    </r>
  </si>
  <si>
    <t>La entidad debe documentar las actividades e instrumentos definidos para el desarrollo de cada una de las fases del proceso estadístico conforme con el tipo de operación estadística (véase el numeral 4.4.2 y 4.4.6).</t>
  </si>
  <si>
    <r>
      <rPr>
        <b/>
        <sz val="10"/>
        <color theme="1"/>
        <rFont val="Arial"/>
        <family val="2"/>
      </rPr>
      <t>6.3.10.2</t>
    </r>
    <r>
      <rPr>
        <sz val="10"/>
        <color theme="1"/>
        <rFont val="Arial"/>
        <family val="2"/>
      </rPr>
      <t xml:space="preserve"> La entidad debe tener disponible para las partes interesadas la trazabilidad de las actualizaciones del instrumento de recolección.
NOTA: El rediseño de los instrumentos puede involucrar: inclusión, exclusión, reformulación o reorganización de las preguntas, entre otros.</t>
    </r>
  </si>
  <si>
    <t xml:space="preserve">La entidad debe garantizar que el instrumento de recolección:
a) está conforme con el objetivo de la operación estadística y
b) está estructurado en bloques temáticos y las preguntas tienen una secuencia lógica que facilite el diligenciamiento y minimice el desgaste de la fuente.
</t>
  </si>
  <si>
    <r>
      <rPr>
        <b/>
        <u/>
        <sz val="10"/>
        <color theme="1"/>
        <rFont val="Arial"/>
        <family val="2"/>
      </rPr>
      <t xml:space="preserve">6.3.1 </t>
    </r>
    <r>
      <rPr>
        <u/>
        <sz val="10"/>
        <color theme="1"/>
        <rFont val="Arial"/>
        <family val="2"/>
      </rPr>
      <t>Marco conceptual</t>
    </r>
  </si>
  <si>
    <r>
      <rPr>
        <b/>
        <u/>
        <sz val="10"/>
        <color theme="1"/>
        <rFont val="Arial"/>
        <family val="2"/>
      </rPr>
      <t xml:space="preserve">6.3.2 </t>
    </r>
    <r>
      <rPr>
        <u/>
        <sz val="10"/>
        <color theme="1"/>
        <rFont val="Arial"/>
        <family val="2"/>
      </rPr>
      <t>Cuadros de salida</t>
    </r>
  </si>
  <si>
    <r>
      <rPr>
        <b/>
        <sz val="10"/>
        <color theme="1"/>
        <rFont val="Arial"/>
        <family val="2"/>
      </rPr>
      <t>6.3.2.1</t>
    </r>
    <r>
      <rPr>
        <sz val="10"/>
        <color theme="1"/>
        <rFont val="Arial"/>
        <family val="2"/>
      </rPr>
      <t xml:space="preserve"> La entidad debe establecer y documentar la estructura y contenido de los cuadros de salida a difundir.</t>
    </r>
  </si>
  <si>
    <r>
      <rPr>
        <b/>
        <sz val="10"/>
        <color theme="1"/>
        <rFont val="Arial"/>
        <family val="2"/>
      </rPr>
      <t>6.3.2.2</t>
    </r>
    <r>
      <rPr>
        <sz val="10"/>
        <color theme="1"/>
        <rFont val="Arial"/>
        <family val="2"/>
      </rPr>
      <t xml:space="preserve"> La entidad debe garantizar que los resultados contenidos en los cuadros de salida son consistentes con el objetivo propuesto.</t>
    </r>
  </si>
  <si>
    <r>
      <rPr>
        <b/>
        <u/>
        <sz val="10"/>
        <color theme="1"/>
        <rFont val="Arial"/>
        <family val="2"/>
      </rPr>
      <t xml:space="preserve">6.3.3 </t>
    </r>
    <r>
      <rPr>
        <u/>
        <sz val="10"/>
        <color theme="1"/>
        <rFont val="Arial"/>
        <family val="2"/>
      </rPr>
      <t>Conceptos estandarizados</t>
    </r>
  </si>
  <si>
    <r>
      <rPr>
        <b/>
        <u/>
        <sz val="10"/>
        <color theme="1"/>
        <rFont val="Arial"/>
        <family val="2"/>
      </rPr>
      <t>6.3.4</t>
    </r>
    <r>
      <rPr>
        <u/>
        <sz val="10"/>
        <color theme="1"/>
        <rFont val="Arial"/>
        <family val="2"/>
      </rPr>
      <t xml:space="preserve"> Nomenclaturas y clasificaciones</t>
    </r>
  </si>
  <si>
    <r>
      <rPr>
        <b/>
        <u/>
        <sz val="10"/>
        <color theme="1"/>
        <rFont val="Arial"/>
        <family val="2"/>
      </rPr>
      <t>6.3.5</t>
    </r>
    <r>
      <rPr>
        <u/>
        <sz val="10"/>
        <color theme="1"/>
        <rFont val="Arial"/>
        <family val="2"/>
      </rPr>
      <t xml:space="preserve"> Pertinencia de las variables</t>
    </r>
  </si>
  <si>
    <r>
      <rPr>
        <b/>
        <sz val="10"/>
        <color theme="1"/>
        <rFont val="Arial"/>
        <family val="2"/>
      </rPr>
      <t>6.3.5.1</t>
    </r>
    <r>
      <rPr>
        <sz val="10"/>
        <color theme="1"/>
        <rFont val="Arial"/>
        <family val="2"/>
      </rPr>
      <t xml:space="preserve"> La entidad debe asegurar la pertinencia de las variables recolectadas, con respecto a:
- el fenómeno de estudio y
- los objetivos de la operación estadística.</t>
    </r>
  </si>
  <si>
    <r>
      <rPr>
        <b/>
        <sz val="10"/>
        <color theme="1"/>
        <rFont val="Arial"/>
        <family val="2"/>
      </rPr>
      <t>6.3.5.2</t>
    </r>
    <r>
      <rPr>
        <sz val="10"/>
        <color theme="1"/>
        <rFont val="Arial"/>
        <family val="2"/>
      </rPr>
      <t xml:space="preserve"> La entidad debe documentar, cuando exista un rediseño total o parcial del instrumento de recolección (temáticas, variables y flujos temáticos, entre otros), el impacto en el objetivo propuesto y su comparabilidad.</t>
    </r>
  </si>
  <si>
    <r>
      <rPr>
        <b/>
        <u/>
        <sz val="10"/>
        <color theme="1"/>
        <rFont val="Arial"/>
        <family val="2"/>
      </rPr>
      <t>6.3.6</t>
    </r>
    <r>
      <rPr>
        <u/>
        <sz val="10"/>
        <color theme="1"/>
        <rFont val="Arial"/>
        <family val="2"/>
      </rPr>
      <t xml:space="preserve"> Pertinencia de la fuente</t>
    </r>
  </si>
  <si>
    <r>
      <rPr>
        <b/>
        <u/>
        <sz val="10"/>
        <color theme="1"/>
        <rFont val="Arial"/>
        <family val="2"/>
      </rPr>
      <t>6.3.7</t>
    </r>
    <r>
      <rPr>
        <u/>
        <sz val="10"/>
        <color theme="1"/>
        <rFont val="Arial"/>
        <family val="2"/>
      </rPr>
      <t xml:space="preserve"> Desgaste de la fuente</t>
    </r>
  </si>
  <si>
    <r>
      <rPr>
        <b/>
        <sz val="10"/>
        <color theme="1"/>
        <rFont val="Arial"/>
        <family val="2"/>
      </rPr>
      <t>6.3.7.1</t>
    </r>
    <r>
      <rPr>
        <sz val="10"/>
        <color theme="1"/>
        <rFont val="Arial"/>
        <family val="2"/>
      </rPr>
      <t xml:space="preserve"> La entidad debe documentar, implementar, mantener y mejorar mecanismos que minimicen el desgaste de la fuente.</t>
    </r>
  </si>
  <si>
    <r>
      <rPr>
        <b/>
        <sz val="10"/>
        <color theme="1"/>
        <rFont val="Arial"/>
        <family val="2"/>
      </rPr>
      <t>6.3.7.2</t>
    </r>
    <r>
      <rPr>
        <sz val="10"/>
        <color theme="1"/>
        <rFont val="Arial"/>
        <family val="2"/>
      </rPr>
      <t xml:space="preserve"> Entre los mecanismos que minimizan el desgaste de la fuente, se puede contemplar algunos de los siguientes:
- disminuir la longitud del instrumento de recolección,
- establecer métodos de captura de información que permitan disminuir el tiempo en el diligenciamiento del instrumento de recolección,
- medir con indicadores la eficiencia en el proceso de la captura de información,
- entrenar a los entrevistadores para generar las habilidades requeridas,
- seguir el desarrollo de las entrevistas durante el operativo de campo y realizar las acciones necesarias que minimicen el desgaste de la fuente y
- establecer un informe del desarrollo del operativo de toma de información, en el que se especifiquen, entre otros, las lecciones aprendidas. </t>
    </r>
  </si>
  <si>
    <r>
      <rPr>
        <b/>
        <u/>
        <sz val="10"/>
        <color theme="1"/>
        <rFont val="Arial"/>
        <family val="2"/>
      </rPr>
      <t>6.3.8</t>
    </r>
    <r>
      <rPr>
        <u/>
        <sz val="10"/>
        <color theme="1"/>
        <rFont val="Arial"/>
        <family val="2"/>
      </rPr>
      <t xml:space="preserve"> Alcance temático</t>
    </r>
  </si>
  <si>
    <r>
      <rPr>
        <b/>
        <u/>
        <sz val="10"/>
        <color theme="1"/>
        <rFont val="Arial"/>
        <family val="2"/>
      </rPr>
      <t>6.3.9</t>
    </r>
    <r>
      <rPr>
        <u/>
        <sz val="10"/>
        <color theme="1"/>
        <rFont val="Arial"/>
        <family val="2"/>
      </rPr>
      <t xml:space="preserve"> Cobertura geográfica </t>
    </r>
  </si>
  <si>
    <r>
      <rPr>
        <b/>
        <u/>
        <sz val="10"/>
        <color theme="1"/>
        <rFont val="Arial"/>
        <family val="2"/>
      </rPr>
      <t>6.3.10</t>
    </r>
    <r>
      <rPr>
        <u/>
        <sz val="10"/>
        <color theme="1"/>
        <rFont val="Arial"/>
        <family val="2"/>
      </rPr>
      <t xml:space="preserve"> Instrumento de recolección</t>
    </r>
  </si>
  <si>
    <r>
      <rPr>
        <b/>
        <sz val="10"/>
        <color theme="1"/>
        <rFont val="Arial"/>
        <family val="2"/>
      </rPr>
      <t>6.3.10.1</t>
    </r>
    <r>
      <rPr>
        <sz val="10"/>
        <color theme="1"/>
        <rFont val="Arial"/>
        <family val="2"/>
      </rPr>
      <t xml:space="preserve"> La entidad debe documentar, implementar y mantener uno o más procedimientos para la construcción, la revisión y el rediseño de instrumentos de recolección.
NOTA: Los instrumentos de recolección pueden ser formularios físicos o digitales o equipos electrónicos de recolección automática (ej. estaciones meteorológicas) o manual (ej. sonómetro).</t>
    </r>
  </si>
  <si>
    <r>
      <rPr>
        <b/>
        <u/>
        <sz val="10"/>
        <color theme="1"/>
        <rFont val="Arial"/>
        <family val="2"/>
      </rPr>
      <t>6.3.10.3</t>
    </r>
    <r>
      <rPr>
        <u/>
        <sz val="10"/>
        <color theme="1"/>
        <rFont val="Arial"/>
        <family val="2"/>
      </rPr>
      <t xml:space="preserve"> Estructura del instrumento de recolección</t>
    </r>
  </si>
  <si>
    <r>
      <rPr>
        <b/>
        <sz val="10"/>
        <color theme="1"/>
        <rFont val="Arial"/>
        <family val="2"/>
      </rPr>
      <t>6.3.4.1</t>
    </r>
    <r>
      <rPr>
        <sz val="10"/>
        <color theme="1"/>
        <rFont val="Arial"/>
        <family val="2"/>
      </rPr>
      <t xml:space="preserve"> La entidad debe asegurar que en la operación estadística se aplican y usan las nomenclaturas y las clasificaciones adaptadas y/o adoptadas o elaboradas en su última versión disponible. </t>
    </r>
  </si>
  <si>
    <t>La entidad debe documentar, implementar mantener y mejorar el diseño muestral, con mecanismos de rotación (cuando sea aplicable) y mantenimiento de la muestra en periodos consecutivos.</t>
  </si>
  <si>
    <t>La entidad debe documentar, implementar, mantener y mejorar un diseño muestral que sea consecuente con el diseño temático (véase numeral 6.3.1) y el objetivo de la operación estadística y que considere:
- precisión y nivel de significancia, (aplica sólo para operaciones por muestreo probabilístico)
- método de muestreo,
- marco muestral (aplica sólo para operaciones por muestreo probabilístico),
- tamaño de la muestra,
- parámetros de estimación (aplica sólo para operaciones por muestreo probabilístico),
- medidas de calidad y
- mantenimiento de la muestra.</t>
  </si>
  <si>
    <r>
      <rPr>
        <b/>
        <u/>
        <sz val="10"/>
        <color theme="1"/>
        <rFont val="Arial"/>
        <family val="2"/>
      </rPr>
      <t>6.4.1</t>
    </r>
    <r>
      <rPr>
        <u/>
        <sz val="10"/>
        <color theme="1"/>
        <rFont val="Arial"/>
        <family val="2"/>
      </rPr>
      <t xml:space="preserve"> Marco (muestral o censal)</t>
    </r>
  </si>
  <si>
    <r>
      <rPr>
        <b/>
        <u/>
        <sz val="10"/>
        <color theme="1"/>
        <rFont val="Arial"/>
        <family val="2"/>
      </rPr>
      <t>6.4.2</t>
    </r>
    <r>
      <rPr>
        <u/>
        <sz val="10"/>
        <color theme="1"/>
        <rFont val="Arial"/>
        <family val="2"/>
      </rPr>
      <t xml:space="preserve"> Diseño muestral</t>
    </r>
  </si>
  <si>
    <r>
      <rPr>
        <b/>
        <u/>
        <sz val="10"/>
        <color theme="1"/>
        <rFont val="Arial"/>
        <family val="2"/>
      </rPr>
      <t>6.4.2.1</t>
    </r>
    <r>
      <rPr>
        <u/>
        <sz val="10"/>
        <color theme="1"/>
        <rFont val="Arial"/>
        <family val="2"/>
      </rPr>
      <t xml:space="preserve"> Selección y conformación de la muestra</t>
    </r>
  </si>
  <si>
    <r>
      <rPr>
        <b/>
        <u/>
        <sz val="10"/>
        <color theme="1"/>
        <rFont val="Arial"/>
        <family val="2"/>
      </rPr>
      <t xml:space="preserve">6.4.2.2 </t>
    </r>
    <r>
      <rPr>
        <u/>
        <sz val="10"/>
        <color theme="1"/>
        <rFont val="Arial"/>
        <family val="2"/>
      </rPr>
      <t>Mantenimiento de la muestra</t>
    </r>
  </si>
  <si>
    <r>
      <rPr>
        <b/>
        <sz val="10"/>
        <color theme="1"/>
        <rFont val="Arial"/>
        <family val="2"/>
      </rPr>
      <t>6.4.3.1</t>
    </r>
    <r>
      <rPr>
        <sz val="10"/>
        <color theme="1"/>
        <rFont val="Arial"/>
        <family val="2"/>
      </rPr>
      <t xml:space="preserve"> La entidad debe documentar, implementar, mantener y mejorar uno o más mecanismos para disminuir el sesgo, garantizando completitud y veracidad de la información en cada una de las variables de interés de la operación estadística, para ello debe:
- identificar y controlar las situaciones (internas o externas) que afecten el proceso de recolección,
- hacer un manejo de la no respuesta,
- garantizar el entrenamiento al personal que interviene en la producción del operación estadística,
- realizar seguimiento y corrección sobre instrumentos de recolección defectuosos.</t>
    </r>
  </si>
  <si>
    <r>
      <rPr>
        <b/>
        <sz val="10"/>
        <color theme="1"/>
        <rFont val="Arial"/>
        <family val="2"/>
      </rPr>
      <t>6.4.3.2</t>
    </r>
    <r>
      <rPr>
        <sz val="10"/>
        <color theme="1"/>
        <rFont val="Arial"/>
        <family val="2"/>
      </rPr>
      <t xml:space="preserve"> Se deben realizar acciones para verificar el control del sesgo muestral (para muestreo probabilístico), revisando que los estimadores utilizados no sean sesgados.</t>
    </r>
  </si>
  <si>
    <r>
      <rPr>
        <b/>
        <u/>
        <sz val="10"/>
        <color theme="1"/>
        <rFont val="Arial"/>
        <family val="2"/>
      </rPr>
      <t>6.4.3.4</t>
    </r>
    <r>
      <rPr>
        <u/>
        <sz val="10"/>
        <color theme="1"/>
        <rFont val="Arial"/>
        <family val="2"/>
      </rPr>
      <t xml:space="preserve"> Medidas de calidad</t>
    </r>
  </si>
  <si>
    <r>
      <rPr>
        <b/>
        <u/>
        <sz val="10"/>
        <color theme="1"/>
        <rFont val="Arial"/>
        <family val="2"/>
      </rPr>
      <t>6.4.3</t>
    </r>
    <r>
      <rPr>
        <u/>
        <sz val="10"/>
        <color theme="1"/>
        <rFont val="Arial"/>
        <family val="2"/>
      </rPr>
      <t xml:space="preserve"> Control de sesgo</t>
    </r>
  </si>
  <si>
    <r>
      <rPr>
        <b/>
        <u/>
        <sz val="10"/>
        <color theme="1"/>
        <rFont val="Arial"/>
        <family val="2"/>
      </rPr>
      <t>6.4.3.3</t>
    </r>
    <r>
      <rPr>
        <u/>
        <sz val="10"/>
        <color theme="1"/>
        <rFont val="Arial"/>
        <family val="2"/>
      </rPr>
      <t xml:space="preserve"> Cálculo de Indicadores (resultados)</t>
    </r>
  </si>
  <si>
    <r>
      <rPr>
        <b/>
        <u/>
        <sz val="10"/>
        <color theme="1"/>
        <rFont val="Arial"/>
        <family val="2"/>
      </rPr>
      <t>6.5.1</t>
    </r>
    <r>
      <rPr>
        <u/>
        <sz val="10"/>
        <color theme="1"/>
        <rFont val="Arial"/>
        <family val="2"/>
      </rPr>
      <t xml:space="preserve"> Diseño de la recolección de información</t>
    </r>
  </si>
  <si>
    <r>
      <rPr>
        <b/>
        <sz val="10"/>
        <color theme="1"/>
        <rFont val="Arial"/>
        <family val="2"/>
      </rPr>
      <t>6.5.2</t>
    </r>
    <r>
      <rPr>
        <sz val="10"/>
        <color theme="1"/>
        <rFont val="Arial"/>
        <family val="2"/>
      </rPr>
      <t xml:space="preserve"> La entidad debe establecer, documentar e implementar las reglas de validación y consistencia.</t>
    </r>
  </si>
  <si>
    <r>
      <rPr>
        <b/>
        <sz val="10"/>
        <color theme="1"/>
        <rFont val="Arial"/>
        <family val="2"/>
      </rPr>
      <t xml:space="preserve">6.5.3 </t>
    </r>
    <r>
      <rPr>
        <sz val="10"/>
        <color theme="1"/>
        <rFont val="Arial"/>
        <family val="2"/>
      </rPr>
      <t>La entidad debe establecer y documentar los canales de sensibilización, los cuales pueden ser:
- folletos,
- circulares,
- cartas,
- vallas,
- volantes,
- prensa hablada o escrita,
- televisión y
- sitios web.</t>
    </r>
  </si>
  <si>
    <t>La entidad debe documentar e implementar la metodología de procesamiento de la información que incluya las siguientes actividades:
- especificaciones de rutina para la codificación,
- edición (cuando sea aplicable), 
- imputación (cuando sea aplicable),
- estimación (cuando sea aplicable),
- integración, 
- validación de la coherencia y completitud de los resultados,
- consolidación de las bases de datos y
- validación y consistencia de la información alfanumérica y geográfica (cuando sea aplicable).</t>
  </si>
  <si>
    <r>
      <rPr>
        <b/>
        <sz val="10"/>
        <color theme="1"/>
        <rFont val="Arial"/>
        <family val="2"/>
      </rPr>
      <t xml:space="preserve">6.6.1 </t>
    </r>
    <r>
      <rPr>
        <sz val="10"/>
        <color theme="1"/>
        <rFont val="Arial"/>
        <family val="2"/>
      </rPr>
      <t>La entidad debe, de acuerdo con las características de la operación estadística, determinar la infraestructura tecnológica necesaria para ejecutar la operación estadística y definir el aplicativo (software) que se requiere para el desarrollo de las siguientes actividades:
- la captura, la digitación, la transmisión y la consolidación de la información;
- el almacenamiento y la lectura de las bases de datos;
- la aplicación de los procesos estadísticos de análisis, la detección de inconsistencias, la estimación, la validación, la corrección y la depuración de datos y
- la generación de resultados, informes, cuadros de salida, gráficos y otros insumos utilizados en los análisis que soporta la operación estadística.</t>
    </r>
  </si>
  <si>
    <r>
      <rPr>
        <b/>
        <sz val="10"/>
        <color theme="1"/>
        <rFont val="Arial"/>
        <family val="2"/>
      </rPr>
      <t>6.6.2</t>
    </r>
    <r>
      <rPr>
        <sz val="10"/>
        <color theme="1"/>
        <rFont val="Arial"/>
        <family val="2"/>
      </rPr>
      <t xml:space="preserve"> La entidad debe documentar, implementar, mantener y actualizar, la documentación que se genera para el uso y el mantenimiento del aplicativo (software) que requiera en el desarrollo de la operación estadística, esta documentación debe incluir:
- modelo entidad-relación o modelo de datos,
- diccionario de datos,
- manual de validación y consistencia,
- manual de captura,
- manual de usuario,
- manual del sistema y
- mecanismos para garantizar seguridad, mantenimiento y respaldo de la información.</t>
    </r>
  </si>
  <si>
    <r>
      <rPr>
        <b/>
        <u/>
        <sz val="10"/>
        <color theme="1"/>
        <rFont val="Arial"/>
        <family val="2"/>
      </rPr>
      <t>6.6.3</t>
    </r>
    <r>
      <rPr>
        <u/>
        <sz val="10"/>
        <color theme="1"/>
        <rFont val="Arial"/>
        <family val="2"/>
      </rPr>
      <t xml:space="preserve"> Desarrollo informático del diseño muestral</t>
    </r>
  </si>
  <si>
    <r>
      <rPr>
        <b/>
        <sz val="10"/>
        <color theme="1"/>
        <rFont val="Arial"/>
        <family val="2"/>
      </rPr>
      <t>6.7.1</t>
    </r>
    <r>
      <rPr>
        <sz val="10"/>
        <color theme="1"/>
        <rFont val="Arial"/>
        <family val="2"/>
      </rPr>
      <t xml:space="preserve"> La entidad debe determinar las herramientas tecnológicas requeridas para el análisis de la información estadística obtenida. </t>
    </r>
  </si>
  <si>
    <r>
      <rPr>
        <b/>
        <sz val="10"/>
        <color theme="1"/>
        <rFont val="Arial"/>
        <family val="2"/>
      </rPr>
      <t>6.7.2</t>
    </r>
    <r>
      <rPr>
        <sz val="10"/>
        <color theme="1"/>
        <rFont val="Arial"/>
        <family val="2"/>
      </rPr>
      <t xml:space="preserve"> La entidad debe definir y documentar, la metodología, los procedimientos para comparar los resultados históricos, con otras fuentes de datos similares y con los hechos sucedidos en el universo de estudio, sobre la temática estudiada que den explicación de la información estadística obtenida (análisis de contexto).</t>
    </r>
  </si>
  <si>
    <r>
      <rPr>
        <b/>
        <sz val="10"/>
        <color theme="1"/>
        <rFont val="Arial"/>
        <family val="2"/>
      </rPr>
      <t>6.7.3</t>
    </r>
    <r>
      <rPr>
        <sz val="10"/>
        <color theme="1"/>
        <rFont val="Arial"/>
        <family val="2"/>
      </rPr>
      <t xml:space="preserve"> La entidad debe determinar y documentar los métodos de análisis de consistencia o coherencia de la información estadística obtenida con relación a las series e indicadores históricos de la misma, y con respecto a otras temáticas similares.</t>
    </r>
  </si>
  <si>
    <t>La entidad debe determinar la estrategia, forma y medios de difusión de los resultados teniendo en cuenta los siguientes aspectos:
- cuadros de salida y demás productos a difundir conforme a los requerimientos de información identificados y el objetivo de la operación estadística.
-  calendario de difusión,
- procedimientos para la difusión,
- forma de presentación de la información estadística,
- las instrucciones para la lectura, interpretación y uso de la información,
- medios de difusión y
- difusión de los metadatos de la operación estadística.
Nota: Los productos pueden ser informes, boletines o mapas temáticos.</t>
  </si>
  <si>
    <r>
      <rPr>
        <b/>
        <sz val="10"/>
        <color theme="1"/>
        <rFont val="Arial"/>
        <family val="2"/>
      </rPr>
      <t>6.10.2</t>
    </r>
    <r>
      <rPr>
        <sz val="10"/>
        <color theme="1"/>
        <rFont val="Arial"/>
        <family val="2"/>
      </rPr>
      <t xml:space="preserve"> La entidad debe documentar e implementar los ajustes necesarios a partir de las conclusiones de las pruebas.</t>
    </r>
  </si>
  <si>
    <r>
      <rPr>
        <b/>
        <sz val="10"/>
        <color theme="1"/>
        <rFont val="Arial"/>
        <family val="2"/>
      </rPr>
      <t>6.10.1</t>
    </r>
    <r>
      <rPr>
        <sz val="10"/>
        <color theme="1"/>
        <rFont val="Arial"/>
        <family val="2"/>
      </rPr>
      <t xml:space="preserve"> Las pruebas deben:
- permitir identificar las afectaciones en el desarrollo de la operación estadística,
- mantener la trazabilidad de las pruebas realizadas a los métodos e instrumentos diseñados,
- documentarse tanto los resultados como las conclusiones de las mismas y
- mantener la información documentada como evidencia del proceso.</t>
    </r>
  </si>
  <si>
    <r>
      <rPr>
        <b/>
        <sz val="10"/>
        <color theme="1"/>
        <rFont val="Arial"/>
        <family val="2"/>
      </rPr>
      <t>7.1.2.1</t>
    </r>
    <r>
      <rPr>
        <sz val="10"/>
        <color theme="1"/>
        <rFont val="Arial"/>
        <family val="2"/>
      </rPr>
      <t xml:space="preserve"> La entidad debe implementar y mantener mecanismos para informar a la fuente los siguientes aspectos:
- los objetivos de la operación estadística y de la captura de datos,
- el instrumento utilizado para la recolección de los datos,
- la protección de datos personales y
- la importancia de proporcionar datos veraces y completos.
Aplicable para las operaciones estadísticas por censo, muestreo probabilístico y no probabilístico.
NOTA: Las operaciones estadísticas a partir de registros administrativos, también pueden sensibilizar las fuentes.</t>
    </r>
  </si>
  <si>
    <r>
      <rPr>
        <b/>
        <u/>
        <sz val="10"/>
        <color theme="1"/>
        <rFont val="Arial"/>
        <family val="2"/>
      </rPr>
      <t>7.1.1</t>
    </r>
    <r>
      <rPr>
        <u/>
        <sz val="10"/>
        <color theme="1"/>
        <rFont val="Arial"/>
        <family val="2"/>
      </rPr>
      <t xml:space="preserve"> Entrenamiento</t>
    </r>
  </si>
  <si>
    <r>
      <rPr>
        <b/>
        <sz val="10"/>
        <color theme="1"/>
        <rFont val="Arial"/>
        <family val="2"/>
      </rPr>
      <t>7.1.1.1</t>
    </r>
    <r>
      <rPr>
        <sz val="10"/>
        <color theme="1"/>
        <rFont val="Arial"/>
        <family val="2"/>
      </rPr>
      <t xml:space="preserve"> En el caso de las operaciones estadísticas a partir de registros administrativos, la entidad debe asegurar que el personal que registra la información, tenga la competencia y conocimiento para la captura de la información, antes de su consolidación.</t>
    </r>
  </si>
  <si>
    <r>
      <rPr>
        <b/>
        <sz val="10"/>
        <color theme="1"/>
        <rFont val="Arial"/>
        <family val="2"/>
      </rPr>
      <t>7.1.1.2</t>
    </r>
    <r>
      <rPr>
        <sz val="10"/>
        <color theme="1"/>
        <rFont val="Arial"/>
        <family val="2"/>
      </rPr>
      <t xml:space="preserve"> Las actividades de entrenamiento deben contar con registros que evidencien las actividades de formación, antes y durante el desarrollo de la operación estadística.</t>
    </r>
  </si>
  <si>
    <r>
      <rPr>
        <b/>
        <u/>
        <sz val="10"/>
        <color theme="1"/>
        <rFont val="Arial"/>
        <family val="2"/>
      </rPr>
      <t>7.1.2</t>
    </r>
    <r>
      <rPr>
        <u/>
        <sz val="10"/>
        <color theme="1"/>
        <rFont val="Arial"/>
        <family val="2"/>
      </rPr>
      <t xml:space="preserve"> Sensibilización</t>
    </r>
  </si>
  <si>
    <r>
      <rPr>
        <b/>
        <sz val="10"/>
        <color theme="1"/>
        <rFont val="Arial"/>
        <family val="2"/>
      </rPr>
      <t xml:space="preserve">7.2.1.2 </t>
    </r>
    <r>
      <rPr>
        <sz val="10"/>
        <color theme="1"/>
        <rFont val="Arial"/>
        <family val="2"/>
      </rPr>
      <t>La entidad debe consolidar en una base de datos la información recolectada llevando a cabo:
- validaciones para revisar, la consistencia de los datos y
- los controles sobre la posible pérdida de información.</t>
    </r>
  </si>
  <si>
    <r>
      <rPr>
        <b/>
        <u/>
        <sz val="10"/>
        <color theme="1"/>
        <rFont val="Arial"/>
        <family val="2"/>
      </rPr>
      <t>7.2.1</t>
    </r>
    <r>
      <rPr>
        <u/>
        <sz val="10"/>
        <color theme="1"/>
        <rFont val="Arial"/>
        <family val="2"/>
      </rPr>
      <t xml:space="preserve"> Captura y control del flujo de la información</t>
    </r>
  </si>
  <si>
    <r>
      <rPr>
        <b/>
        <sz val="10"/>
        <color theme="1"/>
        <rFont val="Arial"/>
        <family val="2"/>
      </rPr>
      <t>7.2.1.1</t>
    </r>
    <r>
      <rPr>
        <sz val="10"/>
        <color theme="1"/>
        <rFont val="Arial"/>
        <family val="2"/>
      </rPr>
      <t xml:space="preserve"> La recolección se debe desarrollar, de acuerdo con el plan general (véase numeral 5.6).</t>
    </r>
  </si>
  <si>
    <r>
      <rPr>
        <b/>
        <u/>
        <sz val="10"/>
        <color theme="1"/>
        <rFont val="Arial"/>
        <family val="2"/>
      </rPr>
      <t>7.2.2</t>
    </r>
    <r>
      <rPr>
        <u/>
        <sz val="10"/>
        <color theme="1"/>
        <rFont val="Arial"/>
        <family val="2"/>
      </rPr>
      <t xml:space="preserve"> Completitud de información recolectada</t>
    </r>
  </si>
  <si>
    <r>
      <rPr>
        <b/>
        <u/>
        <sz val="10"/>
        <color theme="1"/>
        <rFont val="Arial"/>
        <family val="2"/>
      </rPr>
      <t>7.3.1</t>
    </r>
    <r>
      <rPr>
        <u/>
        <sz val="10"/>
        <color theme="1"/>
        <rFont val="Arial"/>
        <family val="2"/>
      </rPr>
      <t xml:space="preserve"> Supervisión del proceso de recolección y esquema operativo</t>
    </r>
  </si>
  <si>
    <r>
      <rPr>
        <b/>
        <u/>
        <sz val="10"/>
        <color theme="1"/>
        <rFont val="Arial"/>
        <family val="2"/>
      </rPr>
      <t>7.4.1</t>
    </r>
    <r>
      <rPr>
        <u/>
        <sz val="10"/>
        <color theme="1"/>
        <rFont val="Arial"/>
        <family val="2"/>
      </rPr>
      <t xml:space="preserve"> Integración de datos</t>
    </r>
  </si>
  <si>
    <r>
      <rPr>
        <b/>
        <u/>
        <sz val="10"/>
        <color theme="1"/>
        <rFont val="Arial"/>
        <family val="2"/>
      </rPr>
      <t>7.4.2</t>
    </r>
    <r>
      <rPr>
        <u/>
        <sz val="10"/>
        <color theme="1"/>
        <rFont val="Arial"/>
        <family val="2"/>
      </rPr>
      <t xml:space="preserve"> Clasificación y codificación</t>
    </r>
  </si>
  <si>
    <r>
      <rPr>
        <b/>
        <u/>
        <sz val="10"/>
        <color theme="1"/>
        <rFont val="Arial"/>
        <family val="2"/>
      </rPr>
      <t>7.4.3</t>
    </r>
    <r>
      <rPr>
        <u/>
        <sz val="10"/>
        <color theme="1"/>
        <rFont val="Arial"/>
        <family val="2"/>
      </rPr>
      <t xml:space="preserve"> Validación de la información recolectada</t>
    </r>
  </si>
  <si>
    <r>
      <rPr>
        <b/>
        <u/>
        <sz val="10"/>
        <color theme="1"/>
        <rFont val="Arial"/>
        <family val="2"/>
      </rPr>
      <t>7.4.4</t>
    </r>
    <r>
      <rPr>
        <u/>
        <sz val="10"/>
        <color theme="1"/>
        <rFont val="Arial"/>
        <family val="2"/>
      </rPr>
      <t xml:space="preserve"> Edición e imputación</t>
    </r>
  </si>
  <si>
    <r>
      <rPr>
        <b/>
        <u/>
        <sz val="10"/>
        <color theme="1"/>
        <rFont val="Arial"/>
        <family val="2"/>
      </rPr>
      <t>7.4.5</t>
    </r>
    <r>
      <rPr>
        <u/>
        <sz val="10"/>
        <color theme="1"/>
        <rFont val="Arial"/>
        <family val="2"/>
      </rPr>
      <t xml:space="preserve"> Derivación de nuevas variables y unidades</t>
    </r>
  </si>
  <si>
    <r>
      <rPr>
        <b/>
        <u/>
        <sz val="10"/>
        <color theme="1"/>
        <rFont val="Arial"/>
        <family val="2"/>
      </rPr>
      <t>7.4.6</t>
    </r>
    <r>
      <rPr>
        <u/>
        <sz val="10"/>
        <color theme="1"/>
        <rFont val="Arial"/>
        <family val="2"/>
      </rPr>
      <t xml:space="preserve"> Cálculo de ponderadores</t>
    </r>
  </si>
  <si>
    <r>
      <rPr>
        <b/>
        <sz val="10"/>
        <color theme="1"/>
        <rFont val="Arial"/>
        <family val="2"/>
      </rPr>
      <t>7.3.2</t>
    </r>
    <r>
      <rPr>
        <sz val="10"/>
        <color theme="1"/>
        <rFont val="Arial"/>
        <family val="2"/>
      </rPr>
      <t xml:space="preserve"> La entidad debe calcular el porcentaje de cobertura (Aplica para operaciones estadísticas por censo y muestreo probabilístico)</t>
    </r>
  </si>
  <si>
    <r>
      <rPr>
        <b/>
        <sz val="10"/>
        <color theme="1"/>
        <rFont val="Arial"/>
        <family val="2"/>
      </rPr>
      <t>7.3.3</t>
    </r>
    <r>
      <rPr>
        <sz val="10"/>
        <color theme="1"/>
        <rFont val="Arial"/>
        <family val="2"/>
      </rPr>
      <t xml:space="preserve"> La entidad debe calcular la porcentaje de no respuesta, respecto a todas las variables del instrumento de recolección; o frente al total de formularios que se esperaban recolectar respectivamente.</t>
    </r>
  </si>
  <si>
    <r>
      <rPr>
        <b/>
        <sz val="10"/>
        <color theme="1"/>
        <rFont val="Arial"/>
        <family val="2"/>
      </rPr>
      <t>7.5.1</t>
    </r>
    <r>
      <rPr>
        <sz val="10"/>
        <color theme="1"/>
        <rFont val="Arial"/>
        <family val="2"/>
      </rPr>
      <t xml:space="preserve"> La información recolectada debe almacenarse con medidas que aseguren, como mínimo:
- la confidencialidad,
- la disponibilidad,
- el control de acceso,
- la copia de seguridad,
- la protección de pérdida de información y
- la protección de modificación u alteración de acceso.</t>
    </r>
  </si>
  <si>
    <t>La entidad debe realizar y documentar el análisis sobre la información obtenida para validar la coherencia interna entre variables y con respecto a las series históricas. Esto debería garantizar que:
a) Se verifique la consistencia interna de las variables 
b) Las actualizaciones y/o cambios metodológicos sean documentados para permitir los empalmes de las series históricas.
c) Se documenten los métodos de empalme de las series históricas
d) Los datos atípicos estén identificados, explicados y documentados, para permitir la correcta interpretación de los resultados.</t>
  </si>
  <si>
    <t>La entidad debe realizar y documentar el análisis de contexto de la información obtenida, antes de su difusión. Esto debería garantizar:
- la coherencia de las estimaciones (cuando aplique),
- la correspondencia entre el comportamiento del fenómeno de estudio y los resultados obtenidos,
- el contraste de los resultados obtenidos con los resultados esperados y
- el conocimiento de los fenómenos (internos y/o externos) que influyeron en la información.</t>
  </si>
  <si>
    <t xml:space="preserve">→ Las aclaraciones en la columna "Guía para la identificación de documentación" es indicativa y corresponde a una guía para que la entidad defina y envíe la documentación en formato PDF que sustente el cumplimiento de los requisitos establecidos en la NTC-PE 1000: 2017. </t>
  </si>
  <si>
    <t xml:space="preserve">→ Lea detenidamente cada uno de los requisitos de la norma NTC-PE 1000: 2017. </t>
  </si>
  <si>
    <t>La entidad debe difundir la información estadística incluyendo entre otros:
- cuadros de salida,
- microdatos anonimizados,
- series históricas,
- macrodatos y metadatos históricos,
- documentos de referencia e 
- información sobre la cobertura.
NOTA:  Véase el numeral 6.9.</t>
  </si>
  <si>
    <t>La difusión de la información estadística de la operación estadística debe estar a disposición de las partes interesadas, de manera oportuna, y puede ser publicada por diferentes canales. 
Estos canales pueden ser:
- medio impreso,
- sitio web,
- correo electrónico,
- medio magnético y
-  otros.</t>
  </si>
  <si>
    <r>
      <rPr>
        <b/>
        <sz val="10"/>
        <color theme="1"/>
        <rFont val="Arial"/>
        <family val="2"/>
      </rPr>
      <t>9.5.1</t>
    </r>
    <r>
      <rPr>
        <sz val="10"/>
        <color theme="1"/>
        <rFont val="Arial"/>
        <family val="2"/>
      </rPr>
      <t xml:space="preserve"> La publicación de la información estadística debe incluir, al menos una de las medidas de calidad, tales como:
- porcentaje de cobertura,
- porcentaje de no respuesta,
- intervalos de confianza,
- coeficientes de variación y
- error muestral.</t>
    </r>
  </si>
  <si>
    <t>La entidad debe demostrar que sus operaciones estadísticas conservan:
- series históricas o de tiempo,
- documentos metodológicos y
- resultados difundidos.</t>
  </si>
  <si>
    <r>
      <rPr>
        <b/>
        <sz val="10"/>
        <color theme="1"/>
        <rFont val="Arial"/>
        <family val="2"/>
      </rPr>
      <t>9.5.2</t>
    </r>
    <r>
      <rPr>
        <sz val="10"/>
        <color theme="1"/>
        <rFont val="Arial"/>
        <family val="2"/>
      </rPr>
      <t xml:space="preserve"> La entidad debería generar notas de interpretación de los elementos indicados en el numeral 9.5.1 de esta norma.</t>
    </r>
  </si>
  <si>
    <r>
      <rPr>
        <b/>
        <sz val="10"/>
        <color theme="1"/>
        <rFont val="Arial"/>
        <family val="2"/>
      </rPr>
      <t>9.2.1</t>
    </r>
    <r>
      <rPr>
        <sz val="10"/>
        <color theme="1"/>
        <rFont val="Arial"/>
        <family val="2"/>
      </rPr>
      <t xml:space="preserve"> La entidad debe difundir y mantener los metadatos que contengan información detallada de las características de la operación estadística, estructura de datos, documentos de referencia e información sobre la cobertura.</t>
    </r>
  </si>
  <si>
    <r>
      <rPr>
        <b/>
        <sz val="10"/>
        <color theme="1"/>
        <rFont val="Arial"/>
        <family val="2"/>
      </rPr>
      <t>9.3.1</t>
    </r>
    <r>
      <rPr>
        <sz val="10"/>
        <color theme="1"/>
        <rFont val="Arial"/>
        <family val="2"/>
      </rPr>
      <t xml:space="preserve"> La información estadística producida se debe difundir de manera puntual, en las fechas establecidas en el calendario de difusión (véase el numeral 6.9).</t>
    </r>
  </si>
  <si>
    <r>
      <rPr>
        <b/>
        <sz val="10"/>
        <color theme="1"/>
        <rFont val="Arial"/>
        <family val="2"/>
      </rPr>
      <t>9.3.2</t>
    </r>
    <r>
      <rPr>
        <sz val="10"/>
        <color theme="1"/>
        <rFont val="Arial"/>
        <family val="2"/>
      </rPr>
      <t xml:space="preserve"> Las estadísticas producidas se deben difundir de manera oportuna, frente al fenómeno de estudio.</t>
    </r>
  </si>
  <si>
    <r>
      <rPr>
        <b/>
        <sz val="10"/>
        <color theme="1"/>
        <rFont val="Arial"/>
        <family val="2"/>
      </rPr>
      <t>9.8.1</t>
    </r>
    <r>
      <rPr>
        <sz val="10"/>
        <color theme="1"/>
        <rFont val="Arial"/>
        <family val="2"/>
      </rPr>
      <t xml:space="preserve"> La entidad debe determinar quién hace la aprobación para la difusión de la información estadística.</t>
    </r>
  </si>
  <si>
    <r>
      <rPr>
        <b/>
        <sz val="10"/>
        <color theme="1"/>
        <rFont val="Arial"/>
        <family val="2"/>
      </rPr>
      <t>9.8.2</t>
    </r>
    <r>
      <rPr>
        <sz val="10"/>
        <color theme="1"/>
        <rFont val="Arial"/>
        <family val="2"/>
      </rPr>
      <t xml:space="preserve"> En cada difusión debe existir y almacenarse la información documentada que dé evidencia de la autorización de la difusión.</t>
    </r>
  </si>
  <si>
    <t>La entidad debe publicar los porcentajes de cobertura.</t>
  </si>
  <si>
    <t>La entidad debe llevar a cabo auditorías internas a intervalos planificados para verificar que la eficacia y eficiencia del proceso estadístico es conforme con:
- los requisitos de la presente norma,
- los requisitos propios de la entidad para el proceso estadístico y
- los requisitos legales aplicables a la entidad, con relación a la producción de información estadística.
NOTA: La norma ISO 19011 proporciona directrices para las auditorías internas.</t>
  </si>
  <si>
    <t>Para la comparabilidad de los resultados de la operación, se deben tener en cuenta las nomenclaturas, las clasificaciones y los conceptos y demás aspectos metodológicos definidos para la temática de la operación estadística.</t>
  </si>
  <si>
    <t>La entidad debe establecer, documentar e implementar reuniones con expertos (pueden ser internos o externos a la entidad, o nacionales o internacionales, entre otros) para contextualizar, analizar y validar la información estadística obtenida.</t>
  </si>
  <si>
    <t>La entidad debe mejorar continuamente la eficacia, eficiencia y efectividad del proceso estadístico.</t>
  </si>
  <si>
    <r>
      <rPr>
        <b/>
        <sz val="10"/>
        <color theme="1"/>
        <rFont val="Arial"/>
        <family val="2"/>
      </rPr>
      <t>11.2.1</t>
    </r>
    <r>
      <rPr>
        <sz val="10"/>
        <color theme="1"/>
        <rFont val="Arial"/>
        <family val="2"/>
      </rPr>
      <t xml:space="preserve"> Cuando ocurra una no conformidad sobre el proceso estadístico, se debe:
a) tomar acciones para controlarla y corregirla; 
b) evaluar la necesidad de acciones para eliminar las causas de la no conformidad, con el fin de que no vuelva a ocurrir, mediante:
- la revisión y el análisis de la no conformidad;
- la determinación de las causas de la no conformidad;
- la determinación de si existen no conformidades similares, o que potencialmente puedan ocurrir.
c) implementar cualquier acción necesaria para corregir la no conformidad.</t>
    </r>
  </si>
  <si>
    <r>
      <rPr>
        <b/>
        <sz val="10"/>
        <color theme="1"/>
        <rFont val="Arial"/>
        <family val="2"/>
      </rPr>
      <t>11.2.2</t>
    </r>
    <r>
      <rPr>
        <sz val="10"/>
        <color theme="1"/>
        <rFont val="Arial"/>
        <family val="2"/>
      </rPr>
      <t xml:space="preserve"> La entidad debe conservar información documentada como evidencia de:
- la naturaleza de las no conformidades y cualquier acción tomada posteriormente y
- los resultados de cualquier acción correctiva.</t>
    </r>
  </si>
  <si>
    <t>→ Una misma información documentada (tipo parámetro o tipo registro) pueden  ser evidencia del cumplimiento de uno a varios requisitos; relaciónela en cada requisito aplicable</t>
  </si>
  <si>
    <r>
      <rPr>
        <b/>
        <sz val="10"/>
        <color theme="1"/>
        <rFont val="Arial"/>
        <family val="2"/>
      </rPr>
      <t xml:space="preserve">9.1.1 </t>
    </r>
    <r>
      <rPr>
        <sz val="10"/>
        <color theme="1"/>
        <rFont val="Arial"/>
        <family val="2"/>
      </rPr>
      <t>Las notas explicativas deberían ser presentadas, de manera:
- clara,
- comprensible,
- con la debida orientación y
- de fácil interpretación de los resultados frente a la temática del fenómeno de estudio.
NOTA:  Las notas explicativas se realizan de acuerdo con lo indicado en el numeral 8.2 de esta norma.</t>
    </r>
  </si>
  <si>
    <r>
      <rPr>
        <b/>
        <sz val="10"/>
        <color theme="1"/>
        <rFont val="Arial"/>
        <family val="2"/>
      </rPr>
      <t xml:space="preserve">6.3.4.2 </t>
    </r>
    <r>
      <rPr>
        <sz val="10"/>
        <color theme="1"/>
        <rFont val="Arial"/>
        <family val="2"/>
      </rPr>
      <t xml:space="preserve">La entidad debe documentar el referente (organismo emisor, versión y fecha) de las nomenclaturas y/o clasificaciones utilizadas en la operación estadística. </t>
    </r>
  </si>
  <si>
    <t xml:space="preserve">4.8 PROCESO ESTADÍSTICO. </t>
  </si>
  <si>
    <t>x</t>
  </si>
  <si>
    <t>8.1 ANÁLISIS DE CONTE1TO</t>
  </si>
  <si>
    <t>NO SE HACE</t>
  </si>
  <si>
    <t>SE HACE PERO NO ESTA DOCUMENTADO</t>
  </si>
  <si>
    <t>ESTA DOCUMENTADO PERO NO SE HACE DE ESA FORMA</t>
  </si>
  <si>
    <t>SE HACE COMO ESTA DOCUMENTADO</t>
  </si>
  <si>
    <t>TOTAL</t>
  </si>
  <si>
    <t>PESO</t>
  </si>
  <si>
    <t>REQUISITOS GENERALES</t>
  </si>
  <si>
    <t>DETECCIÓN Y ANÁLISIS DE REQUERIMIENTOS</t>
  </si>
  <si>
    <t>DISEÑO Y PRUEBAS</t>
  </si>
  <si>
    <t>EJECUCIÓN</t>
  </si>
  <si>
    <t>ANÁLISIS</t>
  </si>
  <si>
    <t>DIFUSIÓN</t>
  </si>
  <si>
    <t>EVALUACIÓN DEL DESEMPEÑO</t>
  </si>
  <si>
    <t>MEJORA</t>
  </si>
  <si>
    <t>ESTADO REQUISITOS POR CAPÍTULO DE LA NORMA</t>
  </si>
  <si>
    <t>FASE</t>
  </si>
  <si>
    <t>Total</t>
  </si>
  <si>
    <t>Debe mejorar algunos elementos antes de hacer la evaluación</t>
  </si>
  <si>
    <t>COMPLETITUD DEL PROCESO</t>
  </si>
  <si>
    <t>Correo electrónico responsable OE</t>
  </si>
  <si>
    <t>Estado optimo de la operación estadística</t>
  </si>
  <si>
    <t>5. DETECCIÓN Y ANÁLISIS DE REQUERIMIENTOS (requi)</t>
  </si>
  <si>
    <t>9. DIFUSIÓN (requi)</t>
  </si>
  <si>
    <t>Requisitos que no cumple</t>
  </si>
  <si>
    <t>Total requisitos</t>
  </si>
  <si>
    <t>TOP REQUISITOS</t>
  </si>
  <si>
    <t xml:space="preserve">AGREGADO OPERACIÓN </t>
  </si>
  <si>
    <t>RESULTADOS GENERALES OPERACIÓN ESTADÍSTICA</t>
  </si>
  <si>
    <t>INSTRUCCIONES DE DILIGENCIAMIENTO</t>
  </si>
  <si>
    <t>Objetivo del autodiagnóstico</t>
  </si>
  <si>
    <t>Monitoreo y mejoramiento continuo
20% - Actividades de seguimiento, medicion, analisis y evaluacion.
20% - Revision e Implementacion de Acciones de Mejora.</t>
  </si>
  <si>
    <t>Norma Referente</t>
  </si>
  <si>
    <t>PREGUNTA</t>
  </si>
  <si>
    <t>ESTADO</t>
  </si>
  <si>
    <t>Determinar el nivel de madurez que tiene la operación estadística en su proceso estadístico.</t>
  </si>
  <si>
    <t>NTC-PE 1000:2017</t>
  </si>
  <si>
    <t xml:space="preserve">La operación estadística cumple con los requisitos mínimos para poder presentarse a la evaluación.
Se encuentra sobre el 50% de cumplimiento de los requisitos mínimos  </t>
  </si>
  <si>
    <t>Presenta elementos que deben revisarse y hacer  alguna accion de mejora previa a la evaluación de calidad, el nivel de cumplimiento de los requisitos de calidad están entre el 30% y el 49,9%</t>
  </si>
  <si>
    <t>FASES DE DIAGNOSTICO</t>
  </si>
  <si>
    <t>ESTADOS REQUISITOS DE LA NORMA</t>
  </si>
  <si>
    <t>El requisito que solicita la norma no se hace para el proceso estadístico.</t>
  </si>
  <si>
    <t xml:space="preserve">El requisito que solicita la norma se hace por costumbre o tradición y no se tienen documentado </t>
  </si>
  <si>
    <t>El requisito que solicita la norma está documentado pero difiere de la manera que se hace por parte del grupo técnico</t>
  </si>
  <si>
    <t xml:space="preserve">El requisito que solicita la norma está documentado de la manera que se hace </t>
  </si>
  <si>
    <t>Datos a diligenciar hoja "CARACTERISTICAS TÉCNICAS"</t>
  </si>
  <si>
    <t>RECOMENDACIONES GENERALES</t>
  </si>
  <si>
    <t>No borrar la información que se encuentra en las celdas azules y completar los espacios de las celdas en blanco</t>
  </si>
  <si>
    <t>Tipo de operación estadística. Lista de selección de única respuesta entre censo, muestreo no probabilístico, muestreo probabilístico y estadísticas a partir de registros administrativos, correspondiente a la celda C21, es obligatorio escoger una de las opciones, en caso de requeri alguna explicación adicional deligenciar la celda G21 con la observación sobre el tipo de operación estadística</t>
  </si>
  <si>
    <t>MÓDULO 1.1 INFORMACIÓN DE LA ENTIDAD</t>
  </si>
  <si>
    <t>Se debe completar con la información que se solicita de la entidad.</t>
  </si>
  <si>
    <t>MÓDULO 1.2 INFORMACIÓN DE LA OPERACIÓN ESTADÍSTICA</t>
  </si>
  <si>
    <t xml:space="preserve">En esta sección se actualiza el nombre del responsable de la operación estadística y el tipo de operación estadística </t>
  </si>
  <si>
    <t>Datos a diligenciar hoja "EVIDENCIA-INF.DOCUMENTAL"</t>
  </si>
  <si>
    <t>PARA EMPEZAR A USAR ESTE MÓDULO</t>
  </si>
  <si>
    <t>Se debe deligenciar la información de la celda C21 de la hoja características técnicas (descrito arriba). Una vez hecho esto se mostraran los requisitos de la norma que se deben cumplir de acuerdo al tipo de operación estadística en las columnas de esta hoja B y C. esta hoja no permite insertar filas o columnas</t>
  </si>
  <si>
    <t>Lista de selección de única respuesta para determinar que acciones realizan los temáticos de la operación en el proceso estadístico</t>
  </si>
  <si>
    <t>Se fijó un máximo de tres documentos por requisito, pueden ser del tipo parámetro o registro, y deben evidenciar o describir el cumplimiento del requisito. Si el documento o formato está codificado empezar con el código y el nombre del documento.</t>
  </si>
  <si>
    <t>Describa el capítulo, sección o página en donde se encuentra la acción que se hace en cumplimiento de cada requisito para el proceso estadísticio de la operación.</t>
  </si>
  <si>
    <t>Datos a diligenciar hoja "DIAGNOSTICO"</t>
  </si>
  <si>
    <t xml:space="preserve">GENERALIDAD </t>
  </si>
  <si>
    <t>Esta hoja es de uso consultivo, no permite modicar los campos ni agregar o eliminar columnas o filas. El objetivo de esta hoja es mostrar el resumen gráfico del estado de los requisitos de la NTC por capítulo y agregados. El unico campo modificable es la celda A2 para escoger el capítulo de la NTC sobre el que quiera obtener más información</t>
  </si>
  <si>
    <t>→ Cuando aplique, entregar los Scripts de creacion de los archivos o tablas  de datos</t>
  </si>
  <si>
    <t>→ El archivo de datos y/o Bases de datos suministradas deben corresponder a la ultima aplicación del proceso estadístico (último periodo de recolección y difusión)</t>
  </si>
  <si>
    <t>1. DESCRIPCIÓN DE LOS ARCHIVOS O TABLAS DE DATOS</t>
  </si>
  <si>
    <t>1. Identificación del archivo de datos</t>
  </si>
  <si>
    <t xml:space="preserve">2. DICCIONARIO DE DATOS </t>
  </si>
  <si>
    <t>PERIODO</t>
  </si>
  <si>
    <t>Desde</t>
  </si>
  <si>
    <t>Hasta</t>
  </si>
  <si>
    <t>Datos a diligenciar hoja "EVIDENCIA-DICCIONARIO T.DAT"</t>
  </si>
  <si>
    <t>En las reuniones de presentación se describe este formato para su correcto diligemciamiento por parte de los quipos tésnicos</t>
  </si>
  <si>
    <t>ESTADO  
(Los resultados del diligenciamiento de este formato no constituyen una evaluación, pero si una fuente importante para el grupo evaluador en  la semana en sitio.)</t>
  </si>
  <si>
    <t>Exactitud</t>
  </si>
  <si>
    <t>Relevancia</t>
  </si>
  <si>
    <t>Coherencia</t>
  </si>
  <si>
    <t>Comparabilidad</t>
  </si>
  <si>
    <t>% cumplimiento</t>
  </si>
  <si>
    <t xml:space="preserve">Atributo de calidad </t>
  </si>
  <si>
    <t xml:space="preserve">Accesibilidad </t>
  </si>
  <si>
    <t>Precisión</t>
  </si>
  <si>
    <t>Puntualidad</t>
  </si>
  <si>
    <t>Transparencia</t>
  </si>
  <si>
    <t>Interpretabilidad</t>
  </si>
  <si>
    <t>Continuidad</t>
  </si>
  <si>
    <t>Credibilidad</t>
  </si>
  <si>
    <t>Oportunidad</t>
  </si>
  <si>
    <t>Tipo de entidad</t>
  </si>
  <si>
    <t>Nombre del responsable de la operación estadistica</t>
  </si>
  <si>
    <t>Tipo de evaluación:</t>
  </si>
  <si>
    <t xml:space="preserve">Dirección de la oficina </t>
  </si>
  <si>
    <t xml:space="preserve">1.3 participación de otras dependencias/entidades en el proceso estadístico </t>
  </si>
  <si>
    <t>Otras dependencias/entidades intervienen/participan en el proceso estadístico?</t>
  </si>
  <si>
    <t>Describa brevemente como la dependencia/entidad interviene/participa en el proceso estadístico</t>
  </si>
  <si>
    <t>Nombre de la persona responsable del proceso estadístico en la dependencia/entidad</t>
  </si>
  <si>
    <t>Cargo del persona responsable del proceso estadístico en la dependencia/entidad</t>
  </si>
  <si>
    <t xml:space="preserve">1.5. Contratación para el desarrollos de una o mas fases del proceso estadístico </t>
  </si>
  <si>
    <t>El proceso terceriza alguna de las fases del proceso estadístico?</t>
  </si>
  <si>
    <t>Razón social del operador:</t>
  </si>
  <si>
    <t xml:space="preserve">Tipo de organización (operador): </t>
  </si>
  <si>
    <t>Nit</t>
  </si>
  <si>
    <t xml:space="preserve">Dirección principal </t>
  </si>
  <si>
    <t xml:space="preserve">Dirección donde opera el/las fase(s) del proceso </t>
  </si>
  <si>
    <t xml:space="preserve">Describa brevemente cual es el alcance de la contratación de acuerdo a la(s) fases en que participa el operador </t>
  </si>
  <si>
    <t>IDEAM</t>
  </si>
  <si>
    <t>Estadísticas sobre residuos o desechos peligrosos</t>
  </si>
  <si>
    <t>Cl. 25d #96B - 70</t>
  </si>
  <si>
    <t>→ Este formato no requiere impresión, se debe suministrar en medio electrónico y en formato Excel al IDEAM, sin ningún tipo de protección de campos o celdas</t>
  </si>
  <si>
    <t>→ Este formato no requiere impresión, se debe suministrar en medio electrónico y en formato Excel al IDEAM, sin ningún tipo de protección de campos o celdas.</t>
  </si>
  <si>
    <t>→ Las direcciones de correo electrónico y teléfonos registrados en el presente formato serán los canales de comunicación oficiales entre el auditor y el auditado, para la evaluación.</t>
  </si>
  <si>
    <t>→ Las evidencias citadas se deben adjuntar al presente formato en medio magnético (en CD o DVD, de manera independiente y debidamente identificados) y deben ser dirigidas a la Coordinación de Calidad Estadística del IDEAM con el respectivo oficio remisorio que relacione el contenido.</t>
  </si>
  <si>
    <t xml:space="preserve">→  Si la transmisión de la información se hace vía DRIVE, se debea generar las credenciales de acceso. </t>
  </si>
  <si>
    <t xml:space="preserve">→ Los archivos de datos deben entregarse con la misma estructura indicada en el apartado "2. DICCIONARIO DE DATOS " es decir, nombre de la tabla, listado de campos (sus características). Recuerde que los formatos de archivos de datos validos son: Texto, XML, Excel </t>
  </si>
  <si>
    <t xml:space="preserve">→ El archivo de datos y/o Base de datos citado en la sección 1 y 2, puede ser entregado en Disco Compacto (CD o DVD), almacenamiento masivo (memoria USB).   Si la transmisión de la información se hace vía DRIVE, se debea generar las credenciales de acceso. </t>
  </si>
  <si>
    <t>Nota: Este formato es recuperado y adecuado acorde al elaborado y establecido establecido por el DANE.</t>
  </si>
  <si>
    <t>FORMATO LISTA DE CHEQUEO NTC PE 1000 
PROCESO: GESTIÓN DEL SISTEMA DE GESTIÓN INTEGRADO</t>
  </si>
  <si>
    <t>FORMATO LISTA DE CHEQUEO NTC PE 1000 
Identificación de Evidencias (Cumplimiento de requisitos)
PROCESO: GESTIÓN DEL SISTEMA DE GESTIÓN INTEGRADO</t>
  </si>
  <si>
    <t xml:space="preserve">FORMATO LISTA DE CHEQUEO NTC PE 1000 
Identificación de Evidencias (Información correspondiente a la base de datos)
PROCESO: GESTIÓN DEL SISTEMA DE GESTIÓN INTEGRADO
</t>
  </si>
  <si>
    <t>CONTROL DE CAMBIOS</t>
  </si>
  <si>
    <t>Versión</t>
  </si>
  <si>
    <t>Fecha</t>
  </si>
  <si>
    <t xml:space="preserve">Cambios Realizados </t>
  </si>
  <si>
    <t xml:space="preserve">Creacion del documento </t>
  </si>
  <si>
    <r>
      <t xml:space="preserve">De ser necesario , incluya mas filas
En el caso de responder </t>
    </r>
    <r>
      <rPr>
        <b/>
        <u/>
        <sz val="11"/>
        <color theme="1"/>
        <rFont val="Verdana  "/>
      </rPr>
      <t>No</t>
    </r>
    <r>
      <rPr>
        <b/>
        <sz val="11"/>
        <color theme="1"/>
        <rFont val="Verdana  "/>
      </rPr>
      <t xml:space="preserve"> continúe con la sección 1.4</t>
    </r>
  </si>
  <si>
    <r>
      <t xml:space="preserve">Nombre dependencia/entidad que interviene: </t>
    </r>
    <r>
      <rPr>
        <i/>
        <sz val="11"/>
        <color theme="1"/>
        <rFont val="Verdana  "/>
      </rPr>
      <t>(por favor especificar en nombre de la dependencia seguido del nombre de la entidad</t>
    </r>
    <r>
      <rPr>
        <sz val="11"/>
        <color theme="1"/>
        <rFont val="Verdana  "/>
      </rPr>
      <t>)</t>
    </r>
  </si>
  <si>
    <r>
      <t xml:space="preserve">De ser necesario , incluya mas filas
En el caso de responder </t>
    </r>
    <r>
      <rPr>
        <b/>
        <u/>
        <sz val="11"/>
        <color theme="1"/>
        <rFont val="Verdana  "/>
      </rPr>
      <t>No</t>
    </r>
    <r>
      <rPr>
        <b/>
        <sz val="11"/>
        <color theme="1"/>
        <rFont val="Verdana  "/>
      </rPr>
      <t>, finaliza el diligenciamiento.</t>
    </r>
  </si>
  <si>
    <r>
      <t xml:space="preserve">Indique la(s) fase(s) </t>
    </r>
    <r>
      <rPr>
        <sz val="11"/>
        <rFont val="Verdana  "/>
      </rPr>
      <t xml:space="preserve">que </t>
    </r>
    <r>
      <rPr>
        <sz val="11"/>
        <color theme="1"/>
        <rFont val="Verdana  "/>
      </rPr>
      <t>se encuentran tercerizadas o son desarrolladas por el operador</t>
    </r>
  </si>
  <si>
    <r>
      <t xml:space="preserve">→ Los archivos de datos deben venir uno por cada tabla o archivo indicado en el apartado "1. DESCRIPCIÓN DE LOS ARCHIVOS O TABLAS DE DATOS". No se reciben otros formatos de archivo diferentes a Texto, XML, Excel Por tanto </t>
    </r>
    <r>
      <rPr>
        <u/>
        <sz val="11"/>
        <color theme="1"/>
        <rFont val="Verdana"/>
        <family val="2"/>
      </rPr>
      <t xml:space="preserve">los archivos provenientes de export de los </t>
    </r>
    <r>
      <rPr>
        <b/>
        <u/>
        <sz val="11"/>
        <color theme="1"/>
        <rFont val="Verdana"/>
        <family val="2"/>
      </rPr>
      <t xml:space="preserve">gestores de bases de datos, </t>
    </r>
    <r>
      <rPr>
        <b/>
        <u/>
        <sz val="11"/>
        <color rgb="FF0000FF"/>
        <rFont val="Verdana"/>
        <family val="2"/>
      </rPr>
      <t>no serán aceptados.</t>
    </r>
  </si>
  <si>
    <r>
      <t xml:space="preserve">→ Los archivos de datos no deben superar </t>
    </r>
    <r>
      <rPr>
        <b/>
        <u/>
        <sz val="11"/>
        <color theme="1"/>
        <rFont val="Verdana"/>
        <family val="2"/>
      </rPr>
      <t>256 columnas o variables</t>
    </r>
    <r>
      <rPr>
        <sz val="11"/>
        <color theme="1"/>
        <rFont val="Verdana"/>
        <family val="2"/>
      </rPr>
      <t>; si el archivo tiene más variables hay que generar otro u otros archivos con el complemento de dichas variables identificándolos con su respectiva secuencia o variables tipo llave que los relacionen.</t>
    </r>
  </si>
  <si>
    <r>
      <t xml:space="preserve">→ Los archivos de datos no deben superar el </t>
    </r>
    <r>
      <rPr>
        <b/>
        <u/>
        <sz val="11"/>
        <color theme="1"/>
        <rFont val="Verdana"/>
        <family val="2"/>
      </rPr>
      <t>1.000.000(millón) de registros</t>
    </r>
    <r>
      <rPr>
        <sz val="11"/>
        <color theme="1"/>
        <rFont val="Verdana"/>
        <family val="2"/>
      </rPr>
      <t>; si el archivo tiene más registros se deben particionar en varios archivos identificándolos con su respectiva secuencia y llaves que los relacionen.</t>
    </r>
  </si>
  <si>
    <r>
      <t xml:space="preserve">→  Tener en cuenta que hay variables que tienen </t>
    </r>
    <r>
      <rPr>
        <b/>
        <u/>
        <sz val="11"/>
        <color theme="1"/>
        <rFont val="Verdana"/>
        <family val="2"/>
      </rPr>
      <t>valores cero (0) a la izquierda</t>
    </r>
    <r>
      <rPr>
        <sz val="11"/>
        <color theme="1"/>
        <rFont val="Verdana"/>
        <family val="2"/>
      </rPr>
      <t>, por tanto, al generar los archivos, estos deben ser de tipo carácter. Un ejemplo en la codificación DIVIPOLA, los códigos de departamento y municipio son de tipo carácter: Antioquia es "05" y no "5"; no tener en cuenta esta observación generará inconsistencias que implican una no conformidad al realizar la evaluación de la calidad de la base de datos.</t>
    </r>
  </si>
  <si>
    <r>
      <t xml:space="preserve">→  El diccionario de datos debe diligenciarse en la pestaña de "EVIDENCIA-DICCIONARIO T.DATOS", de este archivo, en  el cual se debe indicar:
• Los nombres de los archivos de datos y sus variables o atributos que corresponden a la información manejada por la operación estadística.
• Los dominios de datos o valores que puede tomar una variable en particular (ver ejemplo columna H).
• Los tipos de datos respectivos.
• La especificación de las </t>
    </r>
    <r>
      <rPr>
        <b/>
        <u/>
        <sz val="11"/>
        <color rgb="FF0000FF"/>
        <rFont val="Verdana"/>
        <family val="2"/>
      </rPr>
      <t>reglas de validación</t>
    </r>
    <r>
      <rPr>
        <sz val="11"/>
        <color rgb="FF0000FF"/>
        <rFont val="Verdana"/>
        <family val="2"/>
      </rPr>
      <t xml:space="preserve"> (en lenguaje natural) </t>
    </r>
    <r>
      <rPr>
        <sz val="11"/>
        <color theme="1"/>
        <rFont val="Verdana"/>
        <family val="2"/>
      </rPr>
      <t>que aplican para cada variable, puede ser una o varias reglas de validación según sea el caso (ver ejemplos).</t>
    </r>
  </si>
  <si>
    <t>Código: SGI-F070 
Versión: 02
Fecha: 10/06/2025</t>
  </si>
  <si>
    <t>Código: SGI-F070 Versión: 02
Fecha: 10/06/2025</t>
  </si>
  <si>
    <t xml:space="preserve">Se actualiza el procedimiento de acuerdo con el memorando enviado por la OAP memorando 20251100097283 lineamientos para la actualización documental en el marco de la implementación del aplicativo suite visión. El código pasa de E-SGI-F017 a SGI-F070.  Se elimina la tabla de elaboración.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</si>
</sst>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94">
    <font>
      <sz val="11"/>
      <color theme="1"/>
      <name val="Calibri"/>
      <family val="2"/>
      <scheme val="minor"/>
    </font>
    <font>
      <sz val="10"/>
      <name val="Arial"/>
      <family val="2"/>
    </font>
    <font>
      <sz val="7"/>
      <name val="Arial"/>
      <family val="2"/>
    </font>
    <font>
      <b/>
      <sz val="8"/>
      <color theme="1"/>
      <name val="Arial"/>
      <family val="2"/>
    </font>
    <font>
      <b/>
      <sz val="16"/>
      <color theme="1"/>
      <name val="Arial"/>
      <family val="2"/>
    </font>
    <font>
      <u/>
      <sz val="11"/>
      <color theme="10"/>
      <name val="Calibri"/>
      <family val="2"/>
      <scheme val="minor"/>
    </font>
    <font>
      <b/>
      <sz val="9"/>
      <color indexed="81"/>
      <name val="Tahoma"/>
      <family val="2"/>
    </font>
    <font>
      <sz val="9"/>
      <color indexed="81"/>
      <name val="Tahoma"/>
      <family val="2"/>
    </font>
    <font>
      <sz val="11"/>
      <color theme="1"/>
      <name val="Calibri"/>
      <family val="2"/>
      <scheme val="minor"/>
    </font>
    <font>
      <b/>
      <sz val="9"/>
      <color indexed="10"/>
      <name val="Tahoma"/>
      <family val="2"/>
    </font>
    <font>
      <b/>
      <sz val="11"/>
      <name val="Arial"/>
      <family val="2"/>
    </font>
    <font>
      <sz val="9"/>
      <name val="Arial"/>
      <family val="2"/>
    </font>
    <font>
      <sz val="10"/>
      <color theme="1"/>
      <name val="Arial"/>
      <family val="2"/>
    </font>
    <font>
      <sz val="11"/>
      <color theme="1"/>
      <name val="Arial"/>
      <family val="2"/>
    </font>
    <font>
      <sz val="11"/>
      <color rgb="FFFF0000"/>
      <name val="Arial"/>
      <family val="2"/>
    </font>
    <font>
      <b/>
      <sz val="11"/>
      <color theme="1"/>
      <name val="Arial"/>
      <family val="2"/>
    </font>
    <font>
      <b/>
      <sz val="12"/>
      <color theme="1"/>
      <name val="Arial"/>
      <family val="2"/>
    </font>
    <font>
      <b/>
      <sz val="14"/>
      <color theme="1"/>
      <name val="Arial"/>
      <family val="2"/>
    </font>
    <font>
      <b/>
      <sz val="10"/>
      <color theme="1"/>
      <name val="Arial"/>
      <family val="2"/>
    </font>
    <font>
      <b/>
      <sz val="18"/>
      <color theme="1"/>
      <name val="Arial"/>
      <family val="2"/>
    </font>
    <font>
      <b/>
      <sz val="8"/>
      <name val="Arial"/>
      <family val="2"/>
    </font>
    <font>
      <u/>
      <sz val="10"/>
      <color theme="1"/>
      <name val="Arial"/>
      <family val="2"/>
    </font>
    <font>
      <b/>
      <u/>
      <sz val="10"/>
      <color theme="1"/>
      <name val="Arial"/>
      <family val="2"/>
    </font>
    <font>
      <b/>
      <sz val="11"/>
      <color theme="0"/>
      <name val="Calibri"/>
      <family val="2"/>
      <scheme val="minor"/>
    </font>
    <font>
      <sz val="18"/>
      <color theme="1"/>
      <name val="Arial"/>
      <family val="2"/>
    </font>
    <font>
      <sz val="12"/>
      <color theme="1"/>
      <name val="Arial"/>
      <family val="2"/>
    </font>
    <font>
      <b/>
      <sz val="16"/>
      <color theme="0"/>
      <name val="Verdana"/>
      <family val="2"/>
    </font>
    <font>
      <sz val="11"/>
      <color indexed="8"/>
      <name val="Verdana"/>
      <family val="2"/>
    </font>
    <font>
      <b/>
      <sz val="9"/>
      <color theme="1"/>
      <name val="Arial"/>
      <family val="2"/>
    </font>
    <font>
      <b/>
      <sz val="12"/>
      <color theme="0"/>
      <name val="Verdana"/>
      <family val="2"/>
    </font>
    <font>
      <b/>
      <sz val="11"/>
      <color theme="0"/>
      <name val="Verdana"/>
      <family val="2"/>
    </font>
    <font>
      <b/>
      <sz val="10"/>
      <color theme="0"/>
      <name val="Verdana"/>
      <family val="2"/>
    </font>
    <font>
      <b/>
      <sz val="8"/>
      <color theme="0"/>
      <name val="Verdana"/>
      <family val="2"/>
    </font>
    <font>
      <b/>
      <sz val="9"/>
      <color theme="0"/>
      <name val="Arial"/>
      <family val="2"/>
    </font>
    <font>
      <b/>
      <sz val="6"/>
      <color theme="1"/>
      <name val="Arial"/>
      <family val="2"/>
    </font>
    <font>
      <b/>
      <sz val="7"/>
      <color theme="1"/>
      <name val="Arial"/>
      <family val="2"/>
    </font>
    <font>
      <sz val="11"/>
      <color indexed="8"/>
      <name val="Calibri"/>
      <family val="2"/>
    </font>
    <font>
      <b/>
      <sz val="12"/>
      <color theme="0"/>
      <name val="Arial"/>
      <family val="2"/>
    </font>
    <font>
      <b/>
      <sz val="11"/>
      <color theme="0"/>
      <name val="Calibri"/>
      <family val="2"/>
    </font>
    <font>
      <sz val="11"/>
      <name val="Calibri"/>
      <family val="2"/>
      <scheme val="minor"/>
    </font>
    <font>
      <b/>
      <sz val="9"/>
      <name val="Arial"/>
      <family val="2"/>
    </font>
    <font>
      <b/>
      <sz val="5"/>
      <color theme="1"/>
      <name val="Arial"/>
      <family val="2"/>
    </font>
    <font>
      <b/>
      <sz val="24"/>
      <color theme="0"/>
      <name val="Calibri"/>
      <family val="2"/>
      <scheme val="minor"/>
    </font>
    <font>
      <sz val="14"/>
      <color theme="1"/>
      <name val="Calibri"/>
      <family val="2"/>
      <scheme val="minor"/>
    </font>
    <font>
      <b/>
      <sz val="10"/>
      <color theme="0"/>
      <name val="Arial"/>
      <family val="2"/>
    </font>
    <font>
      <b/>
      <sz val="10"/>
      <name val="Arial"/>
      <family val="2"/>
    </font>
    <font>
      <sz val="18"/>
      <color theme="1"/>
      <name val="Calibri"/>
      <family val="2"/>
      <scheme val="minor"/>
    </font>
    <font>
      <b/>
      <sz val="18"/>
      <color theme="0"/>
      <name val="Calibri"/>
      <family val="2"/>
    </font>
    <font>
      <sz val="11"/>
      <name val="Verdana"/>
      <family val="2"/>
    </font>
    <font>
      <b/>
      <sz val="11"/>
      <name val="Verdana"/>
      <family val="2"/>
    </font>
    <font>
      <sz val="11"/>
      <color rgb="FF000000"/>
      <name val="Verdana"/>
      <family val="2"/>
    </font>
    <font>
      <b/>
      <sz val="11"/>
      <color rgb="FF000000"/>
      <name val="Verdana"/>
      <family val="2"/>
    </font>
    <font>
      <b/>
      <sz val="10"/>
      <color rgb="FF000000"/>
      <name val="Verdana"/>
      <family val="2"/>
    </font>
    <font>
      <sz val="11"/>
      <color theme="1"/>
      <name val="Verdana"/>
      <family val="2"/>
    </font>
    <font>
      <b/>
      <sz val="11"/>
      <color theme="1"/>
      <name val="Verdana"/>
      <family val="2"/>
    </font>
    <font>
      <sz val="11"/>
      <color theme="1"/>
      <name val="Verdana  "/>
    </font>
    <font>
      <sz val="11"/>
      <color theme="0"/>
      <name val="Verdana  "/>
    </font>
    <font>
      <sz val="10"/>
      <color theme="0"/>
      <name val="Verdana  "/>
    </font>
    <font>
      <sz val="11"/>
      <name val="Verdana  "/>
    </font>
    <font>
      <b/>
      <sz val="11"/>
      <name val="Verdana  "/>
    </font>
    <font>
      <b/>
      <sz val="8"/>
      <color theme="1"/>
      <name val="Verdana  "/>
    </font>
    <font>
      <b/>
      <sz val="16"/>
      <color theme="1"/>
      <name val="Verdana  "/>
    </font>
    <font>
      <sz val="7"/>
      <color rgb="FFFF0000"/>
      <name val="Verdana  "/>
    </font>
    <font>
      <sz val="11"/>
      <color rgb="FFFF0000"/>
      <name val="Verdana  "/>
    </font>
    <font>
      <b/>
      <sz val="11"/>
      <color theme="0"/>
      <name val="Verdana  "/>
    </font>
    <font>
      <b/>
      <sz val="11"/>
      <color theme="1"/>
      <name val="Verdana  "/>
    </font>
    <font>
      <sz val="10"/>
      <color rgb="FFFF0000"/>
      <name val="Verdana  "/>
    </font>
    <font>
      <u/>
      <sz val="11"/>
      <color theme="10"/>
      <name val="Verdana  "/>
    </font>
    <font>
      <b/>
      <u/>
      <sz val="11"/>
      <color theme="1"/>
      <name val="Verdana  "/>
    </font>
    <font>
      <i/>
      <sz val="11"/>
      <color theme="1"/>
      <name val="Verdana  "/>
    </font>
    <font>
      <sz val="10"/>
      <color theme="1"/>
      <name val="Verdana  "/>
    </font>
    <font>
      <sz val="10"/>
      <name val="Verdana"/>
      <family val="2"/>
    </font>
    <font>
      <sz val="11"/>
      <color rgb="FFFF0000"/>
      <name val="Verdana"/>
      <family val="2"/>
    </font>
    <font>
      <sz val="11"/>
      <color theme="0"/>
      <name val="Verdana"/>
      <family val="2"/>
    </font>
    <font>
      <sz val="10"/>
      <color theme="0"/>
      <name val="Verdana"/>
      <family val="2"/>
    </font>
    <font>
      <b/>
      <sz val="8"/>
      <color theme="1"/>
      <name val="Verdana"/>
      <family val="2"/>
    </font>
    <font>
      <b/>
      <sz val="16"/>
      <color theme="1"/>
      <name val="Verdana"/>
      <family val="2"/>
    </font>
    <font>
      <sz val="7"/>
      <color rgb="FFFF0000"/>
      <name val="Verdana"/>
      <family val="2"/>
    </font>
    <font>
      <sz val="10"/>
      <color rgb="FFFF0000"/>
      <name val="Verdana"/>
      <family val="2"/>
    </font>
    <font>
      <b/>
      <sz val="14"/>
      <color theme="1"/>
      <name val="Verdana"/>
      <family val="2"/>
    </font>
    <font>
      <b/>
      <sz val="18"/>
      <color theme="1"/>
      <name val="Verdana"/>
      <family val="2"/>
    </font>
    <font>
      <b/>
      <sz val="12"/>
      <color theme="1"/>
      <name val="Verdana"/>
      <family val="2"/>
    </font>
    <font>
      <sz val="8"/>
      <color theme="1"/>
      <name val="Verdana"/>
      <family val="2"/>
    </font>
    <font>
      <sz val="10"/>
      <color theme="1"/>
      <name val="Verdana"/>
      <family val="2"/>
    </font>
    <font>
      <u/>
      <sz val="11"/>
      <color theme="1"/>
      <name val="Verdana"/>
      <family val="2"/>
    </font>
    <font>
      <u/>
      <sz val="10"/>
      <color theme="1"/>
      <name val="Verdana"/>
      <family val="2"/>
    </font>
    <font>
      <b/>
      <u/>
      <sz val="11"/>
      <color theme="1"/>
      <name val="Verdana"/>
      <family val="2"/>
    </font>
    <font>
      <b/>
      <u/>
      <sz val="10"/>
      <color theme="1"/>
      <name val="Verdana"/>
      <family val="2"/>
    </font>
    <font>
      <b/>
      <u/>
      <sz val="11"/>
      <color rgb="FF0000FF"/>
      <name val="Verdana"/>
      <family val="2"/>
    </font>
    <font>
      <sz val="11"/>
      <color rgb="FF0000FF"/>
      <name val="Verdana"/>
      <family val="2"/>
    </font>
    <font>
      <b/>
      <u/>
      <sz val="11"/>
      <color theme="10"/>
      <name val="Verdana"/>
      <family val="2"/>
    </font>
    <font>
      <b/>
      <u/>
      <sz val="11"/>
      <name val="Verdana"/>
      <family val="2"/>
    </font>
    <font>
      <i/>
      <sz val="11"/>
      <color indexed="57"/>
      <name val="Verdana"/>
      <family val="2"/>
    </font>
    <font>
      <sz val="11"/>
      <color indexed="10"/>
      <name val="Verdana"/>
      <family val="2"/>
    </font>
  </fonts>
  <fills count="3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EDF7F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rgb="FF002060"/>
        <bgColor indexed="31"/>
      </patternFill>
    </fill>
    <fill>
      <patternFill patternType="solid">
        <fgColor theme="8" tint="-0.249977111117893"/>
        <bgColor indexed="31"/>
      </patternFill>
    </fill>
    <fill>
      <patternFill patternType="solid">
        <fgColor theme="0" tint="-0.249977111117893"/>
        <bgColor indexed="64"/>
      </patternFill>
    </fill>
    <fill>
      <patternFill patternType="solid">
        <fgColor theme="1" tint="0.249977111117893"/>
        <bgColor indexed="49"/>
      </patternFill>
    </fill>
    <fill>
      <patternFill patternType="solid">
        <fgColor theme="4" tint="-0.499984740745262"/>
        <bgColor indexed="64"/>
      </patternFill>
    </fill>
    <fill>
      <patternFill patternType="solid">
        <fgColor theme="8" tint="-0.499984740745262"/>
        <bgColor indexed="64"/>
      </patternFill>
    </fill>
    <fill>
      <patternFill patternType="solid">
        <fgColor theme="6" tint="-0.499984740745262"/>
        <bgColor indexed="31"/>
      </patternFill>
    </fill>
    <fill>
      <patternFill patternType="solid">
        <fgColor theme="1"/>
        <bgColor indexed="64"/>
      </patternFill>
    </fill>
    <fill>
      <patternFill patternType="solid">
        <fgColor theme="0"/>
        <bgColor indexed="31"/>
      </patternFill>
    </fill>
    <fill>
      <patternFill patternType="solid">
        <fgColor theme="2" tint="-0.749992370372631"/>
        <bgColor indexed="64"/>
      </patternFill>
    </fill>
    <fill>
      <patternFill patternType="solid">
        <fgColor indexed="9"/>
        <bgColor indexed="26"/>
      </patternFill>
    </fill>
    <fill>
      <patternFill patternType="solid">
        <fgColor theme="4"/>
        <bgColor indexed="64"/>
      </patternFill>
    </fill>
    <fill>
      <patternFill patternType="solid">
        <fgColor theme="4" tint="-0.249977111117893"/>
        <bgColor indexed="64"/>
      </patternFill>
    </fill>
    <fill>
      <patternFill patternType="solid">
        <fgColor rgb="FF00C69B"/>
        <bgColor indexed="64"/>
      </patternFill>
    </fill>
    <fill>
      <patternFill patternType="solid">
        <fgColor rgb="FF0090FF"/>
        <bgColor indexed="64"/>
      </patternFill>
    </fill>
    <fill>
      <patternFill patternType="solid">
        <fgColor theme="6" tint="0.39997558519241921"/>
        <bgColor indexed="64"/>
      </patternFill>
    </fill>
    <fill>
      <patternFill patternType="solid">
        <fgColor rgb="FFFFFFFF"/>
        <bgColor rgb="FFFFFFFF"/>
      </patternFill>
    </fill>
    <fill>
      <patternFill patternType="solid">
        <fgColor rgb="FF00C69B"/>
        <bgColor rgb="FF000000"/>
      </patternFill>
    </fill>
    <fill>
      <patternFill patternType="solid">
        <fgColor rgb="FFA6A6A6"/>
        <bgColor rgb="FF000000"/>
      </patternFill>
    </fill>
    <fill>
      <patternFill patternType="solid">
        <fgColor rgb="FF0090FF"/>
        <bgColor indexed="31"/>
      </patternFill>
    </fill>
    <fill>
      <patternFill patternType="solid">
        <fgColor rgb="FF0090FF"/>
        <bgColor indexed="23"/>
      </patternFill>
    </fill>
  </fills>
  <borders count="8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8"/>
      </left>
      <right style="thin">
        <color indexed="8"/>
      </right>
      <top style="thin">
        <color indexed="8"/>
      </top>
      <bottom style="thin">
        <color indexed="8"/>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top/>
      <bottom style="thin">
        <color indexed="8"/>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style="medium">
        <color indexed="64"/>
      </right>
      <top style="medium">
        <color indexed="64"/>
      </top>
      <bottom style="thin">
        <color indexed="64"/>
      </bottom>
      <diagonal/>
    </border>
    <border>
      <left/>
      <right/>
      <top style="thin">
        <color indexed="8"/>
      </top>
      <bottom/>
      <diagonal/>
    </border>
  </borders>
  <cellStyleXfs count="6">
    <xf numFmtId="0" fontId="0" fillId="0" borderId="0"/>
    <xf numFmtId="0" fontId="5" fillId="0" borderId="0" applyNumberFormat="0" applyFill="0" applyBorder="0" applyAlignment="0" applyProtection="0"/>
    <xf numFmtId="41" fontId="8" fillId="0" borderId="0" applyFont="0" applyFill="0" applyBorder="0" applyAlignment="0" applyProtection="0"/>
    <xf numFmtId="0" fontId="1" fillId="0" borderId="0"/>
    <xf numFmtId="9" fontId="8" fillId="0" borderId="0" applyFont="0" applyFill="0" applyBorder="0" applyAlignment="0" applyProtection="0"/>
    <xf numFmtId="0" fontId="8" fillId="0" borderId="0"/>
  </cellStyleXfs>
  <cellXfs count="541">
    <xf numFmtId="0" fontId="0" fillId="0" borderId="0" xfId="0"/>
    <xf numFmtId="0" fontId="13" fillId="0" borderId="0" xfId="0" applyFont="1"/>
    <xf numFmtId="0" fontId="14" fillId="0" borderId="0" xfId="0" applyFont="1"/>
    <xf numFmtId="0" fontId="2" fillId="9" borderId="23" xfId="0" applyFont="1" applyFill="1" applyBorder="1" applyAlignment="1">
      <alignment horizontal="center" vertical="center" textRotation="90" wrapText="1"/>
    </xf>
    <xf numFmtId="0" fontId="16" fillId="6" borderId="47" xfId="0" applyFont="1" applyFill="1" applyBorder="1" applyAlignment="1">
      <alignment wrapText="1"/>
    </xf>
    <xf numFmtId="0" fontId="16" fillId="6" borderId="40" xfId="0" applyFont="1" applyFill="1" applyBorder="1" applyAlignment="1">
      <alignment wrapText="1"/>
    </xf>
    <xf numFmtId="0" fontId="16" fillId="6" borderId="40" xfId="0" applyFont="1" applyFill="1" applyBorder="1" applyAlignment="1">
      <alignment vertical="center" wrapText="1"/>
    </xf>
    <xf numFmtId="0" fontId="19" fillId="7" borderId="10" xfId="0" applyFont="1" applyFill="1" applyBorder="1" applyAlignment="1">
      <alignment wrapText="1"/>
    </xf>
    <xf numFmtId="0" fontId="19" fillId="7" borderId="11" xfId="0" applyFont="1" applyFill="1" applyBorder="1" applyAlignment="1">
      <alignment wrapText="1"/>
    </xf>
    <xf numFmtId="0" fontId="19" fillId="7" borderId="40" xfId="0" applyFont="1" applyFill="1" applyBorder="1" applyAlignment="1">
      <alignment wrapText="1"/>
    </xf>
    <xf numFmtId="0" fontId="19" fillId="7" borderId="11" xfId="0" applyFont="1" applyFill="1" applyBorder="1" applyAlignment="1">
      <alignment vertical="center" wrapText="1"/>
    </xf>
    <xf numFmtId="0" fontId="16" fillId="6" borderId="11" xfId="0" applyFont="1" applyFill="1" applyBorder="1" applyAlignment="1">
      <alignment vertical="center" wrapText="1"/>
    </xf>
    <xf numFmtId="0" fontId="16" fillId="6" borderId="21" xfId="0" applyFont="1" applyFill="1" applyBorder="1" applyAlignment="1">
      <alignment vertical="center" wrapText="1"/>
    </xf>
    <xf numFmtId="0" fontId="12" fillId="10" borderId="17" xfId="0" applyFont="1" applyFill="1" applyBorder="1" applyAlignment="1">
      <alignment horizontal="center" vertical="center" wrapText="1"/>
    </xf>
    <xf numFmtId="0" fontId="12" fillId="0" borderId="17" xfId="0" applyFont="1" applyBorder="1" applyAlignment="1">
      <alignment horizontal="left" vertical="top" wrapText="1"/>
    </xf>
    <xf numFmtId="0" fontId="18" fillId="0" borderId="16" xfId="0" applyFont="1" applyBorder="1" applyAlignment="1">
      <alignment horizontal="center" vertical="center"/>
    </xf>
    <xf numFmtId="0" fontId="18"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21" fillId="10" borderId="17" xfId="0" applyFont="1" applyFill="1" applyBorder="1" applyAlignment="1">
      <alignment horizontal="center" vertical="center" wrapText="1"/>
    </xf>
    <xf numFmtId="0" fontId="21" fillId="0" borderId="17"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24" xfId="0" applyFont="1" applyBorder="1" applyAlignment="1">
      <alignment horizontal="left" vertical="top" wrapText="1"/>
    </xf>
    <xf numFmtId="0" fontId="18" fillId="0" borderId="32" xfId="0" applyFont="1" applyBorder="1" applyAlignment="1">
      <alignment horizontal="center" vertical="center"/>
    </xf>
    <xf numFmtId="0" fontId="18" fillId="0" borderId="24" xfId="0" applyFont="1" applyBorder="1" applyAlignment="1">
      <alignment horizontal="center" vertical="center" wrapText="1"/>
    </xf>
    <xf numFmtId="0" fontId="12" fillId="0" borderId="24" xfId="0" applyFont="1" applyBorder="1" applyAlignment="1">
      <alignment horizontal="center" vertical="center" wrapText="1"/>
    </xf>
    <xf numFmtId="0" fontId="12" fillId="10" borderId="17" xfId="0" applyFont="1" applyFill="1" applyBorder="1" applyAlignment="1">
      <alignment horizontal="left" vertical="top" wrapText="1"/>
    </xf>
    <xf numFmtId="0" fontId="15" fillId="0" borderId="16" xfId="0" applyFont="1" applyBorder="1" applyAlignment="1">
      <alignment horizontal="center" vertical="center"/>
    </xf>
    <xf numFmtId="0" fontId="15" fillId="0" borderId="17" xfId="0" applyFont="1" applyBorder="1" applyAlignment="1">
      <alignment horizontal="center" vertical="center" wrapText="1"/>
    </xf>
    <xf numFmtId="0" fontId="12" fillId="0" borderId="17" xfId="0" applyFont="1" applyBorder="1" applyAlignment="1">
      <alignment vertical="top" wrapText="1"/>
    </xf>
    <xf numFmtId="0" fontId="20" fillId="9" borderId="14" xfId="0" applyFont="1" applyFill="1" applyBorder="1" applyAlignment="1">
      <alignment horizontal="center" vertical="center" wrapText="1"/>
    </xf>
    <xf numFmtId="0" fontId="21" fillId="10" borderId="24" xfId="0" applyFont="1" applyFill="1" applyBorder="1" applyAlignment="1">
      <alignment horizontal="center" vertical="center" wrapText="1"/>
    </xf>
    <xf numFmtId="0" fontId="16" fillId="6" borderId="48" xfId="0" applyFont="1" applyFill="1" applyBorder="1" applyAlignment="1">
      <alignment wrapText="1"/>
    </xf>
    <xf numFmtId="0" fontId="16" fillId="6" borderId="48" xfId="0" applyFont="1" applyFill="1" applyBorder="1" applyAlignment="1">
      <alignment vertical="center" wrapText="1"/>
    </xf>
    <xf numFmtId="0" fontId="16" fillId="6" borderId="40" xfId="0" applyFont="1" applyFill="1" applyBorder="1" applyAlignment="1">
      <alignment vertical="center"/>
    </xf>
    <xf numFmtId="0" fontId="16" fillId="6" borderId="48" xfId="0" applyFont="1" applyFill="1" applyBorder="1" applyAlignment="1">
      <alignment vertical="center"/>
    </xf>
    <xf numFmtId="0" fontId="16" fillId="6" borderId="40" xfId="0" applyFont="1" applyFill="1" applyBorder="1"/>
    <xf numFmtId="0" fontId="15" fillId="0" borderId="0" xfId="0" applyFont="1" applyAlignment="1">
      <alignment horizontal="center" vertical="center" wrapText="1"/>
    </xf>
    <xf numFmtId="0" fontId="22" fillId="0" borderId="17" xfId="0" applyFont="1" applyBorder="1" applyAlignment="1">
      <alignment horizontal="left" vertical="center" wrapText="1"/>
    </xf>
    <xf numFmtId="0" fontId="19" fillId="7" borderId="48" xfId="0" applyFont="1" applyFill="1" applyBorder="1" applyAlignment="1">
      <alignment wrapText="1"/>
    </xf>
    <xf numFmtId="0" fontId="19" fillId="7" borderId="40" xfId="0" applyFont="1" applyFill="1" applyBorder="1"/>
    <xf numFmtId="0" fontId="19" fillId="7" borderId="51" xfId="0" applyFont="1" applyFill="1" applyBorder="1" applyAlignment="1">
      <alignment vertical="center" wrapText="1"/>
    </xf>
    <xf numFmtId="0" fontId="19" fillId="7" borderId="11" xfId="0" applyFont="1" applyFill="1" applyBorder="1" applyAlignment="1">
      <alignment vertical="center"/>
    </xf>
    <xf numFmtId="0" fontId="16" fillId="6" borderId="11" xfId="0" applyFont="1" applyFill="1" applyBorder="1" applyAlignment="1">
      <alignment vertical="center"/>
    </xf>
    <xf numFmtId="0" fontId="19" fillId="7" borderId="51" xfId="0" applyFont="1" applyFill="1" applyBorder="1" applyAlignment="1">
      <alignment vertical="center"/>
    </xf>
    <xf numFmtId="0" fontId="16" fillId="6" borderId="21" xfId="0" applyFont="1" applyFill="1" applyBorder="1" applyAlignment="1">
      <alignment vertical="center"/>
    </xf>
    <xf numFmtId="0" fontId="16" fillId="6" borderId="20" xfId="0" applyFont="1" applyFill="1" applyBorder="1" applyAlignment="1">
      <alignment vertical="center"/>
    </xf>
    <xf numFmtId="0" fontId="24" fillId="7" borderId="11" xfId="0" applyFont="1" applyFill="1" applyBorder="1" applyAlignment="1">
      <alignment wrapText="1"/>
    </xf>
    <xf numFmtId="0" fontId="25" fillId="6" borderId="40" xfId="0" applyFont="1" applyFill="1" applyBorder="1" applyAlignment="1">
      <alignment wrapText="1"/>
    </xf>
    <xf numFmtId="0" fontId="13" fillId="0" borderId="17" xfId="0" applyFont="1" applyBorder="1" applyAlignment="1">
      <alignment horizontal="center" vertical="center" wrapText="1"/>
    </xf>
    <xf numFmtId="0" fontId="25" fillId="6" borderId="40" xfId="0" applyFont="1" applyFill="1" applyBorder="1" applyAlignment="1">
      <alignment vertical="center" wrapText="1"/>
    </xf>
    <xf numFmtId="0" fontId="24" fillId="7" borderId="40" xfId="0" applyFont="1" applyFill="1" applyBorder="1" applyAlignment="1">
      <alignment wrapText="1"/>
    </xf>
    <xf numFmtId="0" fontId="24" fillId="7" borderId="11" xfId="0" applyFont="1" applyFill="1" applyBorder="1" applyAlignment="1">
      <alignment vertical="center" wrapText="1"/>
    </xf>
    <xf numFmtId="0" fontId="25" fillId="6" borderId="11" xfId="0" applyFont="1" applyFill="1" applyBorder="1" applyAlignment="1">
      <alignment vertical="center" wrapText="1"/>
    </xf>
    <xf numFmtId="0" fontId="25" fillId="6" borderId="21" xfId="0" applyFont="1" applyFill="1" applyBorder="1" applyAlignment="1">
      <alignment vertical="center" wrapText="1"/>
    </xf>
    <xf numFmtId="0" fontId="16" fillId="6" borderId="52" xfId="0" applyFont="1" applyFill="1" applyBorder="1" applyAlignment="1">
      <alignment wrapText="1"/>
    </xf>
    <xf numFmtId="0" fontId="16" fillId="6" borderId="53" xfId="0" applyFont="1" applyFill="1" applyBorder="1" applyAlignment="1">
      <alignment wrapText="1"/>
    </xf>
    <xf numFmtId="0" fontId="0" fillId="0" borderId="17" xfId="0" applyBorder="1"/>
    <xf numFmtId="0" fontId="16" fillId="6" borderId="52" xfId="0" applyFont="1" applyFill="1" applyBorder="1" applyAlignment="1">
      <alignment vertical="center" wrapText="1"/>
    </xf>
    <xf numFmtId="0" fontId="16" fillId="6" borderId="53" xfId="0" applyFont="1" applyFill="1" applyBorder="1" applyAlignment="1">
      <alignment vertical="center"/>
    </xf>
    <xf numFmtId="0" fontId="16" fillId="6" borderId="53" xfId="0" applyFont="1" applyFill="1" applyBorder="1" applyAlignment="1">
      <alignment vertical="center" wrapText="1"/>
    </xf>
    <xf numFmtId="0" fontId="16" fillId="6" borderId="17" xfId="0" applyFont="1" applyFill="1" applyBorder="1" applyAlignment="1">
      <alignment vertical="center"/>
    </xf>
    <xf numFmtId="0" fontId="16" fillId="6" borderId="17" xfId="0" applyFont="1" applyFill="1" applyBorder="1" applyAlignment="1">
      <alignment vertical="center" wrapText="1"/>
    </xf>
    <xf numFmtId="0" fontId="18" fillId="0" borderId="17" xfId="0" applyFont="1" applyBorder="1" applyAlignment="1">
      <alignment horizontal="left" vertical="top" wrapText="1"/>
    </xf>
    <xf numFmtId="0" fontId="0" fillId="3" borderId="0" xfId="0" applyFill="1"/>
    <xf numFmtId="0" fontId="27" fillId="0" borderId="55" xfId="0" applyFont="1" applyBorder="1" applyAlignment="1">
      <alignment horizontal="center" vertical="center"/>
    </xf>
    <xf numFmtId="164" fontId="27" fillId="0" borderId="55" xfId="0" applyNumberFormat="1" applyFont="1" applyBorder="1" applyAlignment="1">
      <alignment horizontal="center" vertical="center"/>
    </xf>
    <xf numFmtId="0" fontId="19" fillId="7" borderId="0" xfId="0" applyFont="1" applyFill="1" applyAlignment="1">
      <alignment wrapText="1"/>
    </xf>
    <xf numFmtId="0" fontId="16" fillId="6" borderId="0" xfId="0" applyFont="1" applyFill="1" applyAlignment="1">
      <alignment vertical="center"/>
    </xf>
    <xf numFmtId="0" fontId="0" fillId="0" borderId="0" xfId="0" applyAlignment="1">
      <alignment wrapText="1"/>
    </xf>
    <xf numFmtId="0" fontId="18" fillId="7" borderId="11" xfId="0" applyFont="1" applyFill="1" applyBorder="1" applyAlignment="1">
      <alignment horizontal="center" vertical="center" wrapText="1"/>
    </xf>
    <xf numFmtId="0" fontId="15" fillId="3" borderId="0" xfId="0" applyFont="1" applyFill="1" applyAlignment="1">
      <alignment horizontal="center" vertical="center"/>
    </xf>
    <xf numFmtId="0" fontId="16" fillId="3" borderId="0" xfId="0" applyFont="1" applyFill="1" applyAlignment="1">
      <alignment vertical="center"/>
    </xf>
    <xf numFmtId="0" fontId="18" fillId="3" borderId="0" xfId="0" applyFont="1" applyFill="1" applyAlignment="1">
      <alignment horizontal="center" vertical="center"/>
    </xf>
    <xf numFmtId="0" fontId="16" fillId="3" borderId="2" xfId="0" applyFont="1" applyFill="1" applyBorder="1" applyAlignment="1">
      <alignment wrapText="1"/>
    </xf>
    <xf numFmtId="0" fontId="16" fillId="3" borderId="5" xfId="0" applyFont="1" applyFill="1" applyBorder="1" applyAlignment="1">
      <alignment wrapText="1"/>
    </xf>
    <xf numFmtId="0" fontId="16" fillId="3" borderId="5" xfId="0" applyFont="1" applyFill="1" applyBorder="1" applyAlignment="1">
      <alignment vertical="center" wrapText="1"/>
    </xf>
    <xf numFmtId="0" fontId="16" fillId="3" borderId="7" xfId="0" applyFont="1" applyFill="1" applyBorder="1" applyAlignment="1">
      <alignment vertical="center" wrapText="1"/>
    </xf>
    <xf numFmtId="0" fontId="16" fillId="3" borderId="0" xfId="0" applyFont="1" applyFill="1"/>
    <xf numFmtId="1" fontId="25" fillId="3" borderId="0" xfId="0" applyNumberFormat="1" applyFont="1" applyFill="1" applyAlignment="1">
      <alignment horizontal="right"/>
    </xf>
    <xf numFmtId="1" fontId="25" fillId="3" borderId="3" xfId="0" applyNumberFormat="1" applyFont="1" applyFill="1" applyBorder="1" applyAlignment="1">
      <alignment horizontal="right"/>
    </xf>
    <xf numFmtId="1" fontId="25" fillId="3" borderId="8" xfId="0" applyNumberFormat="1" applyFont="1" applyFill="1" applyBorder="1" applyAlignment="1">
      <alignment horizontal="right"/>
    </xf>
    <xf numFmtId="1" fontId="13" fillId="3" borderId="4" xfId="0" applyNumberFormat="1" applyFont="1" applyFill="1" applyBorder="1" applyAlignment="1">
      <alignment horizontal="right"/>
    </xf>
    <xf numFmtId="1" fontId="13" fillId="3" borderId="6" xfId="0" applyNumberFormat="1" applyFont="1" applyFill="1" applyBorder="1" applyAlignment="1">
      <alignment horizontal="right"/>
    </xf>
    <xf numFmtId="1" fontId="13" fillId="3" borderId="6" xfId="0" applyNumberFormat="1" applyFont="1" applyFill="1" applyBorder="1" applyAlignment="1">
      <alignment horizontal="right" vertical="center"/>
    </xf>
    <xf numFmtId="1" fontId="13" fillId="3" borderId="9" xfId="0" applyNumberFormat="1" applyFont="1" applyFill="1" applyBorder="1" applyAlignment="1">
      <alignment horizontal="right" vertical="center"/>
    </xf>
    <xf numFmtId="0" fontId="19" fillId="3" borderId="0" xfId="0" applyFont="1" applyFill="1" applyAlignment="1">
      <alignment wrapText="1"/>
    </xf>
    <xf numFmtId="0" fontId="19" fillId="3" borderId="0" xfId="0" applyFont="1" applyFill="1" applyAlignment="1">
      <alignment vertical="center"/>
    </xf>
    <xf numFmtId="0" fontId="4" fillId="7" borderId="8" xfId="0" applyFont="1" applyFill="1" applyBorder="1" applyAlignment="1">
      <alignment vertical="center" wrapText="1"/>
    </xf>
    <xf numFmtId="0" fontId="28" fillId="3" borderId="5" xfId="0" applyFont="1" applyFill="1" applyBorder="1" applyAlignment="1">
      <alignment wrapText="1"/>
    </xf>
    <xf numFmtId="0" fontId="28" fillId="3" borderId="5" xfId="0" applyFont="1" applyFill="1" applyBorder="1" applyAlignment="1">
      <alignment vertical="center" wrapText="1"/>
    </xf>
    <xf numFmtId="1" fontId="19" fillId="7" borderId="0" xfId="0" applyNumberFormat="1" applyFont="1" applyFill="1" applyAlignment="1">
      <alignment wrapText="1"/>
    </xf>
    <xf numFmtId="1" fontId="4" fillId="7" borderId="8" xfId="0" applyNumberFormat="1" applyFont="1" applyFill="1" applyBorder="1" applyAlignment="1">
      <alignment vertical="center" wrapText="1"/>
    </xf>
    <xf numFmtId="0" fontId="19" fillId="7" borderId="3" xfId="0" applyFont="1" applyFill="1" applyBorder="1" applyAlignment="1">
      <alignment vertical="center" wrapText="1"/>
    </xf>
    <xf numFmtId="1" fontId="19" fillId="7" borderId="3" xfId="0" applyNumberFormat="1" applyFont="1" applyFill="1" applyBorder="1" applyAlignment="1">
      <alignment vertical="center" wrapText="1"/>
    </xf>
    <xf numFmtId="0" fontId="19" fillId="7" borderId="0" xfId="0" applyFont="1" applyFill="1" applyAlignment="1">
      <alignment vertical="center" wrapText="1"/>
    </xf>
    <xf numFmtId="1" fontId="25" fillId="3" borderId="4" xfId="0" applyNumberFormat="1" applyFont="1" applyFill="1" applyBorder="1" applyAlignment="1">
      <alignment horizontal="right"/>
    </xf>
    <xf numFmtId="1" fontId="25" fillId="3" borderId="6" xfId="0" applyNumberFormat="1" applyFont="1" applyFill="1" applyBorder="1" applyAlignment="1">
      <alignment horizontal="right"/>
    </xf>
    <xf numFmtId="0" fontId="16" fillId="3" borderId="7" xfId="0" applyFont="1" applyFill="1" applyBorder="1" applyAlignment="1">
      <alignment wrapText="1"/>
    </xf>
    <xf numFmtId="1" fontId="25" fillId="3" borderId="9" xfId="0" applyNumberFormat="1" applyFont="1" applyFill="1" applyBorder="1" applyAlignment="1">
      <alignment horizontal="right"/>
    </xf>
    <xf numFmtId="0" fontId="16" fillId="3" borderId="2" xfId="0" applyFont="1" applyFill="1" applyBorder="1" applyAlignment="1">
      <alignment vertical="center" wrapText="1"/>
    </xf>
    <xf numFmtId="1" fontId="19" fillId="7" borderId="0" xfId="0" applyNumberFormat="1" applyFont="1" applyFill="1" applyAlignment="1">
      <alignment vertical="center" wrapText="1"/>
    </xf>
    <xf numFmtId="1" fontId="19" fillId="7" borderId="0" xfId="0" applyNumberFormat="1" applyFont="1" applyFill="1" applyAlignment="1">
      <alignment vertical="center"/>
    </xf>
    <xf numFmtId="0" fontId="30" fillId="11" borderId="55" xfId="0" applyFont="1" applyFill="1" applyBorder="1" applyAlignment="1">
      <alignment horizontal="center" vertical="center"/>
    </xf>
    <xf numFmtId="0" fontId="32" fillId="11" borderId="55" xfId="0" applyFont="1" applyFill="1" applyBorder="1" applyAlignment="1">
      <alignment horizontal="center" vertical="center" wrapText="1"/>
    </xf>
    <xf numFmtId="0" fontId="30" fillId="12" borderId="55" xfId="0" applyFont="1" applyFill="1" applyBorder="1" applyAlignment="1">
      <alignment horizontal="center" vertical="center"/>
    </xf>
    <xf numFmtId="164" fontId="27" fillId="13" borderId="55" xfId="0" applyNumberFormat="1" applyFont="1" applyFill="1" applyBorder="1" applyAlignment="1">
      <alignment horizontal="center" vertical="center"/>
    </xf>
    <xf numFmtId="0" fontId="30" fillId="14" borderId="55" xfId="0" applyFont="1" applyFill="1" applyBorder="1" applyAlignment="1">
      <alignment horizontal="center" vertical="center"/>
    </xf>
    <xf numFmtId="164" fontId="30" fillId="14" borderId="55" xfId="0" applyNumberFormat="1" applyFont="1" applyFill="1" applyBorder="1" applyAlignment="1">
      <alignment horizontal="center" vertical="center"/>
    </xf>
    <xf numFmtId="0" fontId="18" fillId="7" borderId="10" xfId="0" applyFont="1" applyFill="1" applyBorder="1" applyAlignment="1">
      <alignment horizontal="center" vertical="center" wrapText="1"/>
    </xf>
    <xf numFmtId="0" fontId="18" fillId="7" borderId="12" xfId="0" applyFont="1" applyFill="1" applyBorder="1" applyAlignment="1">
      <alignment horizontal="center" vertical="center" wrapText="1"/>
    </xf>
    <xf numFmtId="1" fontId="27" fillId="0" borderId="55" xfId="0" applyNumberFormat="1" applyFont="1" applyBorder="1" applyAlignment="1">
      <alignment horizontal="center" vertical="center"/>
    </xf>
    <xf numFmtId="1" fontId="27" fillId="13" borderId="55" xfId="0" applyNumberFormat="1" applyFont="1" applyFill="1" applyBorder="1" applyAlignment="1">
      <alignment horizontal="center" vertical="center"/>
    </xf>
    <xf numFmtId="0" fontId="0" fillId="3" borderId="0" xfId="0" applyFill="1" applyAlignment="1">
      <alignment wrapText="1"/>
    </xf>
    <xf numFmtId="0" fontId="28" fillId="15" borderId="56" xfId="0" applyFont="1" applyFill="1" applyBorder="1" applyAlignment="1">
      <alignment vertical="center"/>
    </xf>
    <xf numFmtId="0" fontId="33" fillId="15" borderId="57" xfId="0" applyFont="1" applyFill="1" applyBorder="1" applyAlignment="1">
      <alignment horizontal="center" vertical="center" wrapText="1"/>
    </xf>
    <xf numFmtId="0" fontId="33" fillId="15" borderId="58" xfId="0" applyFont="1" applyFill="1" applyBorder="1" applyAlignment="1">
      <alignment horizontal="center" vertical="center" wrapText="1"/>
    </xf>
    <xf numFmtId="0" fontId="3" fillId="3" borderId="62" xfId="0" applyFont="1" applyFill="1" applyBorder="1" applyAlignment="1">
      <alignment wrapText="1"/>
    </xf>
    <xf numFmtId="0" fontId="34" fillId="3" borderId="62" xfId="0" applyFont="1" applyFill="1" applyBorder="1" applyAlignment="1">
      <alignment wrapText="1"/>
    </xf>
    <xf numFmtId="0" fontId="34" fillId="3" borderId="64" xfId="0" applyFont="1" applyFill="1" applyBorder="1" applyAlignment="1">
      <alignment wrapText="1"/>
    </xf>
    <xf numFmtId="0" fontId="26" fillId="11" borderId="55" xfId="0" applyFont="1" applyFill="1" applyBorder="1" applyAlignment="1">
      <alignment horizontal="center" vertical="center" wrapText="1"/>
    </xf>
    <xf numFmtId="0" fontId="35" fillId="3" borderId="62" xfId="0" applyFont="1" applyFill="1" applyBorder="1" applyAlignment="1">
      <alignment wrapText="1"/>
    </xf>
    <xf numFmtId="1" fontId="33" fillId="15" borderId="57" xfId="0" applyNumberFormat="1" applyFont="1" applyFill="1" applyBorder="1" applyAlignment="1">
      <alignment horizontal="center" vertical="center" wrapText="1"/>
    </xf>
    <xf numFmtId="0" fontId="37" fillId="15" borderId="56" xfId="0" applyFont="1" applyFill="1" applyBorder="1" applyAlignment="1">
      <alignment vertical="center"/>
    </xf>
    <xf numFmtId="1" fontId="11" fillId="3" borderId="60" xfId="0" applyNumberFormat="1" applyFont="1" applyFill="1" applyBorder="1" applyAlignment="1">
      <alignment horizontal="center"/>
    </xf>
    <xf numFmtId="1" fontId="11" fillId="3" borderId="61" xfId="0" applyNumberFormat="1" applyFont="1" applyFill="1" applyBorder="1" applyAlignment="1">
      <alignment horizontal="center"/>
    </xf>
    <xf numFmtId="1" fontId="11" fillId="3" borderId="0" xfId="0" applyNumberFormat="1" applyFont="1" applyFill="1" applyAlignment="1">
      <alignment horizontal="center"/>
    </xf>
    <xf numFmtId="1" fontId="11" fillId="3" borderId="63" xfId="0" applyNumberFormat="1" applyFont="1" applyFill="1" applyBorder="1" applyAlignment="1">
      <alignment horizontal="center"/>
    </xf>
    <xf numFmtId="1" fontId="11" fillId="3" borderId="63" xfId="0" applyNumberFormat="1" applyFont="1" applyFill="1" applyBorder="1" applyAlignment="1">
      <alignment horizontal="center" vertical="center"/>
    </xf>
    <xf numFmtId="0" fontId="39" fillId="3" borderId="65" xfId="0" applyFont="1" applyFill="1" applyBorder="1" applyAlignment="1">
      <alignment horizontal="center"/>
    </xf>
    <xf numFmtId="0" fontId="39" fillId="3" borderId="66" xfId="0" applyFont="1" applyFill="1" applyBorder="1" applyAlignment="1">
      <alignment horizontal="center"/>
    </xf>
    <xf numFmtId="0" fontId="38" fillId="17" borderId="68" xfId="0" applyFont="1" applyFill="1" applyBorder="1" applyAlignment="1">
      <alignment horizontal="center" vertical="center" wrapText="1"/>
    </xf>
    <xf numFmtId="9" fontId="38" fillId="17" borderId="68" xfId="4" applyFont="1" applyFill="1" applyBorder="1" applyAlignment="1">
      <alignment horizontal="center" vertical="center" wrapText="1"/>
    </xf>
    <xf numFmtId="0" fontId="38" fillId="17" borderId="68" xfId="0" applyFont="1" applyFill="1" applyBorder="1" applyAlignment="1">
      <alignment horizontal="center" vertical="center"/>
    </xf>
    <xf numFmtId="0" fontId="40" fillId="9" borderId="68" xfId="0" applyFont="1" applyFill="1" applyBorder="1" applyAlignment="1">
      <alignment horizontal="center" vertical="center" wrapText="1"/>
    </xf>
    <xf numFmtId="9" fontId="0" fillId="3" borderId="68" xfId="0" applyNumberFormat="1" applyFill="1" applyBorder="1" applyAlignment="1">
      <alignment horizontal="center" vertical="center"/>
    </xf>
    <xf numFmtId="1" fontId="0" fillId="18" borderId="0" xfId="0" applyNumberFormat="1" applyFill="1"/>
    <xf numFmtId="0" fontId="38" fillId="19" borderId="0" xfId="0" applyFont="1" applyFill="1" applyAlignment="1">
      <alignment horizontal="center" vertical="center" wrapText="1"/>
    </xf>
    <xf numFmtId="164" fontId="36" fillId="3" borderId="0" xfId="0" applyNumberFormat="1" applyFont="1" applyFill="1" applyAlignment="1">
      <alignment horizontal="center" vertical="center"/>
    </xf>
    <xf numFmtId="9" fontId="38" fillId="19" borderId="0" xfId="4" applyFont="1" applyFill="1" applyBorder="1" applyAlignment="1">
      <alignment horizontal="center" vertical="center" wrapText="1"/>
    </xf>
    <xf numFmtId="0" fontId="32" fillId="11" borderId="67" xfId="0" applyFont="1" applyFill="1" applyBorder="1" applyAlignment="1">
      <alignment horizontal="center" vertical="center" wrapText="1"/>
    </xf>
    <xf numFmtId="0" fontId="10" fillId="0" borderId="17" xfId="0" applyFont="1" applyBorder="1" applyAlignment="1">
      <alignment vertical="center" wrapText="1"/>
    </xf>
    <xf numFmtId="1" fontId="0" fillId="0" borderId="17" xfId="0" applyNumberFormat="1" applyBorder="1"/>
    <xf numFmtId="0" fontId="41" fillId="3" borderId="59" xfId="0" applyFont="1" applyFill="1" applyBorder="1" applyAlignment="1">
      <alignment wrapText="1"/>
    </xf>
    <xf numFmtId="1" fontId="0" fillId="0" borderId="19" xfId="0" applyNumberFormat="1" applyBorder="1"/>
    <xf numFmtId="0" fontId="0" fillId="0" borderId="28" xfId="0" applyBorder="1"/>
    <xf numFmtId="0" fontId="0" fillId="0" borderId="70" xfId="0" applyBorder="1"/>
    <xf numFmtId="0" fontId="0" fillId="0" borderId="71" xfId="0" applyBorder="1"/>
    <xf numFmtId="0" fontId="0" fillId="0" borderId="72" xfId="0" applyBorder="1"/>
    <xf numFmtId="0" fontId="0" fillId="0" borderId="73" xfId="0" applyBorder="1"/>
    <xf numFmtId="0" fontId="0" fillId="0" borderId="29" xfId="0" applyBorder="1"/>
    <xf numFmtId="0" fontId="0" fillId="0" borderId="52" xfId="0" applyBorder="1"/>
    <xf numFmtId="0" fontId="0" fillId="0" borderId="53" xfId="0" applyBorder="1"/>
    <xf numFmtId="0" fontId="0" fillId="2" borderId="17" xfId="0" applyFill="1" applyBorder="1"/>
    <xf numFmtId="0" fontId="23" fillId="15" borderId="0" xfId="0" applyFont="1" applyFill="1" applyProtection="1">
      <protection locked="0"/>
    </xf>
    <xf numFmtId="1" fontId="4" fillId="7" borderId="0" xfId="0" applyNumberFormat="1" applyFont="1" applyFill="1" applyAlignment="1">
      <alignment vertical="center" wrapText="1"/>
    </xf>
    <xf numFmtId="1" fontId="13" fillId="3" borderId="0" xfId="0" applyNumberFormat="1" applyFont="1" applyFill="1" applyAlignment="1">
      <alignment horizontal="right"/>
    </xf>
    <xf numFmtId="1" fontId="13" fillId="3" borderId="0" xfId="0" applyNumberFormat="1" applyFont="1" applyFill="1" applyAlignment="1">
      <alignment horizontal="right" vertical="center"/>
    </xf>
    <xf numFmtId="9" fontId="19" fillId="22" borderId="0" xfId="4" applyFont="1" applyFill="1" applyBorder="1" applyAlignment="1">
      <alignment vertical="center" wrapText="1"/>
    </xf>
    <xf numFmtId="0" fontId="44" fillId="23" borderId="17" xfId="0" applyFont="1" applyFill="1" applyBorder="1" applyAlignment="1">
      <alignment horizontal="center" vertical="center" wrapText="1"/>
    </xf>
    <xf numFmtId="9" fontId="43" fillId="3" borderId="17" xfId="0" applyNumberFormat="1" applyFont="1" applyFill="1" applyBorder="1" applyAlignment="1">
      <alignment horizontal="center" vertical="center" wrapText="1"/>
    </xf>
    <xf numFmtId="0" fontId="45" fillId="9" borderId="17" xfId="0" applyFont="1" applyFill="1" applyBorder="1" applyAlignment="1">
      <alignment horizontal="center" vertical="center" wrapText="1"/>
    </xf>
    <xf numFmtId="9" fontId="46" fillId="3" borderId="68" xfId="0" applyNumberFormat="1" applyFont="1" applyFill="1" applyBorder="1" applyAlignment="1">
      <alignment horizontal="center" vertical="center"/>
    </xf>
    <xf numFmtId="9" fontId="47" fillId="17" borderId="68" xfId="4" applyFont="1" applyFill="1" applyBorder="1" applyAlignment="1">
      <alignment horizontal="center" vertical="center" wrapText="1"/>
    </xf>
    <xf numFmtId="0" fontId="23" fillId="20" borderId="0" xfId="0" applyFont="1" applyFill="1" applyAlignment="1">
      <alignment horizontal="center" wrapText="1"/>
    </xf>
    <xf numFmtId="0" fontId="48" fillId="0" borderId="54" xfId="0" applyFont="1" applyBorder="1" applyAlignment="1">
      <alignment vertical="center" wrapText="1"/>
    </xf>
    <xf numFmtId="0" fontId="49" fillId="24" borderId="28" xfId="0" applyFont="1" applyFill="1" applyBorder="1" applyAlignment="1">
      <alignment horizontal="centerContinuous" vertical="center" wrapText="1"/>
    </xf>
    <xf numFmtId="0" fontId="48" fillId="0" borderId="17" xfId="0" applyFont="1" applyBorder="1" applyAlignment="1">
      <alignment horizontal="left" vertical="center" wrapText="1"/>
    </xf>
    <xf numFmtId="0" fontId="48" fillId="0" borderId="73" xfId="0" applyFont="1" applyBorder="1" applyAlignment="1">
      <alignment vertical="center" wrapText="1"/>
    </xf>
    <xf numFmtId="0" fontId="48" fillId="0" borderId="0" xfId="0" applyFont="1" applyAlignment="1">
      <alignment horizontal="left" vertical="center" wrapText="1"/>
    </xf>
    <xf numFmtId="0" fontId="49" fillId="24" borderId="28" xfId="0" applyFont="1" applyFill="1" applyBorder="1" applyAlignment="1">
      <alignment horizontal="center" vertical="center" wrapText="1"/>
    </xf>
    <xf numFmtId="0" fontId="49" fillId="0" borderId="28" xfId="0" applyFont="1" applyBorder="1" applyAlignment="1">
      <alignment horizontal="center" vertical="center" wrapText="1"/>
    </xf>
    <xf numFmtId="0" fontId="50" fillId="27" borderId="19" xfId="5" applyFont="1" applyFill="1" applyBorder="1" applyAlignment="1">
      <alignment wrapText="1"/>
    </xf>
    <xf numFmtId="0" fontId="8" fillId="0" borderId="20" xfId="5" applyBorder="1"/>
    <xf numFmtId="0" fontId="51" fillId="28" borderId="17" xfId="5" applyFont="1" applyFill="1" applyBorder="1" applyAlignment="1">
      <alignment horizontal="centerContinuous" vertical="center" wrapText="1"/>
    </xf>
    <xf numFmtId="0" fontId="52" fillId="27" borderId="20" xfId="5" applyFont="1" applyFill="1" applyBorder="1" applyAlignment="1">
      <alignment vertical="center" wrapText="1"/>
    </xf>
    <xf numFmtId="0" fontId="50" fillId="27" borderId="29" xfId="5" applyFont="1" applyFill="1" applyBorder="1" applyAlignment="1">
      <alignment wrapText="1"/>
    </xf>
    <xf numFmtId="0" fontId="50" fillId="27" borderId="52" xfId="5" applyFont="1" applyFill="1" applyBorder="1" applyAlignment="1">
      <alignment wrapText="1"/>
    </xf>
    <xf numFmtId="0" fontId="50" fillId="27" borderId="21" xfId="5" applyFont="1" applyFill="1" applyBorder="1" applyAlignment="1">
      <alignment wrapText="1"/>
    </xf>
    <xf numFmtId="0" fontId="52" fillId="27" borderId="20" xfId="5" applyFont="1" applyFill="1" applyBorder="1" applyAlignment="1">
      <alignment wrapText="1"/>
    </xf>
    <xf numFmtId="0" fontId="49" fillId="28" borderId="29" xfId="5" applyFont="1" applyFill="1" applyBorder="1" applyAlignment="1">
      <alignment horizontal="centerContinuous"/>
    </xf>
    <xf numFmtId="0" fontId="49" fillId="28" borderId="52" xfId="5" applyFont="1" applyFill="1" applyBorder="1" applyAlignment="1">
      <alignment horizontal="centerContinuous"/>
    </xf>
    <xf numFmtId="0" fontId="49" fillId="28" borderId="53" xfId="5" applyFont="1" applyFill="1" applyBorder="1" applyAlignment="1">
      <alignment horizontal="centerContinuous"/>
    </xf>
    <xf numFmtId="0" fontId="51" fillId="29" borderId="17" xfId="5" applyFont="1" applyFill="1" applyBorder="1"/>
    <xf numFmtId="0" fontId="51" fillId="29" borderId="20" xfId="5" applyFont="1" applyFill="1" applyBorder="1"/>
    <xf numFmtId="0" fontId="51" fillId="29" borderId="21" xfId="5" applyFont="1" applyFill="1" applyBorder="1" applyAlignment="1">
      <alignment horizontal="centerContinuous"/>
    </xf>
    <xf numFmtId="0" fontId="51" fillId="29" borderId="20" xfId="5" applyFont="1" applyFill="1" applyBorder="1" applyAlignment="1">
      <alignment horizontal="centerContinuous"/>
    </xf>
    <xf numFmtId="0" fontId="50" fillId="0" borderId="24" xfId="5" applyFont="1" applyBorder="1" applyAlignment="1">
      <alignment horizontal="center" vertical="center"/>
    </xf>
    <xf numFmtId="14" fontId="50" fillId="0" borderId="53" xfId="5" applyNumberFormat="1" applyFont="1" applyBorder="1" applyAlignment="1">
      <alignment vertical="center"/>
    </xf>
    <xf numFmtId="0" fontId="50" fillId="0" borderId="21" xfId="5" applyFont="1" applyBorder="1" applyAlignment="1">
      <alignment horizontal="centerContinuous" vertical="center" wrapText="1"/>
    </xf>
    <xf numFmtId="0" fontId="50" fillId="0" borderId="20" xfId="5" applyFont="1" applyBorder="1" applyAlignment="1">
      <alignment horizontal="centerContinuous" vertical="center" wrapText="1"/>
    </xf>
    <xf numFmtId="0" fontId="53" fillId="3" borderId="0" xfId="0" applyFont="1" applyFill="1"/>
    <xf numFmtId="0" fontId="53" fillId="0" borderId="0" xfId="0" applyFont="1"/>
    <xf numFmtId="0" fontId="49" fillId="0" borderId="74" xfId="0" applyFont="1" applyBorder="1" applyAlignment="1">
      <alignment vertical="top" wrapText="1"/>
    </xf>
    <xf numFmtId="0" fontId="48" fillId="0" borderId="74" xfId="0" applyFont="1" applyBorder="1" applyAlignment="1">
      <alignment vertical="top" wrapText="1"/>
    </xf>
    <xf numFmtId="0" fontId="49" fillId="0" borderId="17" xfId="0" applyFont="1" applyBorder="1" applyAlignment="1">
      <alignment vertical="top" wrapText="1"/>
    </xf>
    <xf numFmtId="0" fontId="48" fillId="0" borderId="78" xfId="0" applyFont="1" applyBorder="1" applyAlignment="1">
      <alignment vertical="top" wrapText="1"/>
    </xf>
    <xf numFmtId="0" fontId="49" fillId="0" borderId="55" xfId="0" applyFont="1" applyBorder="1" applyAlignment="1">
      <alignment vertical="top" wrapText="1"/>
    </xf>
    <xf numFmtId="0" fontId="48" fillId="0" borderId="55" xfId="0" applyFont="1" applyBorder="1" applyAlignment="1">
      <alignment vertical="top" wrapText="1"/>
    </xf>
    <xf numFmtId="0" fontId="49" fillId="0" borderId="55" xfId="0" applyFont="1" applyBorder="1" applyAlignment="1">
      <alignment vertical="top"/>
    </xf>
    <xf numFmtId="0" fontId="49" fillId="0" borderId="55" xfId="0" applyFont="1" applyBorder="1" applyAlignment="1">
      <alignment horizontal="left" wrapText="1"/>
    </xf>
    <xf numFmtId="0" fontId="48" fillId="21" borderId="55" xfId="0" applyFont="1" applyFill="1" applyBorder="1" applyAlignment="1">
      <alignment horizontal="left" wrapText="1"/>
    </xf>
    <xf numFmtId="0" fontId="54" fillId="3" borderId="81" xfId="0" applyFont="1" applyFill="1" applyBorder="1" applyAlignment="1">
      <alignment vertical="center"/>
    </xf>
    <xf numFmtId="0" fontId="55" fillId="0" borderId="0" xfId="0" applyFont="1"/>
    <xf numFmtId="0" fontId="56" fillId="0" borderId="0" xfId="0" applyFont="1"/>
    <xf numFmtId="0" fontId="57" fillId="0" borderId="0" xfId="0" applyFont="1" applyAlignment="1">
      <alignment wrapText="1"/>
    </xf>
    <xf numFmtId="0" fontId="56" fillId="0" borderId="0" xfId="0" applyFont="1" applyAlignment="1">
      <alignment vertical="center" wrapText="1"/>
    </xf>
    <xf numFmtId="0" fontId="58" fillId="0" borderId="54" xfId="0" applyFont="1" applyBorder="1" applyAlignment="1">
      <alignment vertical="center" wrapText="1"/>
    </xf>
    <xf numFmtId="0" fontId="59" fillId="24" borderId="28" xfId="0" applyFont="1" applyFill="1" applyBorder="1" applyAlignment="1">
      <alignment horizontal="centerContinuous" vertical="center" wrapText="1"/>
    </xf>
    <xf numFmtId="0" fontId="55" fillId="24" borderId="0" xfId="0" applyFont="1" applyFill="1" applyAlignment="1">
      <alignment horizontal="centerContinuous"/>
    </xf>
    <xf numFmtId="0" fontId="58" fillId="0" borderId="17" xfId="0" applyFont="1" applyBorder="1" applyAlignment="1">
      <alignment horizontal="left" vertical="center" wrapText="1"/>
    </xf>
    <xf numFmtId="0" fontId="60" fillId="0" borderId="0" xfId="0" applyFont="1" applyAlignment="1">
      <alignment vertical="top" wrapText="1"/>
    </xf>
    <xf numFmtId="0" fontId="61" fillId="0" borderId="0" xfId="0" applyFont="1" applyAlignment="1">
      <alignment horizontal="center" vertical="center" wrapText="1"/>
    </xf>
    <xf numFmtId="0" fontId="62" fillId="0" borderId="0" xfId="0" applyFont="1" applyAlignment="1">
      <alignment vertical="center" wrapText="1"/>
    </xf>
    <xf numFmtId="0" fontId="58" fillId="0" borderId="0" xfId="0" applyFont="1"/>
    <xf numFmtId="0" fontId="63" fillId="0" borderId="0" xfId="0" applyFont="1"/>
    <xf numFmtId="0" fontId="64" fillId="24" borderId="10" xfId="0" applyFont="1" applyFill="1" applyBorder="1" applyAlignment="1">
      <alignment horizontal="centerContinuous" vertical="center" wrapText="1"/>
    </xf>
    <xf numFmtId="0" fontId="64" fillId="24" borderId="11" xfId="0" applyFont="1" applyFill="1" applyBorder="1" applyAlignment="1">
      <alignment horizontal="centerContinuous" vertical="center" wrapText="1"/>
    </xf>
    <xf numFmtId="0" fontId="64" fillId="24" borderId="12" xfId="0" applyFont="1" applyFill="1" applyBorder="1" applyAlignment="1">
      <alignment horizontal="centerContinuous" vertical="center" wrapText="1"/>
    </xf>
    <xf numFmtId="0" fontId="65" fillId="25" borderId="2" xfId="0" applyFont="1" applyFill="1" applyBorder="1" applyAlignment="1">
      <alignment vertical="top" wrapText="1"/>
    </xf>
    <xf numFmtId="0" fontId="65" fillId="25" borderId="3" xfId="0" applyFont="1" applyFill="1" applyBorder="1" applyAlignment="1">
      <alignment vertical="top" wrapText="1"/>
    </xf>
    <xf numFmtId="0" fontId="65" fillId="25" borderId="4" xfId="0" applyFont="1" applyFill="1" applyBorder="1" applyAlignment="1">
      <alignment vertical="top" wrapText="1"/>
    </xf>
    <xf numFmtId="0" fontId="66" fillId="0" borderId="0" xfId="0" applyFont="1" applyAlignment="1">
      <alignment wrapText="1"/>
    </xf>
    <xf numFmtId="0" fontId="55" fillId="25" borderId="5" xfId="0" applyFont="1" applyFill="1" applyBorder="1" applyAlignment="1">
      <alignment horizontal="centerContinuous" vertical="top" wrapText="1"/>
    </xf>
    <xf numFmtId="0" fontId="55" fillId="25" borderId="0" xfId="0" applyFont="1" applyFill="1" applyAlignment="1">
      <alignment horizontal="centerContinuous" vertical="top" wrapText="1"/>
    </xf>
    <xf numFmtId="0" fontId="55" fillId="25" borderId="6" xfId="0" applyFont="1" applyFill="1" applyBorder="1" applyAlignment="1">
      <alignment horizontal="centerContinuous" vertical="top" wrapText="1"/>
    </xf>
    <xf numFmtId="0" fontId="55" fillId="25" borderId="7" xfId="0" applyFont="1" applyFill="1" applyBorder="1" applyAlignment="1">
      <alignment horizontal="centerContinuous" vertical="top" wrapText="1"/>
    </xf>
    <xf numFmtId="0" fontId="55" fillId="25" borderId="8" xfId="0" applyFont="1" applyFill="1" applyBorder="1" applyAlignment="1">
      <alignment horizontal="centerContinuous" vertical="top" wrapText="1"/>
    </xf>
    <xf numFmtId="0" fontId="55" fillId="25" borderId="9" xfId="0" applyFont="1" applyFill="1" applyBorder="1" applyAlignment="1">
      <alignment horizontal="centerContinuous" vertical="top" wrapText="1"/>
    </xf>
    <xf numFmtId="0" fontId="60" fillId="0" borderId="11" xfId="0" applyFont="1" applyBorder="1" applyAlignment="1">
      <alignment horizontal="centerContinuous" vertical="center" wrapText="1"/>
    </xf>
    <xf numFmtId="0" fontId="64" fillId="24" borderId="30" xfId="0" applyFont="1" applyFill="1" applyBorder="1" applyAlignment="1">
      <alignment horizontal="centerContinuous" vertical="center" wrapText="1"/>
    </xf>
    <xf numFmtId="0" fontId="64" fillId="24" borderId="31" xfId="0" applyFont="1" applyFill="1" applyBorder="1" applyAlignment="1">
      <alignment horizontal="centerContinuous" vertical="center" wrapText="1"/>
    </xf>
    <xf numFmtId="0" fontId="64" fillId="24" borderId="43" xfId="0" applyFont="1" applyFill="1" applyBorder="1" applyAlignment="1">
      <alignment horizontal="centerContinuous" vertical="center" wrapText="1"/>
    </xf>
    <xf numFmtId="0" fontId="55" fillId="25" borderId="32" xfId="0" applyFont="1" applyFill="1" applyBorder="1" applyAlignment="1">
      <alignment horizontal="left" vertical="center" wrapText="1"/>
    </xf>
    <xf numFmtId="0" fontId="55" fillId="25" borderId="24" xfId="0" applyFont="1" applyFill="1" applyBorder="1" applyAlignment="1">
      <alignment horizontal="left" vertical="center" wrapText="1"/>
    </xf>
    <xf numFmtId="0" fontId="55" fillId="25" borderId="16" xfId="0" applyFont="1" applyFill="1" applyBorder="1" applyAlignment="1">
      <alignment horizontal="left" vertical="center" wrapText="1"/>
    </xf>
    <xf numFmtId="0" fontId="55" fillId="25" borderId="17" xfId="0" applyFont="1" applyFill="1" applyBorder="1" applyAlignment="1">
      <alignment horizontal="left" vertical="center" wrapText="1"/>
    </xf>
    <xf numFmtId="0" fontId="55" fillId="25" borderId="33" xfId="0" applyFont="1" applyFill="1" applyBorder="1" applyAlignment="1">
      <alignment horizontal="justify" vertical="center" wrapText="1"/>
    </xf>
    <xf numFmtId="0" fontId="55" fillId="25" borderId="34" xfId="0" applyFont="1" applyFill="1" applyBorder="1" applyAlignment="1">
      <alignment horizontal="left" vertical="center" wrapText="1"/>
    </xf>
    <xf numFmtId="0" fontId="55" fillId="25" borderId="16" xfId="0" applyFont="1" applyFill="1" applyBorder="1" applyAlignment="1">
      <alignment horizontal="justify" vertical="center" wrapText="1"/>
    </xf>
    <xf numFmtId="0" fontId="55" fillId="25" borderId="17" xfId="0" applyFont="1" applyFill="1" applyBorder="1" applyAlignment="1">
      <alignment vertical="center" wrapText="1"/>
    </xf>
    <xf numFmtId="0" fontId="55" fillId="26" borderId="22" xfId="0" applyFont="1" applyFill="1" applyBorder="1" applyAlignment="1">
      <alignment vertical="center" wrapText="1"/>
    </xf>
    <xf numFmtId="0" fontId="55" fillId="25" borderId="17" xfId="0" applyFont="1" applyFill="1" applyBorder="1" applyAlignment="1">
      <alignment horizontal="justify" vertical="center" wrapText="1"/>
    </xf>
    <xf numFmtId="0" fontId="67" fillId="0" borderId="17" xfId="1" applyFont="1" applyFill="1" applyBorder="1" applyAlignment="1"/>
    <xf numFmtId="0" fontId="55" fillId="0" borderId="18" xfId="0" applyFont="1" applyBorder="1"/>
    <xf numFmtId="0" fontId="55" fillId="0" borderId="17" xfId="0" applyFont="1" applyBorder="1" applyAlignment="1">
      <alignment vertical="center" wrapText="1"/>
    </xf>
    <xf numFmtId="0" fontId="67" fillId="0" borderId="17" xfId="1" applyFont="1" applyBorder="1"/>
    <xf numFmtId="0" fontId="58" fillId="25" borderId="17" xfId="0" applyFont="1" applyFill="1" applyBorder="1" applyAlignment="1">
      <alignment horizontal="center" vertical="center" wrapText="1"/>
    </xf>
    <xf numFmtId="0" fontId="55" fillId="26" borderId="34" xfId="0" applyFont="1" applyFill="1" applyBorder="1"/>
    <xf numFmtId="0" fontId="55" fillId="0" borderId="23" xfId="0" applyFont="1" applyBorder="1" applyAlignment="1">
      <alignment horizontal="center" vertical="center" wrapText="1"/>
    </xf>
    <xf numFmtId="0" fontId="55" fillId="25" borderId="13" xfId="0" applyFont="1" applyFill="1" applyBorder="1" applyAlignment="1">
      <alignment vertical="center" wrapText="1"/>
    </xf>
    <xf numFmtId="0" fontId="55" fillId="25" borderId="14" xfId="0" applyFont="1" applyFill="1" applyBorder="1" applyAlignment="1">
      <alignment horizontal="justify" vertical="center" wrapText="1"/>
    </xf>
    <xf numFmtId="0" fontId="55" fillId="0" borderId="34" xfId="0" applyFont="1" applyBorder="1" applyAlignment="1">
      <alignment vertical="center" wrapText="1"/>
    </xf>
    <xf numFmtId="0" fontId="55" fillId="25" borderId="34" xfId="0" applyFont="1" applyFill="1" applyBorder="1" applyAlignment="1">
      <alignment horizontal="justify" vertical="center" wrapText="1"/>
    </xf>
    <xf numFmtId="0" fontId="55" fillId="0" borderId="34" xfId="0" applyFont="1" applyBorder="1"/>
    <xf numFmtId="0" fontId="55" fillId="0" borderId="35" xfId="0" applyFont="1" applyBorder="1"/>
    <xf numFmtId="0" fontId="55" fillId="25" borderId="34" xfId="0" applyFont="1" applyFill="1" applyBorder="1"/>
    <xf numFmtId="0" fontId="55" fillId="3" borderId="23" xfId="0" applyFont="1" applyFill="1" applyBorder="1" applyAlignment="1">
      <alignment horizontal="center" vertical="center" wrapText="1"/>
    </xf>
    <xf numFmtId="0" fontId="55" fillId="25" borderId="13" xfId="0" applyFont="1" applyFill="1" applyBorder="1" applyAlignment="1">
      <alignment horizontal="justify" vertical="center" wrapText="1"/>
    </xf>
    <xf numFmtId="0" fontId="55" fillId="0" borderId="14" xfId="0" applyFont="1" applyBorder="1" applyAlignment="1">
      <alignment vertical="center" wrapText="1"/>
    </xf>
    <xf numFmtId="0" fontId="70" fillId="0" borderId="14" xfId="0" applyFont="1" applyBorder="1" applyAlignment="1">
      <alignment vertical="center" wrapText="1"/>
    </xf>
    <xf numFmtId="0" fontId="55" fillId="0" borderId="15" xfId="0" applyFont="1" applyBorder="1" applyAlignment="1">
      <alignment vertical="center" wrapText="1"/>
    </xf>
    <xf numFmtId="0" fontId="55" fillId="0" borderId="17" xfId="0" applyFont="1" applyBorder="1"/>
    <xf numFmtId="0" fontId="53" fillId="0" borderId="0" xfId="0" applyFont="1" applyProtection="1">
      <protection locked="0"/>
    </xf>
    <xf numFmtId="0" fontId="53" fillId="24" borderId="0" xfId="0" applyFont="1" applyFill="1" applyAlignment="1">
      <alignment horizontal="centerContinuous"/>
    </xf>
    <xf numFmtId="0" fontId="71" fillId="0" borderId="0" xfId="0" applyFont="1" applyAlignment="1" applyProtection="1">
      <alignment wrapText="1"/>
      <protection locked="0"/>
    </xf>
    <xf numFmtId="0" fontId="72" fillId="0" borderId="0" xfId="0" applyFont="1" applyProtection="1">
      <protection locked="0"/>
    </xf>
    <xf numFmtId="0" fontId="73" fillId="0" borderId="0" xfId="0" applyFont="1" applyProtection="1">
      <protection locked="0"/>
    </xf>
    <xf numFmtId="0" fontId="74" fillId="0" borderId="0" xfId="0" applyFont="1" applyAlignment="1" applyProtection="1">
      <alignment wrapText="1"/>
      <protection locked="0"/>
    </xf>
    <xf numFmtId="0" fontId="75" fillId="0" borderId="0" xfId="0" applyFont="1" applyAlignment="1" applyProtection="1">
      <alignment vertical="top" wrapText="1"/>
      <protection locked="0"/>
    </xf>
    <xf numFmtId="0" fontId="76" fillId="0" borderId="0" xfId="0" applyFont="1" applyAlignment="1" applyProtection="1">
      <alignment horizontal="center" vertical="center" wrapText="1"/>
      <protection locked="0"/>
    </xf>
    <xf numFmtId="0" fontId="77" fillId="0" borderId="0" xfId="0" applyFont="1" applyAlignment="1" applyProtection="1">
      <alignment vertical="center" wrapText="1"/>
      <protection locked="0"/>
    </xf>
    <xf numFmtId="0" fontId="48" fillId="0" borderId="0" xfId="0" applyFont="1" applyProtection="1">
      <protection locked="0"/>
    </xf>
    <xf numFmtId="0" fontId="30" fillId="24" borderId="11" xfId="0" applyFont="1" applyFill="1" applyBorder="1" applyAlignment="1" applyProtection="1">
      <alignment vertical="center" wrapText="1"/>
      <protection locked="0"/>
    </xf>
    <xf numFmtId="0" fontId="30" fillId="0" borderId="0" xfId="0" applyFont="1" applyAlignment="1" applyProtection="1">
      <alignment vertical="center" wrapText="1"/>
      <protection locked="0"/>
    </xf>
    <xf numFmtId="0" fontId="78" fillId="0" borderId="0" xfId="0" applyFont="1" applyAlignment="1" applyProtection="1">
      <alignment wrapText="1"/>
      <protection locked="0"/>
    </xf>
    <xf numFmtId="0" fontId="49" fillId="0" borderId="2" xfId="0" applyFont="1" applyBorder="1" applyAlignment="1" applyProtection="1">
      <alignment vertical="top"/>
      <protection locked="0"/>
    </xf>
    <xf numFmtId="0" fontId="49" fillId="0" borderId="3" xfId="0" applyFont="1" applyBorder="1" applyAlignment="1" applyProtection="1">
      <alignment vertical="top" wrapText="1"/>
      <protection locked="0"/>
    </xf>
    <xf numFmtId="0" fontId="49" fillId="0" borderId="4" xfId="0" applyFont="1" applyBorder="1" applyAlignment="1" applyProtection="1">
      <alignment vertical="top" wrapText="1"/>
      <protection locked="0"/>
    </xf>
    <xf numFmtId="0" fontId="48" fillId="0" borderId="0" xfId="0" applyFont="1" applyAlignment="1" applyProtection="1">
      <alignment vertical="top" wrapText="1"/>
      <protection locked="0"/>
    </xf>
    <xf numFmtId="0" fontId="48" fillId="0" borderId="5" xfId="0" applyFont="1" applyBorder="1" applyAlignment="1" applyProtection="1">
      <alignment vertical="top"/>
      <protection locked="0"/>
    </xf>
    <xf numFmtId="0" fontId="48" fillId="0" borderId="6" xfId="0" applyFont="1" applyBorder="1" applyAlignment="1" applyProtection="1">
      <alignment vertical="top" wrapText="1"/>
      <protection locked="0"/>
    </xf>
    <xf numFmtId="0" fontId="48" fillId="0" borderId="7" xfId="0" applyFont="1" applyBorder="1" applyAlignment="1" applyProtection="1">
      <alignment vertical="top"/>
      <protection locked="0"/>
    </xf>
    <xf numFmtId="0" fontId="48" fillId="0" borderId="8" xfId="0" applyFont="1" applyBorder="1" applyAlignment="1" applyProtection="1">
      <alignment vertical="top" wrapText="1"/>
      <protection locked="0"/>
    </xf>
    <xf numFmtId="0" fontId="48" fillId="0" borderId="9" xfId="0" applyFont="1" applyBorder="1" applyAlignment="1" applyProtection="1">
      <alignment vertical="top" wrapText="1"/>
      <protection locked="0"/>
    </xf>
    <xf numFmtId="0" fontId="75" fillId="0" borderId="11" xfId="0" applyFont="1" applyBorder="1" applyAlignment="1" applyProtection="1">
      <alignment vertical="center"/>
      <protection locked="0"/>
    </xf>
    <xf numFmtId="0" fontId="79" fillId="0" borderId="0" xfId="0" applyFont="1" applyAlignment="1" applyProtection="1">
      <alignment vertical="center" wrapText="1"/>
      <protection locked="0"/>
    </xf>
    <xf numFmtId="0" fontId="79" fillId="6" borderId="23" xfId="0" applyFont="1" applyFill="1" applyBorder="1" applyAlignment="1" applyProtection="1">
      <alignment horizontal="center" vertical="center" wrapText="1"/>
      <protection locked="0"/>
    </xf>
    <xf numFmtId="0" fontId="54" fillId="5" borderId="14" xfId="0" applyFont="1" applyFill="1" applyBorder="1" applyAlignment="1" applyProtection="1">
      <alignment vertical="center" wrapText="1"/>
      <protection locked="0"/>
    </xf>
    <xf numFmtId="0" fontId="54" fillId="5" borderId="23" xfId="0" applyFont="1" applyFill="1" applyBorder="1" applyAlignment="1" applyProtection="1">
      <alignment vertical="center" wrapText="1"/>
      <protection locked="0"/>
    </xf>
    <xf numFmtId="0" fontId="76" fillId="6" borderId="28" xfId="0" applyFont="1" applyFill="1" applyBorder="1" applyAlignment="1" applyProtection="1">
      <alignment horizontal="center" vertical="center" wrapText="1"/>
      <protection locked="0"/>
    </xf>
    <xf numFmtId="0" fontId="80" fillId="0" borderId="0" xfId="0" applyFont="1" applyAlignment="1" applyProtection="1">
      <alignment wrapText="1"/>
      <protection locked="0"/>
    </xf>
    <xf numFmtId="0" fontId="80" fillId="25" borderId="10" xfId="0" applyFont="1" applyFill="1" applyBorder="1" applyAlignment="1">
      <alignment horizontal="centerContinuous" wrapText="1"/>
    </xf>
    <xf numFmtId="0" fontId="80" fillId="25" borderId="11" xfId="0" applyFont="1" applyFill="1" applyBorder="1" applyAlignment="1">
      <alignment horizontal="centerContinuous" wrapText="1"/>
    </xf>
    <xf numFmtId="0" fontId="80" fillId="25" borderId="11" xfId="0" applyFont="1" applyFill="1" applyBorder="1" applyAlignment="1" applyProtection="1">
      <alignment horizontal="centerContinuous" wrapText="1"/>
      <protection locked="0"/>
    </xf>
    <xf numFmtId="0" fontId="80" fillId="25" borderId="12" xfId="0" applyFont="1" applyFill="1" applyBorder="1" applyAlignment="1" applyProtection="1">
      <alignment horizontal="centerContinuous" wrapText="1"/>
      <protection locked="0"/>
    </xf>
    <xf numFmtId="0" fontId="81" fillId="0" borderId="0" xfId="0" applyFont="1" applyAlignment="1" applyProtection="1">
      <alignment vertical="center" wrapText="1"/>
      <protection locked="0"/>
    </xf>
    <xf numFmtId="0" fontId="81" fillId="24" borderId="47" xfId="0" applyFont="1" applyFill="1" applyBorder="1" applyAlignment="1">
      <alignment horizontal="centerContinuous" wrapText="1"/>
    </xf>
    <xf numFmtId="0" fontId="81" fillId="24" borderId="48" xfId="0" applyFont="1" applyFill="1" applyBorder="1" applyAlignment="1">
      <alignment horizontal="centerContinuous" wrapText="1"/>
    </xf>
    <xf numFmtId="0" fontId="81" fillId="24" borderId="48" xfId="0" applyFont="1" applyFill="1" applyBorder="1" applyAlignment="1" applyProtection="1">
      <alignment horizontal="center" wrapText="1"/>
      <protection locked="0"/>
    </xf>
    <xf numFmtId="0" fontId="82" fillId="24" borderId="15" xfId="0" applyFont="1" applyFill="1" applyBorder="1" applyAlignment="1" applyProtection="1">
      <alignment horizontal="center" vertical="center" wrapText="1"/>
      <protection locked="0"/>
    </xf>
    <xf numFmtId="0" fontId="53" fillId="0" borderId="0" xfId="0" applyFont="1" applyAlignment="1" applyProtection="1">
      <alignment vertical="center" wrapText="1"/>
      <protection locked="0"/>
    </xf>
    <xf numFmtId="0" fontId="83" fillId="0" borderId="25" xfId="0" applyFont="1" applyBorder="1" applyAlignment="1" applyProtection="1">
      <alignment vertical="top" wrapText="1"/>
      <protection locked="0"/>
    </xf>
    <xf numFmtId="0" fontId="83" fillId="8" borderId="17" xfId="0" applyFont="1" applyFill="1" applyBorder="1" applyAlignment="1" applyProtection="1">
      <alignment vertical="center" wrapText="1"/>
      <protection locked="0"/>
    </xf>
    <xf numFmtId="0" fontId="71" fillId="8" borderId="17" xfId="0" applyFont="1" applyFill="1" applyBorder="1" applyAlignment="1" applyProtection="1">
      <alignment vertical="center" wrapText="1"/>
      <protection locked="0"/>
    </xf>
    <xf numFmtId="0" fontId="83" fillId="0" borderId="24" xfId="0" applyFont="1" applyBorder="1" applyAlignment="1" applyProtection="1">
      <alignment vertical="top" wrapText="1"/>
      <protection locked="0"/>
    </xf>
    <xf numFmtId="0" fontId="84" fillId="0" borderId="0" xfId="0" applyFont="1" applyAlignment="1" applyProtection="1">
      <alignment horizontal="left" vertical="center" wrapText="1"/>
      <protection locked="0"/>
    </xf>
    <xf numFmtId="0" fontId="71" fillId="8" borderId="17" xfId="0" quotePrefix="1" applyFont="1" applyFill="1" applyBorder="1" applyAlignment="1" applyProtection="1">
      <alignment vertical="center" wrapText="1"/>
      <protection locked="0"/>
    </xf>
    <xf numFmtId="0" fontId="83" fillId="8" borderId="17" xfId="0" quotePrefix="1" applyFont="1" applyFill="1" applyBorder="1" applyAlignment="1" applyProtection="1">
      <alignment vertical="center" wrapText="1"/>
      <protection locked="0"/>
    </xf>
    <xf numFmtId="0" fontId="81" fillId="0" borderId="0" xfId="0" applyFont="1" applyAlignment="1" applyProtection="1">
      <alignment wrapText="1"/>
      <protection locked="0"/>
    </xf>
    <xf numFmtId="0" fontId="84" fillId="0" borderId="0" xfId="0" applyFont="1" applyAlignment="1" applyProtection="1">
      <alignment vertical="center" wrapText="1"/>
      <protection locked="0"/>
    </xf>
    <xf numFmtId="0" fontId="86" fillId="0" borderId="0" xfId="0" applyFont="1" applyAlignment="1" applyProtection="1">
      <alignment vertical="center" wrapText="1"/>
      <protection locked="0"/>
    </xf>
    <xf numFmtId="0" fontId="53" fillId="0" borderId="0" xfId="0" applyFont="1" applyAlignment="1" applyProtection="1">
      <alignment horizontal="left" vertical="center" wrapText="1"/>
      <protection locked="0"/>
    </xf>
    <xf numFmtId="0" fontId="81" fillId="24" borderId="48" xfId="0" applyFont="1" applyFill="1" applyBorder="1" applyAlignment="1" applyProtection="1">
      <alignment horizontal="center" vertical="center" wrapText="1"/>
      <protection locked="0"/>
    </xf>
    <xf numFmtId="0" fontId="83" fillId="8" borderId="23" xfId="0" applyFont="1" applyFill="1" applyBorder="1" applyAlignment="1" applyProtection="1">
      <alignment vertical="center" wrapText="1"/>
      <protection locked="0"/>
    </xf>
    <xf numFmtId="0" fontId="81" fillId="24" borderId="53" xfId="0" applyFont="1" applyFill="1" applyBorder="1" applyAlignment="1" applyProtection="1">
      <alignment horizontal="center" vertical="center" wrapText="1"/>
      <protection locked="0"/>
    </xf>
    <xf numFmtId="0" fontId="82" fillId="24" borderId="27" xfId="0" applyFont="1" applyFill="1" applyBorder="1" applyAlignment="1" applyProtection="1">
      <alignment horizontal="center" vertical="center" wrapText="1"/>
      <protection locked="0"/>
    </xf>
    <xf numFmtId="0" fontId="83" fillId="0" borderId="0" xfId="0" applyFont="1" applyAlignment="1" applyProtection="1">
      <alignment vertical="center" wrapText="1"/>
      <protection locked="0"/>
    </xf>
    <xf numFmtId="0" fontId="84" fillId="0" borderId="0" xfId="0" applyFont="1" applyAlignment="1" applyProtection="1">
      <alignment wrapText="1"/>
      <protection locked="0"/>
    </xf>
    <xf numFmtId="0" fontId="80" fillId="25" borderId="40" xfId="0" applyFont="1" applyFill="1" applyBorder="1" applyAlignment="1">
      <alignment horizontal="centerContinuous" wrapText="1"/>
    </xf>
    <xf numFmtId="0" fontId="80" fillId="25" borderId="48" xfId="0" applyFont="1" applyFill="1" applyBorder="1" applyAlignment="1">
      <alignment horizontal="centerContinuous" wrapText="1"/>
    </xf>
    <xf numFmtId="0" fontId="80" fillId="25" borderId="48" xfId="0" applyFont="1" applyFill="1" applyBorder="1" applyAlignment="1" applyProtection="1">
      <alignment horizontal="centerContinuous" wrapText="1"/>
      <protection locked="0"/>
    </xf>
    <xf numFmtId="0" fontId="53" fillId="25" borderId="14" xfId="0" applyFont="1" applyFill="1" applyBorder="1" applyAlignment="1" applyProtection="1">
      <alignment horizontal="centerContinuous"/>
      <protection locked="0"/>
    </xf>
    <xf numFmtId="0" fontId="82" fillId="25" borderId="15" xfId="0" applyFont="1" applyFill="1" applyBorder="1" applyAlignment="1" applyProtection="1">
      <alignment horizontal="centerContinuous" vertical="center" wrapText="1"/>
      <protection locked="0"/>
    </xf>
    <xf numFmtId="0" fontId="82" fillId="24" borderId="15" xfId="0" applyFont="1" applyFill="1" applyBorder="1" applyAlignment="1" applyProtection="1">
      <alignment vertical="center" wrapText="1"/>
      <protection locked="0"/>
    </xf>
    <xf numFmtId="0" fontId="80" fillId="0" borderId="0" xfId="0" applyFont="1" applyAlignment="1" applyProtection="1">
      <alignment vertical="center" wrapText="1"/>
      <protection locked="0"/>
    </xf>
    <xf numFmtId="0" fontId="80" fillId="25" borderId="11" xfId="0" applyFont="1" applyFill="1" applyBorder="1" applyAlignment="1">
      <alignment horizontal="centerContinuous" vertical="center" wrapText="1"/>
    </xf>
    <xf numFmtId="0" fontId="80" fillId="25" borderId="51" xfId="0" applyFont="1" applyFill="1" applyBorder="1" applyAlignment="1">
      <alignment horizontal="centerContinuous" vertical="center" wrapText="1"/>
    </xf>
    <xf numFmtId="0" fontId="80" fillId="25" borderId="51" xfId="0" applyFont="1" applyFill="1" applyBorder="1" applyAlignment="1" applyProtection="1">
      <alignment horizontal="centerContinuous" vertical="center" wrapText="1"/>
      <protection locked="0"/>
    </xf>
    <xf numFmtId="0" fontId="53" fillId="25" borderId="49" xfId="0" applyFont="1" applyFill="1" applyBorder="1" applyAlignment="1" applyProtection="1">
      <alignment horizontal="centerContinuous"/>
      <protection locked="0"/>
    </xf>
    <xf numFmtId="0" fontId="82" fillId="25" borderId="50" xfId="0" applyFont="1" applyFill="1" applyBorder="1" applyAlignment="1" applyProtection="1">
      <alignment horizontal="centerContinuous" vertical="center" wrapText="1"/>
      <protection locked="0"/>
    </xf>
    <xf numFmtId="0" fontId="53" fillId="24" borderId="24" xfId="0" applyFont="1" applyFill="1" applyBorder="1" applyProtection="1">
      <protection locked="0"/>
    </xf>
    <xf numFmtId="0" fontId="53" fillId="24" borderId="14" xfId="0" applyFont="1" applyFill="1" applyBorder="1" applyProtection="1">
      <protection locked="0"/>
    </xf>
    <xf numFmtId="0" fontId="54" fillId="0" borderId="0" xfId="0" applyFont="1" applyAlignment="1" applyProtection="1">
      <alignment horizontal="justify" vertical="center" wrapText="1"/>
      <protection locked="0"/>
    </xf>
    <xf numFmtId="0" fontId="54" fillId="0" borderId="0" xfId="0" applyFont="1" applyAlignment="1" applyProtection="1">
      <alignment vertical="center" wrapText="1"/>
      <protection locked="0"/>
    </xf>
    <xf numFmtId="0" fontId="83" fillId="0" borderId="0" xfId="0" applyFont="1" applyAlignment="1" applyProtection="1">
      <alignment vertical="top" wrapText="1"/>
      <protection locked="0"/>
    </xf>
    <xf numFmtId="0" fontId="83" fillId="0" borderId="0" xfId="0" applyFont="1" applyAlignment="1" applyProtection="1">
      <alignment horizontal="left" vertical="center" wrapText="1"/>
      <protection locked="0"/>
    </xf>
    <xf numFmtId="0" fontId="83" fillId="0" borderId="0" xfId="0" applyFont="1" applyAlignment="1" applyProtection="1">
      <alignment wrapText="1"/>
      <protection locked="0"/>
    </xf>
    <xf numFmtId="0" fontId="53" fillId="0" borderId="0" xfId="0" applyFont="1" applyAlignment="1" applyProtection="1">
      <alignment wrapText="1"/>
      <protection locked="0"/>
    </xf>
    <xf numFmtId="0" fontId="83" fillId="8" borderId="17" xfId="0" quotePrefix="1" applyFont="1" applyFill="1" applyBorder="1" applyProtection="1">
      <protection locked="0"/>
    </xf>
    <xf numFmtId="0" fontId="49" fillId="0" borderId="5" xfId="3" applyFont="1" applyBorder="1" applyAlignment="1">
      <alignment horizontal="center"/>
    </xf>
    <xf numFmtId="0" fontId="49" fillId="0" borderId="0" xfId="3" applyFont="1" applyAlignment="1">
      <alignment horizontal="center"/>
    </xf>
    <xf numFmtId="0" fontId="49" fillId="0" borderId="6" xfId="3" applyFont="1" applyBorder="1" applyAlignment="1">
      <alignment horizontal="center"/>
    </xf>
    <xf numFmtId="0" fontId="49" fillId="24" borderId="17" xfId="0" applyFont="1" applyFill="1" applyBorder="1" applyAlignment="1">
      <alignment horizontal="center" vertical="center" wrapText="1"/>
    </xf>
    <xf numFmtId="0" fontId="53" fillId="0" borderId="17" xfId="0" applyFont="1" applyBorder="1"/>
    <xf numFmtId="3" fontId="53" fillId="0" borderId="17" xfId="0" applyNumberFormat="1" applyFont="1" applyBorder="1"/>
    <xf numFmtId="0" fontId="48" fillId="0" borderId="17" xfId="3" applyFont="1" applyBorder="1" applyAlignment="1">
      <alignment horizontal="left" vertical="top" wrapText="1"/>
    </xf>
    <xf numFmtId="0" fontId="49" fillId="0" borderId="17" xfId="0" applyFont="1" applyBorder="1" applyAlignment="1">
      <alignment horizontal="left" vertical="top"/>
    </xf>
    <xf numFmtId="0" fontId="48" fillId="0" borderId="0" xfId="3" applyFont="1" applyAlignment="1">
      <alignment wrapText="1"/>
    </xf>
    <xf numFmtId="0" fontId="54" fillId="0" borderId="1" xfId="0" applyFont="1" applyBorder="1" applyAlignment="1">
      <alignment horizontal="center" vertical="top" wrapText="1"/>
    </xf>
    <xf numFmtId="0" fontId="54" fillId="24" borderId="2" xfId="0" applyFont="1" applyFill="1" applyBorder="1" applyAlignment="1">
      <alignment horizontal="centerContinuous" vertical="center" wrapText="1"/>
    </xf>
    <xf numFmtId="0" fontId="54" fillId="24" borderId="3" xfId="0" applyFont="1" applyFill="1" applyBorder="1" applyAlignment="1">
      <alignment horizontal="centerContinuous" vertical="center" wrapText="1"/>
    </xf>
    <xf numFmtId="0" fontId="54" fillId="24" borderId="4" xfId="0" applyFont="1" applyFill="1" applyBorder="1" applyAlignment="1">
      <alignment horizontal="centerContinuous" vertical="center" wrapText="1"/>
    </xf>
    <xf numFmtId="0" fontId="53" fillId="0" borderId="1" xfId="0" applyFont="1" applyBorder="1" applyAlignment="1">
      <alignment vertical="center" wrapText="1"/>
    </xf>
    <xf numFmtId="0" fontId="48" fillId="0" borderId="0" xfId="3" applyFont="1"/>
    <xf numFmtId="0" fontId="48" fillId="0" borderId="0" xfId="3" applyFont="1" applyAlignment="1">
      <alignment horizontal="left"/>
    </xf>
    <xf numFmtId="0" fontId="90" fillId="0" borderId="9" xfId="1" applyFont="1" applyFill="1" applyBorder="1" applyAlignment="1">
      <alignment vertical="top" wrapText="1"/>
    </xf>
    <xf numFmtId="0" fontId="30" fillId="25" borderId="17" xfId="0" applyFont="1" applyFill="1" applyBorder="1" applyAlignment="1">
      <alignment horizontal="centerContinuous" vertical="center" wrapText="1"/>
    </xf>
    <xf numFmtId="0" fontId="49" fillId="24" borderId="17" xfId="3" applyFont="1" applyFill="1" applyBorder="1" applyAlignment="1">
      <alignment horizontal="center" vertical="center" wrapText="1"/>
    </xf>
    <xf numFmtId="0" fontId="49" fillId="24" borderId="24" xfId="3" applyFont="1" applyFill="1" applyBorder="1" applyAlignment="1">
      <alignment horizontal="center" vertical="center" wrapText="1"/>
    </xf>
    <xf numFmtId="3" fontId="49" fillId="24" borderId="24" xfId="3" applyNumberFormat="1" applyFont="1" applyFill="1" applyBorder="1" applyAlignment="1">
      <alignment horizontal="center" vertical="center" wrapText="1"/>
    </xf>
    <xf numFmtId="0" fontId="91" fillId="24" borderId="24" xfId="3" applyFont="1" applyFill="1" applyBorder="1" applyAlignment="1">
      <alignment horizontal="center" vertical="center" wrapText="1"/>
    </xf>
    <xf numFmtId="0" fontId="49" fillId="24" borderId="27" xfId="3" applyFont="1" applyFill="1" applyBorder="1" applyAlignment="1">
      <alignment horizontal="center" vertical="center" wrapText="1"/>
    </xf>
    <xf numFmtId="3" fontId="48" fillId="24" borderId="17" xfId="3" applyNumberFormat="1" applyFont="1" applyFill="1" applyBorder="1" applyAlignment="1">
      <alignment horizontal="center" vertical="center" wrapText="1"/>
    </xf>
    <xf numFmtId="0" fontId="91" fillId="24" borderId="17" xfId="3" applyFont="1" applyFill="1" applyBorder="1" applyAlignment="1">
      <alignment horizontal="center" vertical="center" wrapText="1"/>
    </xf>
    <xf numFmtId="3" fontId="48" fillId="24" borderId="18" xfId="3" applyNumberFormat="1" applyFont="1" applyFill="1" applyBorder="1" applyAlignment="1">
      <alignment horizontal="center" vertical="center" wrapText="1"/>
    </xf>
    <xf numFmtId="0" fontId="48" fillId="4" borderId="33" xfId="0" applyFont="1" applyFill="1" applyBorder="1" applyAlignment="1">
      <alignment horizontal="center" vertical="center" wrapText="1"/>
    </xf>
    <xf numFmtId="0" fontId="48" fillId="4" borderId="34" xfId="0" applyFont="1" applyFill="1" applyBorder="1" applyAlignment="1">
      <alignment horizontal="center" vertical="center" wrapText="1"/>
    </xf>
    <xf numFmtId="0" fontId="48" fillId="4" borderId="34" xfId="3" applyFont="1" applyFill="1" applyBorder="1" applyAlignment="1">
      <alignment horizontal="center" vertical="center" wrapText="1"/>
    </xf>
    <xf numFmtId="0" fontId="48" fillId="4" borderId="35" xfId="0" applyFont="1" applyFill="1" applyBorder="1" applyAlignment="1">
      <alignment horizontal="center" vertical="center" wrapText="1"/>
    </xf>
    <xf numFmtId="0" fontId="48" fillId="0" borderId="5" xfId="3" applyFont="1" applyBorder="1"/>
    <xf numFmtId="0" fontId="48" fillId="0" borderId="6" xfId="3" applyFont="1" applyBorder="1"/>
    <xf numFmtId="0" fontId="48" fillId="0" borderId="0" xfId="3" applyFont="1" applyAlignment="1">
      <alignment vertical="center" wrapText="1"/>
    </xf>
    <xf numFmtId="0" fontId="48" fillId="0" borderId="17" xfId="3" applyFont="1" applyBorder="1" applyAlignment="1">
      <alignment vertical="center" wrapText="1"/>
    </xf>
    <xf numFmtId="3" fontId="49" fillId="24" borderId="17" xfId="3" applyNumberFormat="1" applyFont="1" applyFill="1" applyBorder="1" applyAlignment="1">
      <alignment horizontal="center" vertical="center" wrapText="1"/>
    </xf>
    <xf numFmtId="0" fontId="48" fillId="0" borderId="17" xfId="3" applyFont="1" applyBorder="1" applyAlignment="1">
      <alignment vertical="top" wrapText="1"/>
    </xf>
    <xf numFmtId="0" fontId="48" fillId="0" borderId="17" xfId="3" applyFont="1" applyBorder="1" applyAlignment="1">
      <alignment horizontal="center" vertical="center" wrapText="1"/>
    </xf>
    <xf numFmtId="0" fontId="48" fillId="3" borderId="17" xfId="3" applyFont="1" applyFill="1" applyBorder="1" applyAlignment="1">
      <alignment horizontal="center" vertical="center" wrapText="1"/>
    </xf>
    <xf numFmtId="0" fontId="48" fillId="3" borderId="17" xfId="3" applyFont="1" applyFill="1" applyBorder="1" applyAlignment="1">
      <alignment vertical="top" wrapText="1"/>
    </xf>
    <xf numFmtId="3" fontId="48" fillId="0" borderId="0" xfId="3" applyNumberFormat="1" applyFont="1" applyAlignment="1">
      <alignment vertical="top" wrapText="1"/>
    </xf>
    <xf numFmtId="0" fontId="48" fillId="0" borderId="0" xfId="3" applyFont="1" applyAlignment="1">
      <alignment vertical="top" wrapText="1"/>
    </xf>
    <xf numFmtId="0" fontId="92" fillId="0" borderId="0" xfId="3" applyFont="1" applyAlignment="1">
      <alignment vertical="top" wrapText="1"/>
    </xf>
    <xf numFmtId="0" fontId="93" fillId="0" borderId="0" xfId="3" applyFont="1" applyAlignment="1">
      <alignment wrapText="1"/>
    </xf>
    <xf numFmtId="0" fontId="48" fillId="0" borderId="24" xfId="3" applyFont="1" applyBorder="1"/>
    <xf numFmtId="0" fontId="48" fillId="0" borderId="24" xfId="3" applyFont="1" applyBorder="1" applyAlignment="1">
      <alignment wrapText="1"/>
    </xf>
    <xf numFmtId="0" fontId="48" fillId="0" borderId="17" xfId="3" applyFont="1" applyBorder="1"/>
    <xf numFmtId="0" fontId="48" fillId="0" borderId="17" xfId="3" applyFont="1" applyBorder="1" applyAlignment="1">
      <alignment wrapText="1"/>
    </xf>
    <xf numFmtId="0" fontId="49" fillId="30" borderId="17" xfId="0" applyFont="1" applyFill="1" applyBorder="1" applyAlignment="1">
      <alignment vertical="center" wrapText="1"/>
    </xf>
    <xf numFmtId="0" fontId="49" fillId="25" borderId="79" xfId="0" applyFont="1" applyFill="1" applyBorder="1" applyAlignment="1">
      <alignment vertical="top" wrapText="1"/>
    </xf>
    <xf numFmtId="0" fontId="49" fillId="25" borderId="76" xfId="0" applyFont="1" applyFill="1" applyBorder="1" applyAlignment="1">
      <alignment vertical="top" wrapText="1"/>
    </xf>
    <xf numFmtId="0" fontId="49" fillId="25" borderId="77" xfId="0" applyFont="1" applyFill="1" applyBorder="1" applyAlignment="1">
      <alignment vertical="top" wrapText="1"/>
    </xf>
    <xf numFmtId="0" fontId="49" fillId="31" borderId="75" xfId="0" applyFont="1" applyFill="1" applyBorder="1" applyAlignment="1">
      <alignment vertical="center" wrapText="1"/>
    </xf>
    <xf numFmtId="0" fontId="49" fillId="31" borderId="76" xfId="0" applyFont="1" applyFill="1" applyBorder="1" applyAlignment="1">
      <alignment vertical="center" wrapText="1"/>
    </xf>
    <xf numFmtId="0" fontId="55" fillId="25" borderId="16" xfId="0" applyFont="1" applyFill="1" applyBorder="1" applyAlignment="1">
      <alignment horizontal="center" vertical="center" wrapText="1"/>
    </xf>
    <xf numFmtId="0" fontId="55" fillId="25" borderId="33" xfId="0" applyFont="1" applyFill="1" applyBorder="1" applyAlignment="1">
      <alignment horizontal="center" vertical="center" wrapText="1"/>
    </xf>
    <xf numFmtId="0" fontId="55" fillId="25" borderId="17" xfId="0" applyFont="1" applyFill="1" applyBorder="1" applyAlignment="1">
      <alignment horizontal="center" vertical="center" wrapText="1"/>
    </xf>
    <xf numFmtId="0" fontId="55" fillId="25" borderId="34" xfId="0" applyFont="1" applyFill="1" applyBorder="1" applyAlignment="1">
      <alignment horizontal="center" vertical="center" wrapText="1"/>
    </xf>
    <xf numFmtId="0" fontId="55" fillId="0" borderId="17" xfId="0" applyFont="1" applyBorder="1" applyAlignment="1">
      <alignment horizontal="center" vertical="center" wrapText="1"/>
    </xf>
    <xf numFmtId="0" fontId="55" fillId="0" borderId="18" xfId="0" applyFont="1" applyBorder="1" applyAlignment="1">
      <alignment horizontal="center" vertical="center" wrapText="1"/>
    </xf>
    <xf numFmtId="0" fontId="55" fillId="0" borderId="34" xfId="0" applyFont="1" applyBorder="1" applyAlignment="1">
      <alignment horizontal="center" vertical="center" wrapText="1"/>
    </xf>
    <xf numFmtId="0" fontId="55" fillId="0" borderId="35" xfId="0" applyFont="1" applyBorder="1" applyAlignment="1">
      <alignment horizontal="center" vertical="center" wrapText="1"/>
    </xf>
    <xf numFmtId="0" fontId="55" fillId="25" borderId="37" xfId="0" applyFont="1" applyFill="1" applyBorder="1" applyAlignment="1">
      <alignment horizontal="center" vertical="center" wrapText="1"/>
    </xf>
    <xf numFmtId="0" fontId="55" fillId="25" borderId="36" xfId="0" applyFont="1" applyFill="1" applyBorder="1" applyAlignment="1">
      <alignment horizontal="center" vertical="center" wrapText="1"/>
    </xf>
    <xf numFmtId="0" fontId="55" fillId="25" borderId="44" xfId="0" applyFont="1" applyFill="1" applyBorder="1" applyAlignment="1">
      <alignment horizontal="center" vertical="center" wrapText="1"/>
    </xf>
    <xf numFmtId="0" fontId="67" fillId="0" borderId="17" xfId="1" applyFont="1" applyFill="1" applyBorder="1" applyAlignment="1">
      <alignment horizontal="center"/>
    </xf>
    <xf numFmtId="0" fontId="67" fillId="0" borderId="18" xfId="1" applyFont="1" applyFill="1" applyBorder="1" applyAlignment="1">
      <alignment horizontal="center"/>
    </xf>
    <xf numFmtId="0" fontId="55" fillId="0" borderId="19" xfId="0" applyFont="1" applyBorder="1" applyAlignment="1">
      <alignment horizontal="center" vertical="center" wrapText="1"/>
    </xf>
    <xf numFmtId="0" fontId="55" fillId="0" borderId="20" xfId="0" applyFont="1" applyBorder="1" applyAlignment="1">
      <alignment horizontal="center" vertical="center" wrapText="1"/>
    </xf>
    <xf numFmtId="0" fontId="67" fillId="0" borderId="19" xfId="1" applyFont="1" applyFill="1" applyBorder="1" applyAlignment="1">
      <alignment horizontal="center"/>
    </xf>
    <xf numFmtId="0" fontId="67" fillId="0" borderId="22" xfId="1" applyFont="1" applyFill="1" applyBorder="1" applyAlignment="1">
      <alignment horizontal="center"/>
    </xf>
    <xf numFmtId="0" fontId="55" fillId="25" borderId="37" xfId="0" applyFont="1" applyFill="1" applyBorder="1" applyAlignment="1">
      <alignment horizontal="left" vertical="center" wrapText="1"/>
    </xf>
    <xf numFmtId="0" fontId="55" fillId="25" borderId="23" xfId="0" applyFont="1" applyFill="1" applyBorder="1" applyAlignment="1">
      <alignment horizontal="left" vertical="center" wrapText="1"/>
    </xf>
    <xf numFmtId="0" fontId="65" fillId="25" borderId="23" xfId="0" applyFont="1" applyFill="1" applyBorder="1" applyAlignment="1">
      <alignment horizontal="left" vertical="center" wrapText="1"/>
    </xf>
    <xf numFmtId="0" fontId="65" fillId="25" borderId="38" xfId="0" applyFont="1" applyFill="1" applyBorder="1" applyAlignment="1">
      <alignment horizontal="left" vertical="center" wrapText="1"/>
    </xf>
    <xf numFmtId="0" fontId="55" fillId="0" borderId="39" xfId="0" applyFont="1" applyBorder="1" applyAlignment="1">
      <alignment horizontal="center" vertical="center" wrapText="1"/>
    </xf>
    <xf numFmtId="0" fontId="55" fillId="0" borderId="48" xfId="0" applyFont="1" applyBorder="1" applyAlignment="1">
      <alignment horizontal="center" vertical="center" wrapText="1"/>
    </xf>
    <xf numFmtId="0" fontId="67" fillId="0" borderId="39" xfId="1" applyFont="1" applyFill="1" applyBorder="1" applyAlignment="1">
      <alignment horizontal="center"/>
    </xf>
    <xf numFmtId="0" fontId="67" fillId="0" borderId="80" xfId="1" applyFont="1" applyFill="1" applyBorder="1" applyAlignment="1">
      <alignment horizontal="center"/>
    </xf>
    <xf numFmtId="0" fontId="58" fillId="25" borderId="37" xfId="0" applyFont="1" applyFill="1" applyBorder="1" applyAlignment="1">
      <alignment horizontal="left" vertical="center" wrapText="1"/>
    </xf>
    <xf numFmtId="0" fontId="58" fillId="25" borderId="23" xfId="0" applyFont="1" applyFill="1" applyBorder="1" applyAlignment="1">
      <alignment horizontal="left" vertical="center" wrapText="1"/>
    </xf>
    <xf numFmtId="0" fontId="63" fillId="0" borderId="19" xfId="0" applyFont="1" applyBorder="1" applyAlignment="1">
      <alignment horizontal="center" vertical="center" wrapText="1"/>
    </xf>
    <xf numFmtId="0" fontId="63" fillId="0" borderId="21" xfId="0" applyFont="1" applyBorder="1" applyAlignment="1">
      <alignment horizontal="center" vertical="center" wrapText="1"/>
    </xf>
    <xf numFmtId="0" fontId="63" fillId="0" borderId="20" xfId="0" applyFont="1" applyBorder="1" applyAlignment="1">
      <alignment horizontal="center" vertical="center" wrapText="1"/>
    </xf>
    <xf numFmtId="0" fontId="55" fillId="0" borderId="24" xfId="0" applyFont="1" applyBorder="1" applyAlignment="1">
      <alignment horizontal="center"/>
    </xf>
    <xf numFmtId="0" fontId="55" fillId="0" borderId="27" xfId="0" applyFont="1" applyBorder="1" applyAlignment="1">
      <alignment horizontal="center"/>
    </xf>
    <xf numFmtId="0" fontId="55" fillId="0" borderId="17" xfId="0" applyFont="1" applyBorder="1" applyAlignment="1">
      <alignment horizontal="center"/>
    </xf>
    <xf numFmtId="0" fontId="55" fillId="0" borderId="18" xfId="0" applyFont="1" applyBorder="1" applyAlignment="1">
      <alignment horizontal="center"/>
    </xf>
    <xf numFmtId="0" fontId="67" fillId="0" borderId="34" xfId="1" applyFont="1" applyFill="1" applyBorder="1" applyAlignment="1">
      <alignment horizontal="center" vertical="center" wrapText="1"/>
    </xf>
    <xf numFmtId="0" fontId="55" fillId="0" borderId="34" xfId="0" applyFont="1" applyBorder="1" applyAlignment="1">
      <alignment horizontal="center"/>
    </xf>
    <xf numFmtId="0" fontId="55" fillId="0" borderId="35" xfId="0" applyFont="1" applyBorder="1" applyAlignment="1">
      <alignment horizontal="center"/>
    </xf>
    <xf numFmtId="0" fontId="55" fillId="0" borderId="24" xfId="0" applyFont="1" applyBorder="1" applyAlignment="1">
      <alignment horizontal="center" vertical="center" wrapText="1"/>
    </xf>
    <xf numFmtId="0" fontId="55" fillId="26" borderId="38" xfId="0" applyFont="1" applyFill="1" applyBorder="1" applyAlignment="1">
      <alignment horizontal="center" vertical="center"/>
    </xf>
    <xf numFmtId="0" fontId="55" fillId="26" borderId="42" xfId="0" applyFont="1" applyFill="1" applyBorder="1" applyAlignment="1">
      <alignment horizontal="center" vertical="center"/>
    </xf>
    <xf numFmtId="0" fontId="55" fillId="26" borderId="46" xfId="0" applyFont="1" applyFill="1" applyBorder="1" applyAlignment="1">
      <alignment horizontal="center" vertical="center"/>
    </xf>
    <xf numFmtId="0" fontId="55" fillId="25" borderId="36" xfId="0" applyFont="1" applyFill="1" applyBorder="1" applyAlignment="1">
      <alignment horizontal="left" vertical="center" wrapText="1"/>
    </xf>
    <xf numFmtId="0" fontId="55" fillId="25" borderId="44" xfId="0" applyFont="1" applyFill="1" applyBorder="1" applyAlignment="1">
      <alignment horizontal="left" vertical="center" wrapText="1"/>
    </xf>
    <xf numFmtId="0" fontId="58" fillId="25" borderId="19" xfId="0" applyFont="1" applyFill="1" applyBorder="1" applyAlignment="1">
      <alignment horizontal="center" vertical="center" wrapText="1"/>
    </xf>
    <xf numFmtId="0" fontId="58" fillId="25" borderId="21" xfId="0" applyFont="1" applyFill="1" applyBorder="1" applyAlignment="1">
      <alignment horizontal="center" vertical="center" wrapText="1"/>
    </xf>
    <xf numFmtId="0" fontId="58" fillId="25" borderId="20" xfId="0" applyFont="1" applyFill="1" applyBorder="1" applyAlignment="1">
      <alignment horizontal="center" vertical="center" wrapText="1"/>
    </xf>
    <xf numFmtId="0" fontId="55" fillId="26" borderId="26" xfId="0" applyFont="1" applyFill="1" applyBorder="1" applyAlignment="1">
      <alignment horizontal="center" vertical="center" wrapText="1"/>
    </xf>
    <xf numFmtId="0" fontId="55" fillId="26" borderId="41" xfId="0" applyFont="1" applyFill="1" applyBorder="1" applyAlignment="1">
      <alignment horizontal="center" vertical="center" wrapText="1"/>
    </xf>
    <xf numFmtId="0" fontId="55" fillId="25" borderId="25" xfId="0" applyFont="1" applyFill="1" applyBorder="1" applyAlignment="1">
      <alignment horizontal="left" vertical="center" wrapText="1"/>
    </xf>
    <xf numFmtId="0" fontId="55" fillId="25" borderId="45" xfId="0" applyFont="1" applyFill="1" applyBorder="1" applyAlignment="1">
      <alignment horizontal="left" vertical="center" wrapText="1"/>
    </xf>
    <xf numFmtId="0" fontId="20" fillId="9" borderId="13" xfId="0" applyFont="1" applyFill="1" applyBorder="1" applyAlignment="1">
      <alignment horizontal="center" vertical="center" wrapText="1"/>
    </xf>
    <xf numFmtId="0" fontId="20" fillId="9" borderId="14"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6" borderId="23" xfId="0" applyFont="1" applyFill="1" applyBorder="1" applyAlignment="1">
      <alignment horizontal="center" vertical="center" wrapText="1"/>
    </xf>
    <xf numFmtId="0" fontId="19" fillId="7" borderId="11" xfId="0" applyFont="1" applyFill="1" applyBorder="1" applyAlignment="1">
      <alignment horizontal="center" wrapText="1"/>
    </xf>
    <xf numFmtId="0" fontId="83" fillId="0" borderId="17" xfId="0" applyFont="1" applyBorder="1" applyAlignment="1" applyProtection="1">
      <alignment horizontal="center" vertical="top" wrapText="1"/>
      <protection locked="0"/>
    </xf>
    <xf numFmtId="0" fontId="83" fillId="0" borderId="34" xfId="0" applyFont="1" applyBorder="1" applyAlignment="1" applyProtection="1">
      <alignment horizontal="center" vertical="top" wrapText="1"/>
      <protection locked="0"/>
    </xf>
    <xf numFmtId="0" fontId="83" fillId="10" borderId="17" xfId="0" applyFont="1" applyFill="1" applyBorder="1" applyAlignment="1">
      <alignment horizontal="center" vertical="center" wrapText="1"/>
    </xf>
    <xf numFmtId="0" fontId="83" fillId="0" borderId="17" xfId="0" applyFont="1" applyBorder="1" applyAlignment="1">
      <alignment horizontal="left" vertical="top" wrapText="1"/>
    </xf>
    <xf numFmtId="0" fontId="87" fillId="10" borderId="17" xfId="0" applyFont="1" applyFill="1" applyBorder="1" applyAlignment="1">
      <alignment horizontal="center" vertical="center" wrapText="1"/>
    </xf>
    <xf numFmtId="0" fontId="87" fillId="10" borderId="23" xfId="0" applyFont="1" applyFill="1" applyBorder="1" applyAlignment="1">
      <alignment horizontal="center" vertical="center" wrapText="1"/>
    </xf>
    <xf numFmtId="0" fontId="83" fillId="10" borderId="23" xfId="0" applyFont="1" applyFill="1" applyBorder="1" applyAlignment="1">
      <alignment horizontal="center" vertical="center" wrapText="1"/>
    </xf>
    <xf numFmtId="0" fontId="83" fillId="0" borderId="23" xfId="0" applyFont="1" applyBorder="1" applyAlignment="1">
      <alignment horizontal="left" vertical="top" wrapText="1"/>
    </xf>
    <xf numFmtId="0" fontId="53" fillId="24" borderId="14" xfId="0" applyFont="1" applyFill="1" applyBorder="1" applyAlignment="1" applyProtection="1">
      <alignment horizontal="center"/>
      <protection locked="0"/>
    </xf>
    <xf numFmtId="0" fontId="85" fillId="0" borderId="17" xfId="0" applyFont="1" applyBorder="1" applyAlignment="1">
      <alignment horizontal="center" vertical="center" wrapText="1"/>
    </xf>
    <xf numFmtId="0" fontId="83" fillId="0" borderId="17" xfId="0" applyFont="1" applyBorder="1" applyAlignment="1">
      <alignment horizontal="center" vertical="center" wrapText="1"/>
    </xf>
    <xf numFmtId="0" fontId="85" fillId="10" borderId="17" xfId="0" applyFont="1" applyFill="1" applyBorder="1" applyAlignment="1">
      <alignment horizontal="center" vertical="center" wrapText="1"/>
    </xf>
    <xf numFmtId="0" fontId="83" fillId="0" borderId="34" xfId="0" applyFont="1" applyBorder="1" applyAlignment="1">
      <alignment horizontal="center" vertical="center" wrapText="1"/>
    </xf>
    <xf numFmtId="0" fontId="82" fillId="0" borderId="18" xfId="0" applyFont="1" applyBorder="1" applyAlignment="1" applyProtection="1">
      <alignment horizontal="center" vertical="center" wrapText="1"/>
      <protection locked="0"/>
    </xf>
    <xf numFmtId="0" fontId="53" fillId="24" borderId="14" xfId="0" applyFont="1" applyFill="1" applyBorder="1" applyAlignment="1" applyProtection="1">
      <alignment horizontal="center" vertical="top" wrapText="1"/>
      <protection locked="0"/>
    </xf>
    <xf numFmtId="0" fontId="53" fillId="24" borderId="24" xfId="0" applyFont="1" applyFill="1" applyBorder="1" applyAlignment="1" applyProtection="1">
      <alignment horizontal="center"/>
      <protection locked="0"/>
    </xf>
    <xf numFmtId="0" fontId="83" fillId="0" borderId="23" xfId="0" applyFont="1" applyBorder="1" applyAlignment="1" applyProtection="1">
      <alignment horizontal="center" vertical="top" wrapText="1"/>
      <protection locked="0"/>
    </xf>
    <xf numFmtId="0" fontId="83" fillId="0" borderId="25" xfId="0" applyFont="1" applyBorder="1" applyAlignment="1" applyProtection="1">
      <alignment horizontal="center" vertical="top" wrapText="1"/>
      <protection locked="0"/>
    </xf>
    <xf numFmtId="0" fontId="82" fillId="0" borderId="38" xfId="0" applyFont="1" applyBorder="1" applyAlignment="1" applyProtection="1">
      <alignment horizontal="center" vertical="center" wrapText="1"/>
      <protection locked="0"/>
    </xf>
    <xf numFmtId="0" fontId="79" fillId="6" borderId="23" xfId="0" applyFont="1" applyFill="1" applyBorder="1" applyAlignment="1" applyProtection="1">
      <alignment horizontal="center" vertical="center" wrapText="1"/>
      <protection locked="0"/>
    </xf>
    <xf numFmtId="0" fontId="83" fillId="0" borderId="23" xfId="0" applyFont="1" applyBorder="1" applyAlignment="1">
      <alignment horizontal="center" vertical="center" wrapText="1"/>
    </xf>
    <xf numFmtId="0" fontId="85" fillId="10" borderId="24" xfId="0" applyFont="1" applyFill="1" applyBorder="1" applyAlignment="1">
      <alignment horizontal="center" vertical="center" wrapText="1"/>
    </xf>
    <xf numFmtId="0" fontId="83" fillId="0" borderId="24" xfId="0" applyFont="1" applyBorder="1" applyAlignment="1">
      <alignment horizontal="left" vertical="top" wrapText="1"/>
    </xf>
    <xf numFmtId="0" fontId="83" fillId="0" borderId="45" xfId="0" applyFont="1" applyBorder="1" applyAlignment="1" applyProtection="1">
      <alignment horizontal="center" vertical="top" wrapText="1"/>
      <protection locked="0"/>
    </xf>
    <xf numFmtId="0" fontId="83" fillId="0" borderId="17" xfId="0" applyFont="1" applyBorder="1" applyAlignment="1">
      <alignment vertical="top" wrapText="1"/>
    </xf>
    <xf numFmtId="0" fontId="85" fillId="0" borderId="23" xfId="0" applyFont="1" applyBorder="1" applyAlignment="1">
      <alignment horizontal="center" vertical="center" wrapText="1"/>
    </xf>
    <xf numFmtId="0" fontId="85" fillId="0" borderId="25" xfId="0" applyFont="1" applyBorder="1" applyAlignment="1">
      <alignment horizontal="center" vertical="center" wrapText="1"/>
    </xf>
    <xf numFmtId="0" fontId="85" fillId="0" borderId="45" xfId="0" applyFont="1" applyBorder="1" applyAlignment="1">
      <alignment horizontal="center" vertical="center" wrapText="1"/>
    </xf>
    <xf numFmtId="0" fontId="82" fillId="0" borderId="42" xfId="0" applyFont="1" applyBorder="1" applyAlignment="1" applyProtection="1">
      <alignment horizontal="center" vertical="center" wrapText="1"/>
      <protection locked="0"/>
    </xf>
    <xf numFmtId="0" fontId="82" fillId="0" borderId="46" xfId="0" applyFont="1" applyBorder="1" applyAlignment="1" applyProtection="1">
      <alignment horizontal="center" vertical="center" wrapText="1"/>
      <protection locked="0"/>
    </xf>
    <xf numFmtId="0" fontId="82" fillId="0" borderId="35" xfId="0" applyFont="1" applyBorder="1" applyAlignment="1" applyProtection="1">
      <alignment horizontal="center" vertical="center" wrapText="1"/>
      <protection locked="0"/>
    </xf>
    <xf numFmtId="0" fontId="83" fillId="0" borderId="23" xfId="0" applyFont="1" applyBorder="1" applyAlignment="1">
      <alignment vertical="top" wrapText="1"/>
    </xf>
    <xf numFmtId="0" fontId="83" fillId="0" borderId="25" xfId="0" applyFont="1" applyBorder="1" applyAlignment="1">
      <alignment vertical="top" wrapText="1"/>
    </xf>
    <xf numFmtId="0" fontId="83" fillId="0" borderId="45" xfId="0" applyFont="1" applyBorder="1" applyAlignment="1">
      <alignment vertical="top" wrapText="1"/>
    </xf>
    <xf numFmtId="0" fontId="83" fillId="0" borderId="34" xfId="0" applyFont="1" applyBorder="1" applyAlignment="1">
      <alignment horizontal="left" vertical="top" wrapText="1"/>
    </xf>
    <xf numFmtId="0" fontId="83" fillId="0" borderId="24" xfId="0" applyFont="1" applyBorder="1" applyAlignment="1" applyProtection="1">
      <alignment horizontal="center" vertical="top" wrapText="1"/>
      <protection locked="0"/>
    </xf>
    <xf numFmtId="0" fontId="83" fillId="10" borderId="17" xfId="0" applyFont="1" applyFill="1" applyBorder="1" applyAlignment="1">
      <alignment horizontal="left" vertical="top" wrapText="1"/>
    </xf>
    <xf numFmtId="0" fontId="83" fillId="10" borderId="23" xfId="0" applyFont="1" applyFill="1" applyBorder="1" applyAlignment="1">
      <alignment horizontal="left" vertical="top" wrapText="1"/>
    </xf>
    <xf numFmtId="0" fontId="83" fillId="24" borderId="14" xfId="0" applyFont="1" applyFill="1" applyBorder="1" applyAlignment="1" applyProtection="1">
      <alignment horizontal="center"/>
      <protection locked="0"/>
    </xf>
    <xf numFmtId="0" fontId="83" fillId="10" borderId="34" xfId="0" applyFont="1" applyFill="1" applyBorder="1" applyAlignment="1">
      <alignment horizontal="center" vertical="center" wrapText="1"/>
    </xf>
    <xf numFmtId="0" fontId="82" fillId="0" borderId="27" xfId="0" applyFont="1" applyBorder="1" applyAlignment="1" applyProtection="1">
      <alignment horizontal="center" vertical="center" wrapText="1"/>
      <protection locked="0"/>
    </xf>
    <xf numFmtId="0" fontId="85" fillId="0" borderId="24" xfId="0" applyFont="1" applyBorder="1" applyAlignment="1">
      <alignment horizontal="center" vertical="center" wrapText="1"/>
    </xf>
    <xf numFmtId="0" fontId="83" fillId="0" borderId="17" xfId="0" applyFont="1" applyBorder="1" applyAlignment="1">
      <alignment horizontal="left" vertical="center" wrapText="1"/>
    </xf>
    <xf numFmtId="0" fontId="85" fillId="10" borderId="23" xfId="0" applyFont="1" applyFill="1" applyBorder="1" applyAlignment="1">
      <alignment horizontal="center" vertical="center" wrapText="1"/>
    </xf>
    <xf numFmtId="0" fontId="85" fillId="10" borderId="25" xfId="0" applyFont="1" applyFill="1" applyBorder="1" applyAlignment="1">
      <alignment horizontal="center" vertical="center" wrapText="1"/>
    </xf>
    <xf numFmtId="0" fontId="85" fillId="10" borderId="45" xfId="0" applyFont="1" applyFill="1" applyBorder="1" applyAlignment="1">
      <alignment horizontal="center" vertical="center" wrapText="1"/>
    </xf>
    <xf numFmtId="0" fontId="83" fillId="0" borderId="25" xfId="0" applyFont="1" applyBorder="1" applyAlignment="1">
      <alignment horizontal="left" vertical="top" wrapText="1"/>
    </xf>
    <xf numFmtId="0" fontId="83" fillId="0" borderId="45" xfId="0" applyFont="1" applyBorder="1" applyAlignment="1">
      <alignment horizontal="left" vertical="top" wrapText="1"/>
    </xf>
    <xf numFmtId="0" fontId="23" fillId="16" borderId="69" xfId="0" applyFont="1" applyFill="1" applyBorder="1" applyAlignment="1">
      <alignment horizontal="center"/>
    </xf>
    <xf numFmtId="0" fontId="29" fillId="11" borderId="55" xfId="0" applyFont="1" applyFill="1" applyBorder="1" applyAlignment="1">
      <alignment horizontal="center" vertical="center" wrapText="1"/>
    </xf>
    <xf numFmtId="0" fontId="26" fillId="12" borderId="55" xfId="0" applyFont="1" applyFill="1" applyBorder="1" applyAlignment="1">
      <alignment horizontal="center" vertical="center" wrapText="1"/>
    </xf>
    <xf numFmtId="0" fontId="26" fillId="11" borderId="55" xfId="0" applyFont="1" applyFill="1" applyBorder="1" applyAlignment="1">
      <alignment horizontal="center" vertical="center" wrapText="1"/>
    </xf>
    <xf numFmtId="0" fontId="31" fillId="12" borderId="55" xfId="0" applyFont="1" applyFill="1" applyBorder="1" applyAlignment="1">
      <alignment horizontal="center" vertical="center" wrapText="1"/>
    </xf>
    <xf numFmtId="0" fontId="53" fillId="0" borderId="7" xfId="0" applyFont="1" applyBorder="1" applyAlignment="1">
      <alignment vertical="top" wrapText="1"/>
    </xf>
    <xf numFmtId="0" fontId="53" fillId="0" borderId="8" xfId="0" applyFont="1" applyBorder="1" applyAlignment="1">
      <alignment vertical="top" wrapText="1"/>
    </xf>
    <xf numFmtId="0" fontId="49" fillId="0" borderId="2" xfId="3" applyFont="1" applyBorder="1" applyAlignment="1">
      <alignment horizontal="left"/>
    </xf>
    <xf numFmtId="0" fontId="49" fillId="0" borderId="3" xfId="3" applyFont="1" applyBorder="1" applyAlignment="1">
      <alignment horizontal="left"/>
    </xf>
    <xf numFmtId="0" fontId="49" fillId="0" borderId="4" xfId="3" applyFont="1" applyBorder="1" applyAlignment="1">
      <alignment horizontal="left"/>
    </xf>
    <xf numFmtId="0" fontId="53" fillId="0" borderId="5" xfId="0" applyFont="1" applyBorder="1" applyAlignment="1">
      <alignment vertical="top" wrapText="1"/>
    </xf>
    <xf numFmtId="0" fontId="53" fillId="0" borderId="0" xfId="0" applyFont="1" applyAlignment="1">
      <alignment vertical="top" wrapText="1"/>
    </xf>
    <xf numFmtId="0" fontId="53" fillId="0" borderId="6" xfId="0" applyFont="1" applyBorder="1" applyAlignment="1">
      <alignment vertical="top" wrapText="1"/>
    </xf>
    <xf numFmtId="0" fontId="53" fillId="0" borderId="5" xfId="0" applyFont="1" applyBorder="1" applyAlignment="1">
      <alignment horizontal="left" vertical="top" wrapText="1"/>
    </xf>
    <xf numFmtId="0" fontId="53" fillId="0" borderId="0" xfId="0" applyFont="1" applyAlignment="1">
      <alignment horizontal="left" vertical="top" wrapText="1"/>
    </xf>
    <xf numFmtId="0" fontId="53" fillId="0" borderId="6" xfId="0" applyFont="1" applyBorder="1" applyAlignment="1">
      <alignment horizontal="left" vertical="top" wrapText="1"/>
    </xf>
    <xf numFmtId="0" fontId="49" fillId="24" borderId="17" xfId="0" applyFont="1" applyFill="1" applyBorder="1" applyAlignment="1">
      <alignment horizontal="center" vertical="center" wrapText="1"/>
    </xf>
    <xf numFmtId="0" fontId="48" fillId="3" borderId="17" xfId="0" applyFont="1" applyFill="1" applyBorder="1" applyAlignment="1">
      <alignment horizontal="center" wrapText="1"/>
    </xf>
    <xf numFmtId="0" fontId="48" fillId="3" borderId="17" xfId="0" applyFont="1" applyFill="1" applyBorder="1" applyAlignment="1">
      <alignment horizontal="center" vertical="center" wrapText="1"/>
    </xf>
    <xf numFmtId="41" fontId="48" fillId="3" borderId="17" xfId="2" applyFont="1" applyFill="1" applyBorder="1" applyAlignment="1">
      <alignment horizontal="center" wrapText="1"/>
    </xf>
    <xf numFmtId="0" fontId="49" fillId="24" borderId="19" xfId="3" applyFont="1" applyFill="1" applyBorder="1" applyAlignment="1">
      <alignment horizontal="center" vertical="center" wrapText="1"/>
    </xf>
    <xf numFmtId="0" fontId="49" fillId="24" borderId="21" xfId="3" applyFont="1" applyFill="1" applyBorder="1" applyAlignment="1">
      <alignment horizontal="center" vertical="center" wrapText="1"/>
    </xf>
    <xf numFmtId="0" fontId="49" fillId="24" borderId="20" xfId="3" applyFont="1" applyFill="1" applyBorder="1" applyAlignment="1">
      <alignment horizontal="center" vertical="center" wrapText="1"/>
    </xf>
    <xf numFmtId="0" fontId="48" fillId="0" borderId="28" xfId="3" applyFont="1" applyBorder="1" applyAlignment="1">
      <alignment horizontal="center" vertical="center" wrapText="1"/>
    </xf>
    <xf numFmtId="0" fontId="48" fillId="0" borderId="70" xfId="3" applyFont="1" applyBorder="1" applyAlignment="1">
      <alignment horizontal="center" vertical="center" wrapText="1"/>
    </xf>
    <xf numFmtId="0" fontId="48" fillId="0" borderId="71" xfId="3" applyFont="1" applyBorder="1" applyAlignment="1">
      <alignment horizontal="center" vertical="center" wrapText="1"/>
    </xf>
    <xf numFmtId="0" fontId="48" fillId="0" borderId="29" xfId="3" applyFont="1" applyBorder="1" applyAlignment="1">
      <alignment horizontal="center" vertical="center" wrapText="1"/>
    </xf>
    <xf numFmtId="0" fontId="48" fillId="0" borderId="52" xfId="3" applyFont="1" applyBorder="1" applyAlignment="1">
      <alignment horizontal="center" vertical="center" wrapText="1"/>
    </xf>
    <xf numFmtId="0" fontId="48" fillId="0" borderId="53" xfId="3" applyFont="1" applyBorder="1" applyAlignment="1">
      <alignment horizontal="center" vertical="center" wrapText="1"/>
    </xf>
    <xf numFmtId="0" fontId="49" fillId="0" borderId="28" xfId="3" applyFont="1" applyBorder="1" applyAlignment="1">
      <alignment horizontal="center" vertical="center" wrapText="1"/>
    </xf>
    <xf numFmtId="0" fontId="49" fillId="0" borderId="71" xfId="3" applyFont="1" applyBorder="1" applyAlignment="1">
      <alignment horizontal="center" vertical="center" wrapText="1"/>
    </xf>
    <xf numFmtId="0" fontId="49" fillId="0" borderId="29" xfId="3" applyFont="1" applyBorder="1" applyAlignment="1">
      <alignment horizontal="center" vertical="center" wrapText="1"/>
    </xf>
    <xf numFmtId="0" fontId="49" fillId="0" borderId="53" xfId="3" applyFont="1" applyBorder="1" applyAlignment="1">
      <alignment horizontal="center" vertical="center" wrapText="1"/>
    </xf>
    <xf numFmtId="0" fontId="49" fillId="24" borderId="36" xfId="3" applyFont="1" applyFill="1" applyBorder="1" applyAlignment="1">
      <alignment horizontal="center" vertical="center" wrapText="1"/>
    </xf>
    <xf numFmtId="0" fontId="49" fillId="24" borderId="32" xfId="3" applyFont="1" applyFill="1" applyBorder="1" applyAlignment="1">
      <alignment horizontal="center" vertical="center" wrapText="1"/>
    </xf>
    <xf numFmtId="0" fontId="49" fillId="24" borderId="25" xfId="3" applyFont="1" applyFill="1" applyBorder="1" applyAlignment="1">
      <alignment horizontal="center" vertical="center" wrapText="1"/>
    </xf>
    <xf numFmtId="0" fontId="49" fillId="24" borderId="24" xfId="3" applyFont="1" applyFill="1" applyBorder="1" applyAlignment="1">
      <alignment horizontal="center" vertical="center" wrapText="1"/>
    </xf>
    <xf numFmtId="0" fontId="49" fillId="0" borderId="40" xfId="3" applyFont="1" applyBorder="1" applyAlignment="1">
      <alignment horizontal="center" vertical="center"/>
    </xf>
    <xf numFmtId="0" fontId="49" fillId="24" borderId="17" xfId="3" applyFont="1" applyFill="1" applyBorder="1" applyAlignment="1">
      <alignment horizontal="center" vertical="center" wrapText="1"/>
    </xf>
    <xf numFmtId="0" fontId="49" fillId="25" borderId="17" xfId="3" applyFont="1" applyFill="1" applyBorder="1" applyAlignment="1">
      <alignment horizontal="center" vertical="center" wrapText="1"/>
    </xf>
    <xf numFmtId="0" fontId="49" fillId="26" borderId="17" xfId="3" applyFont="1" applyFill="1" applyBorder="1" applyAlignment="1">
      <alignment horizontal="center" vertical="center"/>
    </xf>
    <xf numFmtId="0" fontId="49" fillId="24" borderId="23" xfId="3" applyFont="1" applyFill="1" applyBorder="1" applyAlignment="1">
      <alignment horizontal="center" vertical="center" wrapText="1"/>
    </xf>
    <xf numFmtId="0" fontId="48" fillId="0" borderId="72" xfId="3" applyFont="1" applyBorder="1" applyAlignment="1">
      <alignment horizontal="center" vertical="center" wrapText="1"/>
    </xf>
    <xf numFmtId="0" fontId="48" fillId="0" borderId="0" xfId="3" applyFont="1" applyAlignment="1">
      <alignment horizontal="center" vertical="center" wrapText="1"/>
    </xf>
    <xf numFmtId="0" fontId="38" fillId="17" borderId="68" xfId="0" applyFont="1" applyFill="1" applyBorder="1" applyAlignment="1">
      <alignment horizontal="center" vertical="center"/>
    </xf>
    <xf numFmtId="0" fontId="42" fillId="18" borderId="0" xfId="0" applyFont="1" applyFill="1" applyAlignment="1">
      <alignment horizontal="center" vertical="center"/>
    </xf>
  </cellXfs>
  <cellStyles count="6">
    <cellStyle name="Hipervínculo" xfId="1" builtinId="8"/>
    <cellStyle name="Millares [0]" xfId="2" builtinId="6"/>
    <cellStyle name="Normal" xfId="0" builtinId="0"/>
    <cellStyle name="Normal 2" xfId="3" xr:uid="{00000000-0005-0000-0000-000003000000}"/>
    <cellStyle name="Normal 2 2" xfId="5" xr:uid="{69FA6A14-F1CD-4012-8353-3B968FDDEBAA}"/>
    <cellStyle name="Porcentaje" xfId="4" builtinId="5"/>
  </cellStyles>
  <dxfs count="7">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strike val="0"/>
        <outline val="0"/>
        <shadow val="0"/>
        <u val="none"/>
        <vertAlign val="baseline"/>
        <sz val="11"/>
        <color theme="0"/>
        <name val="Calibri"/>
        <scheme val="minor"/>
      </font>
      <fill>
        <patternFill patternType="solid">
          <fgColor indexed="64"/>
          <bgColor theme="4" tint="-0.499984740745262"/>
        </patternFill>
      </fill>
      <protection locked="0" hidden="0"/>
    </dxf>
    <dxf>
      <fill>
        <patternFill patternType="solid">
          <fgColor indexed="64"/>
          <bgColor theme="0"/>
        </patternFill>
      </fill>
    </dxf>
    <dxf>
      <fill>
        <patternFill patternType="solid">
          <fgColor indexed="64"/>
          <bgColor theme="0"/>
        </patternFill>
      </fill>
    </dxf>
  </dxfs>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3.0555555555555555E-2"/>
          <c:y val="0.49681867891513559"/>
          <c:w val="0.93888888888888888"/>
          <c:h val="0.40109033245844272"/>
        </c:manualLayout>
      </c:layout>
      <c:barChart>
        <c:barDir val="col"/>
        <c:grouping val="clustered"/>
        <c:varyColors val="0"/>
        <c:ser>
          <c:idx val="0"/>
          <c:order val="0"/>
          <c:tx>
            <c:strRef>
              <c:f>'base diagnostico'!$AF$12</c:f>
              <c:strCache>
                <c:ptCount val="1"/>
                <c:pt idx="0">
                  <c:v>REQUISITOS GENERALES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diagnostico'!$AC$12</c:f>
              <c:strCache>
                <c:ptCount val="1"/>
                <c:pt idx="0">
                  <c:v>SE HACE COMO ESTA DOCUMENTADO</c:v>
                </c:pt>
              </c:strCache>
            </c:strRef>
          </c:cat>
          <c:val>
            <c:numRef>
              <c:f>'base diagnostico'!$AG$12</c:f>
              <c:numCache>
                <c:formatCode>General</c:formatCode>
                <c:ptCount val="1"/>
                <c:pt idx="0">
                  <c:v>1</c:v>
                </c:pt>
              </c:numCache>
            </c:numRef>
          </c:val>
          <c:extLst>
            <c:ext xmlns:c16="http://schemas.microsoft.com/office/drawing/2014/chart" uri="{C3380CC4-5D6E-409C-BE32-E72D297353CC}">
              <c16:uniqueId val="{00000000-C4AE-471B-B44C-373C45318708}"/>
            </c:ext>
          </c:extLst>
        </c:ser>
        <c:ser>
          <c:idx val="1"/>
          <c:order val="1"/>
          <c:tx>
            <c:strRef>
              <c:f>'base diagnostico'!$AF$13</c:f>
              <c:strCache>
                <c:ptCount val="1"/>
                <c:pt idx="0">
                  <c:v>DETECCIÓN Y ANÁLISIS DE REQUERIMIENTOS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diagnostico'!$AC$12</c:f>
              <c:strCache>
                <c:ptCount val="1"/>
                <c:pt idx="0">
                  <c:v>SE HACE COMO ESTA DOCUMENTADO</c:v>
                </c:pt>
              </c:strCache>
            </c:strRef>
          </c:cat>
          <c:val>
            <c:numRef>
              <c:f>'base diagnostico'!$AG$13</c:f>
              <c:numCache>
                <c:formatCode>General</c:formatCode>
                <c:ptCount val="1"/>
                <c:pt idx="0">
                  <c:v>1</c:v>
                </c:pt>
              </c:numCache>
            </c:numRef>
          </c:val>
          <c:extLst>
            <c:ext xmlns:c16="http://schemas.microsoft.com/office/drawing/2014/chart" uri="{C3380CC4-5D6E-409C-BE32-E72D297353CC}">
              <c16:uniqueId val="{00000001-C4AE-471B-B44C-373C45318708}"/>
            </c:ext>
          </c:extLst>
        </c:ser>
        <c:ser>
          <c:idx val="2"/>
          <c:order val="2"/>
          <c:tx>
            <c:strRef>
              <c:f>'base diagnostico'!$AF$14</c:f>
              <c:strCache>
                <c:ptCount val="1"/>
                <c:pt idx="0">
                  <c:v>DISEÑO Y PRUEBAS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diagnostico'!$AC$12</c:f>
              <c:strCache>
                <c:ptCount val="1"/>
                <c:pt idx="0">
                  <c:v>SE HACE COMO ESTA DOCUMENTADO</c:v>
                </c:pt>
              </c:strCache>
            </c:strRef>
          </c:cat>
          <c:val>
            <c:numRef>
              <c:f>'base diagnostico'!$AG$14</c:f>
              <c:numCache>
                <c:formatCode>General</c:formatCode>
                <c:ptCount val="1"/>
                <c:pt idx="0">
                  <c:v>1</c:v>
                </c:pt>
              </c:numCache>
            </c:numRef>
          </c:val>
          <c:extLst>
            <c:ext xmlns:c16="http://schemas.microsoft.com/office/drawing/2014/chart" uri="{C3380CC4-5D6E-409C-BE32-E72D297353CC}">
              <c16:uniqueId val="{00000002-C4AE-471B-B44C-373C45318708}"/>
            </c:ext>
          </c:extLst>
        </c:ser>
        <c:ser>
          <c:idx val="3"/>
          <c:order val="3"/>
          <c:tx>
            <c:strRef>
              <c:f>'base diagnostico'!$AF$15</c:f>
              <c:strCache>
                <c:ptCount val="1"/>
                <c:pt idx="0">
                  <c:v>EJECUCIÓN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diagnostico'!$AC$12</c:f>
              <c:strCache>
                <c:ptCount val="1"/>
                <c:pt idx="0">
                  <c:v>SE HACE COMO ESTA DOCUMENTADO</c:v>
                </c:pt>
              </c:strCache>
            </c:strRef>
          </c:cat>
          <c:val>
            <c:numRef>
              <c:f>'base diagnostico'!$AG$15</c:f>
              <c:numCache>
                <c:formatCode>General</c:formatCode>
                <c:ptCount val="1"/>
                <c:pt idx="0">
                  <c:v>1</c:v>
                </c:pt>
              </c:numCache>
            </c:numRef>
          </c:val>
          <c:extLst>
            <c:ext xmlns:c16="http://schemas.microsoft.com/office/drawing/2014/chart" uri="{C3380CC4-5D6E-409C-BE32-E72D297353CC}">
              <c16:uniqueId val="{00000003-C4AE-471B-B44C-373C45318708}"/>
            </c:ext>
          </c:extLst>
        </c:ser>
        <c:ser>
          <c:idx val="4"/>
          <c:order val="4"/>
          <c:tx>
            <c:strRef>
              <c:f>'base diagnostico'!$AF$16</c:f>
              <c:strCache>
                <c:ptCount val="1"/>
                <c:pt idx="0">
                  <c:v>ANÁLISIS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diagnostico'!$AC$12</c:f>
              <c:strCache>
                <c:ptCount val="1"/>
                <c:pt idx="0">
                  <c:v>SE HACE COMO ESTA DOCUMENTADO</c:v>
                </c:pt>
              </c:strCache>
            </c:strRef>
          </c:cat>
          <c:val>
            <c:numRef>
              <c:f>'base diagnostico'!$AG$16</c:f>
              <c:numCache>
                <c:formatCode>General</c:formatCode>
                <c:ptCount val="1"/>
                <c:pt idx="0">
                  <c:v>1</c:v>
                </c:pt>
              </c:numCache>
            </c:numRef>
          </c:val>
          <c:extLst>
            <c:ext xmlns:c16="http://schemas.microsoft.com/office/drawing/2014/chart" uri="{C3380CC4-5D6E-409C-BE32-E72D297353CC}">
              <c16:uniqueId val="{00000004-C4AE-471B-B44C-373C45318708}"/>
            </c:ext>
          </c:extLst>
        </c:ser>
        <c:ser>
          <c:idx val="5"/>
          <c:order val="5"/>
          <c:tx>
            <c:strRef>
              <c:f>'base diagnostico'!$AF$17</c:f>
              <c:strCache>
                <c:ptCount val="1"/>
                <c:pt idx="0">
                  <c:v>DIFUSIÓN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diagnostico'!$AC$12</c:f>
              <c:strCache>
                <c:ptCount val="1"/>
                <c:pt idx="0">
                  <c:v>SE HACE COMO ESTA DOCUMENTADO</c:v>
                </c:pt>
              </c:strCache>
            </c:strRef>
          </c:cat>
          <c:val>
            <c:numRef>
              <c:f>'base diagnostico'!$AG$17</c:f>
              <c:numCache>
                <c:formatCode>General</c:formatCode>
                <c:ptCount val="1"/>
                <c:pt idx="0">
                  <c:v>1</c:v>
                </c:pt>
              </c:numCache>
            </c:numRef>
          </c:val>
          <c:extLst>
            <c:ext xmlns:c16="http://schemas.microsoft.com/office/drawing/2014/chart" uri="{C3380CC4-5D6E-409C-BE32-E72D297353CC}">
              <c16:uniqueId val="{00000005-C4AE-471B-B44C-373C45318708}"/>
            </c:ext>
          </c:extLst>
        </c:ser>
        <c:ser>
          <c:idx val="6"/>
          <c:order val="6"/>
          <c:tx>
            <c:strRef>
              <c:f>'base diagnostico'!$AF$18</c:f>
              <c:strCache>
                <c:ptCount val="1"/>
                <c:pt idx="0">
                  <c:v>EVALUACIÓN DEL DESEMPEÑO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diagnostico'!$AC$12</c:f>
              <c:strCache>
                <c:ptCount val="1"/>
                <c:pt idx="0">
                  <c:v>SE HACE COMO ESTA DOCUMENTADO</c:v>
                </c:pt>
              </c:strCache>
            </c:strRef>
          </c:cat>
          <c:val>
            <c:numRef>
              <c:f>'base diagnostico'!$AG$18</c:f>
              <c:numCache>
                <c:formatCode>General</c:formatCode>
                <c:ptCount val="1"/>
                <c:pt idx="0">
                  <c:v>1</c:v>
                </c:pt>
              </c:numCache>
            </c:numRef>
          </c:val>
          <c:extLst>
            <c:ext xmlns:c16="http://schemas.microsoft.com/office/drawing/2014/chart" uri="{C3380CC4-5D6E-409C-BE32-E72D297353CC}">
              <c16:uniqueId val="{00000006-C4AE-471B-B44C-373C45318708}"/>
            </c:ext>
          </c:extLst>
        </c:ser>
        <c:ser>
          <c:idx val="7"/>
          <c:order val="7"/>
          <c:tx>
            <c:strRef>
              <c:f>'base diagnostico'!$AF$19</c:f>
              <c:strCache>
                <c:ptCount val="1"/>
                <c:pt idx="0">
                  <c:v>MEJORA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diagnostico'!$AC$12</c:f>
              <c:strCache>
                <c:ptCount val="1"/>
                <c:pt idx="0">
                  <c:v>SE HACE COMO ESTA DOCUMENTADO</c:v>
                </c:pt>
              </c:strCache>
            </c:strRef>
          </c:cat>
          <c:val>
            <c:numRef>
              <c:f>'base diagnostico'!$AG$19</c:f>
              <c:numCache>
                <c:formatCode>General</c:formatCode>
                <c:ptCount val="1"/>
                <c:pt idx="0">
                  <c:v>1</c:v>
                </c:pt>
              </c:numCache>
            </c:numRef>
          </c:val>
          <c:extLst>
            <c:ext xmlns:c16="http://schemas.microsoft.com/office/drawing/2014/chart" uri="{C3380CC4-5D6E-409C-BE32-E72D297353CC}">
              <c16:uniqueId val="{00000007-C4AE-471B-B44C-373C45318708}"/>
            </c:ext>
          </c:extLst>
        </c:ser>
        <c:dLbls>
          <c:showLegendKey val="0"/>
          <c:showVal val="1"/>
          <c:showCatName val="0"/>
          <c:showSerName val="0"/>
          <c:showPercent val="0"/>
          <c:showBubbleSize val="0"/>
        </c:dLbls>
        <c:gapWidth val="150"/>
        <c:overlap val="-25"/>
        <c:axId val="658458496"/>
        <c:axId val="658458888"/>
      </c:barChart>
      <c:catAx>
        <c:axId val="658458496"/>
        <c:scaling>
          <c:orientation val="minMax"/>
        </c:scaling>
        <c:delete val="0"/>
        <c:axPos val="b"/>
        <c:numFmt formatCode="General" sourceLinked="0"/>
        <c:majorTickMark val="none"/>
        <c:minorTickMark val="none"/>
        <c:tickLblPos val="nextTo"/>
        <c:crossAx val="658458888"/>
        <c:crosses val="autoZero"/>
        <c:auto val="1"/>
        <c:lblAlgn val="ctr"/>
        <c:lblOffset val="100"/>
        <c:noMultiLvlLbl val="0"/>
      </c:catAx>
      <c:valAx>
        <c:axId val="658458888"/>
        <c:scaling>
          <c:orientation val="minMax"/>
        </c:scaling>
        <c:delete val="1"/>
        <c:axPos val="l"/>
        <c:numFmt formatCode="General" sourceLinked="1"/>
        <c:majorTickMark val="none"/>
        <c:minorTickMark val="none"/>
        <c:tickLblPos val="nextTo"/>
        <c:crossAx val="658458496"/>
        <c:crosses val="autoZero"/>
        <c:crossBetween val="between"/>
      </c:valAx>
    </c:plotArea>
    <c:legend>
      <c:legendPos val="t"/>
      <c:layout>
        <c:manualLayout>
          <c:xMode val="edge"/>
          <c:yMode val="edge"/>
          <c:x val="4.6888451443569561E-2"/>
          <c:y val="0.1711807378244386"/>
          <c:w val="0.93122287839020124"/>
          <c:h val="0.29165500145815104"/>
        </c:manualLayout>
      </c:layout>
      <c:overlay val="0"/>
      <c:txPr>
        <a:bodyPr/>
        <a:lstStyle/>
        <a:p>
          <a:pPr>
            <a:defRPr sz="700"/>
          </a:pPr>
          <a:endParaRPr lang="es-CO"/>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tx>
            <c:strRef>
              <c:f>DIAGNOSTICO!$A$2</c:f>
              <c:strCache>
                <c:ptCount val="1"/>
                <c:pt idx="0">
                  <c:v>6. DISEÑO Y PRUEBAS</c:v>
                </c:pt>
              </c:strCache>
            </c:strRef>
          </c:tx>
          <c:explosion val="25"/>
          <c:dLbls>
            <c:spPr>
              <a:noFill/>
              <a:ln>
                <a:noFill/>
              </a:ln>
              <a:effectLst/>
            </c:spPr>
            <c:dLblPos val="ctr"/>
            <c:showLegendKey val="0"/>
            <c:showVal val="1"/>
            <c:showCatName val="0"/>
            <c:showSerName val="0"/>
            <c:showPercent val="1"/>
            <c:showBubbleSize val="0"/>
            <c:showLeaderLines val="1"/>
            <c:extLst>
              <c:ext xmlns:c15="http://schemas.microsoft.com/office/drawing/2012/chart" uri="{CE6537A1-D6FC-4f65-9D91-7224C49458BB}"/>
            </c:extLst>
          </c:dLbls>
          <c:cat>
            <c:strRef>
              <c:f>DIAGNOSTICO!$B$1:$E$1</c:f>
              <c:strCache>
                <c:ptCount val="4"/>
                <c:pt idx="0">
                  <c:v>NO SE HACE</c:v>
                </c:pt>
                <c:pt idx="1">
                  <c:v>SE HACE PERO NO ESTA DOCUMENTADO</c:v>
                </c:pt>
                <c:pt idx="2">
                  <c:v>ESTA DOCUMENTADO PERO NO SE HACE DE ESA FORMA</c:v>
                </c:pt>
                <c:pt idx="3">
                  <c:v>SE HACE COMO ESTA DOCUMENTADO</c:v>
                </c:pt>
              </c:strCache>
            </c:strRef>
          </c:cat>
          <c:val>
            <c:numRef>
              <c:f>DIAGNOSTICO!$B$2:$E$2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E2E-4731-B518-80209E1DB088}"/>
            </c:ext>
          </c:extLst>
        </c:ser>
        <c:dLbls>
          <c:dLblPos val="ctr"/>
          <c:showLegendKey val="0"/>
          <c:showVal val="1"/>
          <c:showCatName val="0"/>
          <c:showSerName val="0"/>
          <c:showPercent val="0"/>
          <c:showBubbleSize val="0"/>
          <c:showLeaderLines val="1"/>
        </c:dLbls>
        <c:firstSliceAng val="0"/>
      </c:pieChart>
    </c:plotArea>
    <c:legend>
      <c:legendPos val="r"/>
      <c:layout>
        <c:manualLayout>
          <c:xMode val="edge"/>
          <c:yMode val="edge"/>
          <c:x val="0.66018897637795271"/>
          <c:y val="0.21227324962758029"/>
          <c:w val="0.32647769028871393"/>
          <c:h val="0.7123002057175285"/>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s-CO" sz="1600"/>
              <a:t>Requisitos</a:t>
            </a:r>
            <a:r>
              <a:rPr lang="es-CO" sz="1600" baseline="0"/>
              <a:t> de calidad según estado y capítulo de NTC</a:t>
            </a:r>
            <a:endParaRPr lang="es-CO" sz="1600"/>
          </a:p>
        </c:rich>
      </c:tx>
      <c:overlay val="0"/>
    </c:title>
    <c:autoTitleDeleted val="0"/>
    <c:plotArea>
      <c:layout>
        <c:manualLayout>
          <c:layoutTarget val="inner"/>
          <c:xMode val="edge"/>
          <c:yMode val="edge"/>
          <c:x val="0.32511538330435968"/>
          <c:y val="0.39154490715398543"/>
          <c:w val="0.65107509288611654"/>
          <c:h val="0.56210928179432118"/>
        </c:manualLayout>
      </c:layout>
      <c:barChart>
        <c:barDir val="bar"/>
        <c:grouping val="percentStacked"/>
        <c:varyColors val="0"/>
        <c:ser>
          <c:idx val="0"/>
          <c:order val="0"/>
          <c:tx>
            <c:strRef>
              <c:f>'base diagnostico'!$S$12</c:f>
              <c:strCache>
                <c:ptCount val="1"/>
                <c:pt idx="0">
                  <c:v>REQUISITOS GENERALES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diagnostico'!$T$12:$W$12</c:f>
              <c:numCache>
                <c:formatCode>General</c:formatCode>
                <c:ptCount val="4"/>
                <c:pt idx="0">
                  <c:v>0</c:v>
                </c:pt>
                <c:pt idx="1">
                  <c:v>0</c:v>
                </c:pt>
                <c:pt idx="2">
                  <c:v>0</c:v>
                </c:pt>
                <c:pt idx="3" formatCode="0">
                  <c:v>0</c:v>
                </c:pt>
              </c:numCache>
            </c:numRef>
          </c:val>
          <c:extLst>
            <c:ext xmlns:c16="http://schemas.microsoft.com/office/drawing/2014/chart" uri="{C3380CC4-5D6E-409C-BE32-E72D297353CC}">
              <c16:uniqueId val="{00000000-941D-4B2B-8B4E-B3566E4344C7}"/>
            </c:ext>
          </c:extLst>
        </c:ser>
        <c:ser>
          <c:idx val="1"/>
          <c:order val="1"/>
          <c:tx>
            <c:strRef>
              <c:f>'base diagnostico'!$S$13</c:f>
              <c:strCache>
                <c:ptCount val="1"/>
                <c:pt idx="0">
                  <c:v>DETECCIÓN Y ANÁLISIS DE REQUERIMIENTOS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diagnostico'!$T$13:$W$13</c:f>
              <c:numCache>
                <c:formatCode>0</c:formatCode>
                <c:ptCount val="4"/>
                <c:pt idx="0">
                  <c:v>0</c:v>
                </c:pt>
                <c:pt idx="1">
                  <c:v>0</c:v>
                </c:pt>
                <c:pt idx="2">
                  <c:v>0</c:v>
                </c:pt>
                <c:pt idx="3">
                  <c:v>0</c:v>
                </c:pt>
              </c:numCache>
            </c:numRef>
          </c:val>
          <c:extLst>
            <c:ext xmlns:c16="http://schemas.microsoft.com/office/drawing/2014/chart" uri="{C3380CC4-5D6E-409C-BE32-E72D297353CC}">
              <c16:uniqueId val="{00000001-941D-4B2B-8B4E-B3566E4344C7}"/>
            </c:ext>
          </c:extLst>
        </c:ser>
        <c:ser>
          <c:idx val="2"/>
          <c:order val="2"/>
          <c:tx>
            <c:strRef>
              <c:f>'base diagnostico'!$S$14</c:f>
              <c:strCache>
                <c:ptCount val="1"/>
                <c:pt idx="0">
                  <c:v>DISEÑO Y PRUEBAS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diagnostico'!$T$14:$W$14</c:f>
              <c:numCache>
                <c:formatCode>0</c:formatCode>
                <c:ptCount val="4"/>
                <c:pt idx="0">
                  <c:v>0</c:v>
                </c:pt>
                <c:pt idx="1">
                  <c:v>0</c:v>
                </c:pt>
                <c:pt idx="2">
                  <c:v>0</c:v>
                </c:pt>
                <c:pt idx="3">
                  <c:v>0</c:v>
                </c:pt>
              </c:numCache>
            </c:numRef>
          </c:val>
          <c:extLst>
            <c:ext xmlns:c16="http://schemas.microsoft.com/office/drawing/2014/chart" uri="{C3380CC4-5D6E-409C-BE32-E72D297353CC}">
              <c16:uniqueId val="{00000002-941D-4B2B-8B4E-B3566E4344C7}"/>
            </c:ext>
          </c:extLst>
        </c:ser>
        <c:ser>
          <c:idx val="3"/>
          <c:order val="3"/>
          <c:tx>
            <c:strRef>
              <c:f>'base diagnostico'!$S$15</c:f>
              <c:strCache>
                <c:ptCount val="1"/>
                <c:pt idx="0">
                  <c:v>EJECUCIÓN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diagnostico'!$T$15:$W$15</c:f>
              <c:numCache>
                <c:formatCode>0</c:formatCode>
                <c:ptCount val="4"/>
                <c:pt idx="0">
                  <c:v>0</c:v>
                </c:pt>
                <c:pt idx="1">
                  <c:v>0</c:v>
                </c:pt>
                <c:pt idx="2">
                  <c:v>0</c:v>
                </c:pt>
                <c:pt idx="3">
                  <c:v>0</c:v>
                </c:pt>
              </c:numCache>
            </c:numRef>
          </c:val>
          <c:extLst>
            <c:ext xmlns:c16="http://schemas.microsoft.com/office/drawing/2014/chart" uri="{C3380CC4-5D6E-409C-BE32-E72D297353CC}">
              <c16:uniqueId val="{00000003-941D-4B2B-8B4E-B3566E4344C7}"/>
            </c:ext>
          </c:extLst>
        </c:ser>
        <c:ser>
          <c:idx val="4"/>
          <c:order val="4"/>
          <c:tx>
            <c:strRef>
              <c:f>'base diagnostico'!$S$16</c:f>
              <c:strCache>
                <c:ptCount val="1"/>
                <c:pt idx="0">
                  <c:v>ANÁLISIS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diagnostico'!$T$16:$W$16</c:f>
              <c:numCache>
                <c:formatCode>0</c:formatCode>
                <c:ptCount val="4"/>
                <c:pt idx="0">
                  <c:v>0</c:v>
                </c:pt>
                <c:pt idx="1">
                  <c:v>0</c:v>
                </c:pt>
                <c:pt idx="2">
                  <c:v>0</c:v>
                </c:pt>
                <c:pt idx="3">
                  <c:v>0</c:v>
                </c:pt>
              </c:numCache>
            </c:numRef>
          </c:val>
          <c:extLst>
            <c:ext xmlns:c16="http://schemas.microsoft.com/office/drawing/2014/chart" uri="{C3380CC4-5D6E-409C-BE32-E72D297353CC}">
              <c16:uniqueId val="{00000004-941D-4B2B-8B4E-B3566E4344C7}"/>
            </c:ext>
          </c:extLst>
        </c:ser>
        <c:ser>
          <c:idx val="5"/>
          <c:order val="5"/>
          <c:tx>
            <c:strRef>
              <c:f>'base diagnostico'!$S$17</c:f>
              <c:strCache>
                <c:ptCount val="1"/>
                <c:pt idx="0">
                  <c:v>DIFUSIÓN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diagnostico'!$T$17:$W$17</c:f>
              <c:numCache>
                <c:formatCode>0</c:formatCode>
                <c:ptCount val="4"/>
                <c:pt idx="0">
                  <c:v>0</c:v>
                </c:pt>
                <c:pt idx="1">
                  <c:v>0</c:v>
                </c:pt>
                <c:pt idx="2">
                  <c:v>0</c:v>
                </c:pt>
                <c:pt idx="3">
                  <c:v>0</c:v>
                </c:pt>
              </c:numCache>
            </c:numRef>
          </c:val>
          <c:extLst>
            <c:ext xmlns:c16="http://schemas.microsoft.com/office/drawing/2014/chart" uri="{C3380CC4-5D6E-409C-BE32-E72D297353CC}">
              <c16:uniqueId val="{00000005-941D-4B2B-8B4E-B3566E4344C7}"/>
            </c:ext>
          </c:extLst>
        </c:ser>
        <c:ser>
          <c:idx val="6"/>
          <c:order val="6"/>
          <c:tx>
            <c:strRef>
              <c:f>'base diagnostico'!$S$18</c:f>
              <c:strCache>
                <c:ptCount val="1"/>
                <c:pt idx="0">
                  <c:v>EVALUACIÓN DEL DESEMPEÑO</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diagnostico'!$T$18:$W$18</c:f>
              <c:numCache>
                <c:formatCode>0</c:formatCode>
                <c:ptCount val="4"/>
                <c:pt idx="0">
                  <c:v>0</c:v>
                </c:pt>
                <c:pt idx="1">
                  <c:v>0</c:v>
                </c:pt>
                <c:pt idx="2">
                  <c:v>0</c:v>
                </c:pt>
                <c:pt idx="3">
                  <c:v>0</c:v>
                </c:pt>
              </c:numCache>
            </c:numRef>
          </c:val>
          <c:extLst>
            <c:ext xmlns:c16="http://schemas.microsoft.com/office/drawing/2014/chart" uri="{C3380CC4-5D6E-409C-BE32-E72D297353CC}">
              <c16:uniqueId val="{00000006-941D-4B2B-8B4E-B3566E4344C7}"/>
            </c:ext>
          </c:extLst>
        </c:ser>
        <c:ser>
          <c:idx val="7"/>
          <c:order val="7"/>
          <c:tx>
            <c:strRef>
              <c:f>'base diagnostico'!$S$19</c:f>
              <c:strCache>
                <c:ptCount val="1"/>
                <c:pt idx="0">
                  <c:v>MEJORA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diagnostico'!$T$19:$W$19</c:f>
              <c:numCache>
                <c:formatCode>0</c:formatCode>
                <c:ptCount val="4"/>
                <c:pt idx="0">
                  <c:v>0</c:v>
                </c:pt>
                <c:pt idx="1">
                  <c:v>0</c:v>
                </c:pt>
                <c:pt idx="2">
                  <c:v>0</c:v>
                </c:pt>
                <c:pt idx="3">
                  <c:v>0</c:v>
                </c:pt>
              </c:numCache>
            </c:numRef>
          </c:val>
          <c:extLst>
            <c:ext xmlns:c16="http://schemas.microsoft.com/office/drawing/2014/chart" uri="{C3380CC4-5D6E-409C-BE32-E72D297353CC}">
              <c16:uniqueId val="{00000007-941D-4B2B-8B4E-B3566E4344C7}"/>
            </c:ext>
          </c:extLst>
        </c:ser>
        <c:dLbls>
          <c:showLegendKey val="0"/>
          <c:showVal val="1"/>
          <c:showCatName val="0"/>
          <c:showSerName val="0"/>
          <c:showPercent val="0"/>
          <c:showBubbleSize val="0"/>
        </c:dLbls>
        <c:gapWidth val="95"/>
        <c:overlap val="100"/>
        <c:axId val="587893728"/>
        <c:axId val="587894120"/>
      </c:barChart>
      <c:catAx>
        <c:axId val="587893728"/>
        <c:scaling>
          <c:orientation val="minMax"/>
        </c:scaling>
        <c:delete val="0"/>
        <c:axPos val="l"/>
        <c:numFmt formatCode="General" sourceLinked="0"/>
        <c:majorTickMark val="none"/>
        <c:minorTickMark val="none"/>
        <c:tickLblPos val="nextTo"/>
        <c:txPr>
          <a:bodyPr/>
          <a:lstStyle/>
          <a:p>
            <a:pPr>
              <a:defRPr sz="800"/>
            </a:pPr>
            <a:endParaRPr lang="es-CO"/>
          </a:p>
        </c:txPr>
        <c:crossAx val="587894120"/>
        <c:crosses val="autoZero"/>
        <c:auto val="1"/>
        <c:lblAlgn val="ctr"/>
        <c:lblOffset val="100"/>
        <c:noMultiLvlLbl val="0"/>
      </c:catAx>
      <c:valAx>
        <c:axId val="587894120"/>
        <c:scaling>
          <c:orientation val="minMax"/>
        </c:scaling>
        <c:delete val="1"/>
        <c:axPos val="b"/>
        <c:numFmt formatCode="0%" sourceLinked="1"/>
        <c:majorTickMark val="out"/>
        <c:minorTickMark val="none"/>
        <c:tickLblPos val="nextTo"/>
        <c:crossAx val="587893728"/>
        <c:crosses val="autoZero"/>
        <c:crossBetween val="between"/>
      </c:valAx>
    </c:plotArea>
    <c:legend>
      <c:legendPos val="t"/>
      <c:layout>
        <c:manualLayout>
          <c:xMode val="edge"/>
          <c:yMode val="edge"/>
          <c:x val="4.1000415488604468E-2"/>
          <c:y val="0.131965135374121"/>
          <c:w val="0.92992511071251227"/>
          <c:h val="0.23867418979044736"/>
        </c:manualLayout>
      </c:layout>
      <c:overlay val="0"/>
      <c:txPr>
        <a:bodyPr/>
        <a:lstStyle/>
        <a:p>
          <a:pPr>
            <a:defRPr sz="700"/>
          </a:pPr>
          <a:endParaRPr lang="es-CO"/>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Agrupado total requisitos por estado</a:t>
            </a:r>
          </a:p>
        </c:rich>
      </c:tx>
      <c:overlay val="0"/>
    </c:title>
    <c:autoTitleDeleted val="0"/>
    <c:plotArea>
      <c:layout/>
      <c:pieChart>
        <c:varyColors val="1"/>
        <c:ser>
          <c:idx val="0"/>
          <c:order val="0"/>
          <c:tx>
            <c:strRef>
              <c:f>'base diagnostico'!$S$20</c:f>
              <c:strCache>
                <c:ptCount val="1"/>
                <c:pt idx="0">
                  <c:v>Total requisitos</c:v>
                </c:pt>
              </c:strCache>
            </c:strRef>
          </c:tx>
          <c:explosion val="25"/>
          <c:dLbls>
            <c:spPr>
              <a:noFill/>
              <a:ln>
                <a:noFill/>
              </a:ln>
              <a:effectLst/>
            </c:spPr>
            <c:dLblPos val="ctr"/>
            <c:showLegendKey val="0"/>
            <c:showVal val="1"/>
            <c:showCatName val="0"/>
            <c:showSerName val="0"/>
            <c:showPercent val="1"/>
            <c:showBubbleSize val="0"/>
            <c:showLeaderLines val="1"/>
            <c:extLst>
              <c:ext xmlns:c15="http://schemas.microsoft.com/office/drawing/2012/chart" uri="{CE6537A1-D6FC-4f65-9D91-7224C49458BB}"/>
            </c:extLst>
          </c:dLbls>
          <c:cat>
            <c:strRef>
              <c:f>'base diagnostico'!$T$11:$W$11</c:f>
              <c:strCache>
                <c:ptCount val="4"/>
                <c:pt idx="0">
                  <c:v>NO SE HACE</c:v>
                </c:pt>
                <c:pt idx="1">
                  <c:v>SE HACE PERO NO ESTA DOCUMENTADO</c:v>
                </c:pt>
                <c:pt idx="2">
                  <c:v>ESTA DOCUMENTADO PERO NO SE HACE DE ESA FORMA</c:v>
                </c:pt>
                <c:pt idx="3">
                  <c:v>SE HACE COMO ESTA DOCUMENTADO</c:v>
                </c:pt>
              </c:strCache>
            </c:strRef>
          </c:cat>
          <c:val>
            <c:numRef>
              <c:f>'base diagnostico'!$T$20:$W$20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FDB-4D07-89F7-74B82449286F}"/>
            </c:ext>
          </c:extLst>
        </c:ser>
        <c:dLbls>
          <c:dLblPos val="ctr"/>
          <c:showLegendKey val="0"/>
          <c:showVal val="1"/>
          <c:showCatName val="0"/>
          <c:showSerName val="0"/>
          <c:showPercent val="0"/>
          <c:showBubbleSize val="0"/>
          <c:showLeaderLines val="1"/>
        </c:dLbls>
        <c:firstSliceAng val="0"/>
      </c:pieChart>
    </c:plotArea>
    <c:legend>
      <c:legendPos val="r"/>
      <c:overlay val="0"/>
      <c:txPr>
        <a:bodyPr/>
        <a:lstStyle/>
        <a:p>
          <a:pPr rtl="0">
            <a:defRPr/>
          </a:pPr>
          <a:endParaRPr lang="es-CO"/>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DIAGNOSTICO!A1"/><Relationship Id="rId2" Type="http://schemas.openxmlformats.org/officeDocument/2006/relationships/hyperlink" Target="#'EVIDENCIA-INF.DOCUMENTAL'!A1"/><Relationship Id="rId1" Type="http://schemas.openxmlformats.org/officeDocument/2006/relationships/hyperlink" Target="#'CARACTERISTICAS T&#201;CNICAS'!A1"/><Relationship Id="rId5" Type="http://schemas.openxmlformats.org/officeDocument/2006/relationships/image" Target="../media/image1.png"/><Relationship Id="rId4" Type="http://schemas.openxmlformats.org/officeDocument/2006/relationships/hyperlink" Target="#'EVIDENCIA-DICCIONARIO T.DAT'!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4848225</xdr:colOff>
      <xdr:row>16</xdr:row>
      <xdr:rowOff>57150</xdr:rowOff>
    </xdr:from>
    <xdr:to>
      <xdr:col>2</xdr:col>
      <xdr:colOff>5267325</xdr:colOff>
      <xdr:row>16</xdr:row>
      <xdr:rowOff>590550</xdr:rowOff>
    </xdr:to>
    <xdr:sp macro="" textlink="">
      <xdr:nvSpPr>
        <xdr:cNvPr id="7" name="6 Heptágono">
          <a:hlinkClick xmlns:r="http://schemas.openxmlformats.org/officeDocument/2006/relationships" r:id="rId1"/>
          <a:extLst>
            <a:ext uri="{FF2B5EF4-FFF2-40B4-BE49-F238E27FC236}">
              <a16:creationId xmlns:a16="http://schemas.microsoft.com/office/drawing/2014/main" id="{00000000-0008-0000-0000-000007000000}"/>
            </a:ext>
          </a:extLst>
        </xdr:cNvPr>
        <xdr:cNvSpPr/>
      </xdr:nvSpPr>
      <xdr:spPr>
        <a:xfrm>
          <a:off x="6581775" y="5391150"/>
          <a:ext cx="419100" cy="533400"/>
        </a:xfrm>
        <a:prstGeom prst="heptagon">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r>
            <a:rPr lang="es-CO" sz="1400"/>
            <a:t>IR</a:t>
          </a:r>
          <a:endParaRPr lang="es-CO" sz="1100"/>
        </a:p>
      </xdr:txBody>
    </xdr:sp>
    <xdr:clientData/>
  </xdr:twoCellAnchor>
  <xdr:twoCellAnchor>
    <xdr:from>
      <xdr:col>2</xdr:col>
      <xdr:colOff>4943475</xdr:colOff>
      <xdr:row>21</xdr:row>
      <xdr:rowOff>76200</xdr:rowOff>
    </xdr:from>
    <xdr:to>
      <xdr:col>2</xdr:col>
      <xdr:colOff>5419725</xdr:colOff>
      <xdr:row>21</xdr:row>
      <xdr:rowOff>590549</xdr:rowOff>
    </xdr:to>
    <xdr:sp macro="" textlink="">
      <xdr:nvSpPr>
        <xdr:cNvPr id="8" name="7 Heptágono">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6677025" y="8534400"/>
          <a:ext cx="476250" cy="514349"/>
        </a:xfrm>
        <a:prstGeom prst="heptagon">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r>
            <a:rPr lang="es-CO" sz="1400"/>
            <a:t>IR</a:t>
          </a:r>
          <a:endParaRPr lang="es-CO" sz="1100"/>
        </a:p>
      </xdr:txBody>
    </xdr:sp>
    <xdr:clientData/>
  </xdr:twoCellAnchor>
  <xdr:twoCellAnchor>
    <xdr:from>
      <xdr:col>2</xdr:col>
      <xdr:colOff>4895850</xdr:colOff>
      <xdr:row>26</xdr:row>
      <xdr:rowOff>0</xdr:rowOff>
    </xdr:from>
    <xdr:to>
      <xdr:col>2</xdr:col>
      <xdr:colOff>5314950</xdr:colOff>
      <xdr:row>27</xdr:row>
      <xdr:rowOff>38100</xdr:rowOff>
    </xdr:to>
    <xdr:sp macro="" textlink="">
      <xdr:nvSpPr>
        <xdr:cNvPr id="9" name="8 Heptágono">
          <a:hlinkClick xmlns:r="http://schemas.openxmlformats.org/officeDocument/2006/relationships" r:id="rId3"/>
          <a:extLst>
            <a:ext uri="{FF2B5EF4-FFF2-40B4-BE49-F238E27FC236}">
              <a16:creationId xmlns:a16="http://schemas.microsoft.com/office/drawing/2014/main" id="{00000000-0008-0000-0000-000009000000}"/>
            </a:ext>
          </a:extLst>
        </xdr:cNvPr>
        <xdr:cNvSpPr/>
      </xdr:nvSpPr>
      <xdr:spPr>
        <a:xfrm>
          <a:off x="6629400" y="12315825"/>
          <a:ext cx="419100" cy="533400"/>
        </a:xfrm>
        <a:prstGeom prst="heptagon">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r>
            <a:rPr lang="es-CO" sz="1400"/>
            <a:t>IR</a:t>
          </a:r>
          <a:endParaRPr lang="es-CO" sz="1100"/>
        </a:p>
      </xdr:txBody>
    </xdr:sp>
    <xdr:clientData/>
  </xdr:twoCellAnchor>
  <xdr:twoCellAnchor>
    <xdr:from>
      <xdr:col>2</xdr:col>
      <xdr:colOff>4962525</xdr:colOff>
      <xdr:row>27</xdr:row>
      <xdr:rowOff>752475</xdr:rowOff>
    </xdr:from>
    <xdr:to>
      <xdr:col>2</xdr:col>
      <xdr:colOff>5381625</xdr:colOff>
      <xdr:row>28</xdr:row>
      <xdr:rowOff>523875</xdr:rowOff>
    </xdr:to>
    <xdr:sp macro="" textlink="">
      <xdr:nvSpPr>
        <xdr:cNvPr id="10" name="9 Heptágono">
          <a:hlinkClick xmlns:r="http://schemas.openxmlformats.org/officeDocument/2006/relationships" r:id="rId4"/>
          <a:extLst>
            <a:ext uri="{FF2B5EF4-FFF2-40B4-BE49-F238E27FC236}">
              <a16:creationId xmlns:a16="http://schemas.microsoft.com/office/drawing/2014/main" id="{00000000-0008-0000-0000-00000A000000}"/>
            </a:ext>
          </a:extLst>
        </xdr:cNvPr>
        <xdr:cNvSpPr/>
      </xdr:nvSpPr>
      <xdr:spPr>
        <a:xfrm>
          <a:off x="6696075" y="13563600"/>
          <a:ext cx="419100" cy="533400"/>
        </a:xfrm>
        <a:prstGeom prst="heptagon">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r>
            <a:rPr lang="es-CO" sz="1400"/>
            <a:t>IR</a:t>
          </a:r>
          <a:endParaRPr lang="es-CO" sz="1100"/>
        </a:p>
      </xdr:txBody>
    </xdr:sp>
    <xdr:clientData/>
  </xdr:twoCellAnchor>
  <xdr:twoCellAnchor editAs="oneCell">
    <xdr:from>
      <xdr:col>1</xdr:col>
      <xdr:colOff>819150</xdr:colOff>
      <xdr:row>1</xdr:row>
      <xdr:rowOff>85725</xdr:rowOff>
    </xdr:from>
    <xdr:to>
      <xdr:col>1</xdr:col>
      <xdr:colOff>1543050</xdr:colOff>
      <xdr:row>1</xdr:row>
      <xdr:rowOff>809625</xdr:rowOff>
    </xdr:to>
    <xdr:pic>
      <xdr:nvPicPr>
        <xdr:cNvPr id="2" name="Imagen 1">
          <a:extLst>
            <a:ext uri="{FF2B5EF4-FFF2-40B4-BE49-F238E27FC236}">
              <a16:creationId xmlns:a16="http://schemas.microsoft.com/office/drawing/2014/main" id="{15800366-04EA-156A-F765-8E59061C3A4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81150" y="285750"/>
          <a:ext cx="723900" cy="723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819150</xdr:colOff>
      <xdr:row>1</xdr:row>
      <xdr:rowOff>85725</xdr:rowOff>
    </xdr:from>
    <xdr:to>
      <xdr:col>1</xdr:col>
      <xdr:colOff>1543050</xdr:colOff>
      <xdr:row>1</xdr:row>
      <xdr:rowOff>809625</xdr:rowOff>
    </xdr:to>
    <xdr:pic>
      <xdr:nvPicPr>
        <xdr:cNvPr id="3" name="Imagen 2">
          <a:extLst>
            <a:ext uri="{FF2B5EF4-FFF2-40B4-BE49-F238E27FC236}">
              <a16:creationId xmlns:a16="http://schemas.microsoft.com/office/drawing/2014/main" id="{143D0921-028A-4DF8-9E84-B7A8B995C20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285750"/>
          <a:ext cx="723900" cy="7239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438149</xdr:colOff>
      <xdr:row>0</xdr:row>
      <xdr:rowOff>354807</xdr:rowOff>
    </xdr:from>
    <xdr:to>
      <xdr:col>1</xdr:col>
      <xdr:colOff>1488280</xdr:colOff>
      <xdr:row>0</xdr:row>
      <xdr:rowOff>1404938</xdr:rowOff>
    </xdr:to>
    <xdr:pic>
      <xdr:nvPicPr>
        <xdr:cNvPr id="2" name="Imagen 1">
          <a:extLst>
            <a:ext uri="{FF2B5EF4-FFF2-40B4-BE49-F238E27FC236}">
              <a16:creationId xmlns:a16="http://schemas.microsoft.com/office/drawing/2014/main" id="{7261B5FE-56A7-44C2-B995-AC58CE336D1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555" y="354807"/>
          <a:ext cx="1050131" cy="10501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33</xdr:col>
      <xdr:colOff>114300</xdr:colOff>
      <xdr:row>10</xdr:row>
      <xdr:rowOff>171450</xdr:rowOff>
    </xdr:from>
    <xdr:to>
      <xdr:col>39</xdr:col>
      <xdr:colOff>114300</xdr:colOff>
      <xdr:row>19</xdr:row>
      <xdr:rowOff>276225</xdr:rowOff>
    </xdr:to>
    <xdr:graphicFrame macro="">
      <xdr:nvGraphicFramePr>
        <xdr:cNvPr id="9" name="8 Gráfico">
          <a:extLst>
            <a:ext uri="{FF2B5EF4-FFF2-40B4-BE49-F238E27FC236}">
              <a16:creationId xmlns:a16="http://schemas.microsoft.com/office/drawing/2014/main" id="{00000000-0008-0000-04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830035</xdr:colOff>
      <xdr:row>0</xdr:row>
      <xdr:rowOff>312964</xdr:rowOff>
    </xdr:from>
    <xdr:to>
      <xdr:col>0</xdr:col>
      <xdr:colOff>1823356</xdr:colOff>
      <xdr:row>0</xdr:row>
      <xdr:rowOff>1306285</xdr:rowOff>
    </xdr:to>
    <xdr:pic>
      <xdr:nvPicPr>
        <xdr:cNvPr id="2" name="Imagen 1">
          <a:extLst>
            <a:ext uri="{FF2B5EF4-FFF2-40B4-BE49-F238E27FC236}">
              <a16:creationId xmlns:a16="http://schemas.microsoft.com/office/drawing/2014/main" id="{58624703-9DB6-4E57-B585-4B43A4B90A1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0035" y="312964"/>
          <a:ext cx="993321" cy="99332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285750</xdr:colOff>
      <xdr:row>0</xdr:row>
      <xdr:rowOff>123825</xdr:rowOff>
    </xdr:from>
    <xdr:to>
      <xdr:col>12</xdr:col>
      <xdr:colOff>704850</xdr:colOff>
      <xdr:row>12</xdr:row>
      <xdr:rowOff>142875</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1038226</xdr:colOff>
      <xdr:row>46</xdr:row>
      <xdr:rowOff>76199</xdr:rowOff>
    </xdr:from>
    <xdr:to>
      <xdr:col>11</xdr:col>
      <xdr:colOff>323850</xdr:colOff>
      <xdr:row>67</xdr:row>
      <xdr:rowOff>28574</xdr:rowOff>
    </xdr:to>
    <xdr:graphicFrame macro="">
      <xdr:nvGraphicFramePr>
        <xdr:cNvPr id="7" name="6 Gráfico">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238125</xdr:colOff>
      <xdr:row>34</xdr:row>
      <xdr:rowOff>104775</xdr:rowOff>
    </xdr:from>
    <xdr:to>
      <xdr:col>11</xdr:col>
      <xdr:colOff>0</xdr:colOff>
      <xdr:row>42</xdr:row>
      <xdr:rowOff>180975</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295275</xdr:colOff>
      <xdr:row>1</xdr:row>
      <xdr:rowOff>323850</xdr:rowOff>
    </xdr:from>
    <xdr:to>
      <xdr:col>2</xdr:col>
      <xdr:colOff>590550</xdr:colOff>
      <xdr:row>1</xdr:row>
      <xdr:rowOff>1352550</xdr:rowOff>
    </xdr:to>
    <xdr:pic>
      <xdr:nvPicPr>
        <xdr:cNvPr id="2" name="Imagen 1">
          <a:extLst>
            <a:ext uri="{FF2B5EF4-FFF2-40B4-BE49-F238E27FC236}">
              <a16:creationId xmlns:a16="http://schemas.microsoft.com/office/drawing/2014/main" id="{FC1F8711-BD36-4922-AA83-27701F5277C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275" y="514350"/>
          <a:ext cx="1057275" cy="102870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E2" totalsRowShown="0" headerRowDxfId="6" dataDxfId="5">
  <tableColumns count="5">
    <tableColumn id="1" xr3:uid="{00000000-0010-0000-0000-000001000000}" name="ESTADO REQUISITOS POR CAPÍTULO DE LA NORMA" dataDxfId="4"/>
    <tableColumn id="2" xr3:uid="{00000000-0010-0000-0000-000002000000}" name="NO SE HACE" dataDxfId="3">
      <calculatedColumnFormula>+VLOOKUP($A$2,'base diagnostico'!$A$2:$E$58,2,0)</calculatedColumnFormula>
    </tableColumn>
    <tableColumn id="3" xr3:uid="{00000000-0010-0000-0000-000003000000}" name="SE HACE PERO NO ESTA DOCUMENTADO" dataDxfId="2">
      <calculatedColumnFormula>+VLOOKUP($A$2,'base diagnostico'!$A$2:$E$58,3,0)</calculatedColumnFormula>
    </tableColumn>
    <tableColumn id="4" xr3:uid="{00000000-0010-0000-0000-000004000000}" name="ESTA DOCUMENTADO PERO NO SE HACE DE ESA FORMA" dataDxfId="1">
      <calculatedColumnFormula>+VLOOKUP($A$2,'base diagnostico'!$A$2:$E$58,4,0)</calculatedColumnFormula>
    </tableColumn>
    <tableColumn id="5" xr3:uid="{00000000-0010-0000-0000-000005000000}" name="SE HACE COMO ESTA DOCUMENTADO" dataDxfId="0">
      <calculatedColumnFormula>+VLOOKUP($A$2,'base diagnostico'!$A$2:$E$58,5,0)</calculatedColumnFormula>
    </tableColumn>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31"/>
  <sheetViews>
    <sheetView view="pageBreakPreview" zoomScaleNormal="100" zoomScaleSheetLayoutView="100" workbookViewId="0">
      <selection activeCell="F5" sqref="F5"/>
    </sheetView>
  </sheetViews>
  <sheetFormatPr baseColWidth="10" defaultRowHeight="14.25"/>
  <cols>
    <col min="1" max="1" width="11.42578125" style="190"/>
    <col min="2" max="2" width="37.7109375" style="190" customWidth="1"/>
    <col min="3" max="3" width="88" style="190" customWidth="1"/>
    <col min="4" max="4" width="23.140625" style="190" customWidth="1"/>
    <col min="5" max="16384" width="11.42578125" style="190"/>
  </cols>
  <sheetData>
    <row r="1" spans="2:4" ht="15" thickBot="1"/>
    <row r="2" spans="2:4" ht="75" customHeight="1">
      <c r="B2" s="164"/>
      <c r="C2" s="169" t="s">
        <v>416</v>
      </c>
      <c r="D2" s="166" t="s">
        <v>433</v>
      </c>
    </row>
    <row r="3" spans="2:4" s="191" customFormat="1" ht="15" customHeight="1">
      <c r="B3" s="167"/>
      <c r="C3" s="170"/>
      <c r="D3" s="168"/>
    </row>
    <row r="4" spans="2:4" ht="27.75" customHeight="1">
      <c r="B4" s="167"/>
      <c r="C4" s="169" t="s">
        <v>330</v>
      </c>
      <c r="D4" s="168"/>
    </row>
    <row r="5" spans="2:4" ht="15" customHeight="1">
      <c r="B5" s="386"/>
      <c r="C5" s="386"/>
    </row>
    <row r="6" spans="2:4" ht="28.5">
      <c r="B6" s="192" t="s">
        <v>331</v>
      </c>
      <c r="C6" s="193" t="s">
        <v>336</v>
      </c>
    </row>
    <row r="7" spans="2:4" ht="28.5">
      <c r="B7" s="387" t="s">
        <v>341</v>
      </c>
      <c r="C7" s="388"/>
    </row>
    <row r="8" spans="2:4">
      <c r="B8" s="194" t="s">
        <v>302</v>
      </c>
      <c r="C8" s="195" t="s">
        <v>342</v>
      </c>
    </row>
    <row r="9" spans="2:4" ht="28.5">
      <c r="B9" s="194" t="s">
        <v>303</v>
      </c>
      <c r="C9" s="195" t="s">
        <v>343</v>
      </c>
    </row>
    <row r="10" spans="2:4" ht="28.5">
      <c r="B10" s="194" t="s">
        <v>304</v>
      </c>
      <c r="C10" s="195" t="s">
        <v>344</v>
      </c>
    </row>
    <row r="11" spans="2:4" ht="28.5">
      <c r="B11" s="194" t="s">
        <v>305</v>
      </c>
      <c r="C11" s="195" t="s">
        <v>345</v>
      </c>
    </row>
    <row r="12" spans="2:4">
      <c r="B12" s="389" t="s">
        <v>340</v>
      </c>
      <c r="C12" s="388"/>
    </row>
    <row r="13" spans="2:4" ht="42.75">
      <c r="B13" s="196" t="s">
        <v>322</v>
      </c>
      <c r="C13" s="197" t="s">
        <v>338</v>
      </c>
    </row>
    <row r="14" spans="2:4" ht="42.75">
      <c r="B14" s="196" t="s">
        <v>319</v>
      </c>
      <c r="C14" s="197" t="s">
        <v>339</v>
      </c>
    </row>
    <row r="15" spans="2:4" ht="42.75">
      <c r="B15" s="196" t="s">
        <v>325</v>
      </c>
      <c r="C15" s="197" t="s">
        <v>332</v>
      </c>
    </row>
    <row r="16" spans="2:4">
      <c r="B16" s="198" t="s">
        <v>333</v>
      </c>
      <c r="C16" s="197" t="s">
        <v>337</v>
      </c>
    </row>
    <row r="17" spans="2:3" ht="51" customHeight="1">
      <c r="B17" s="390" t="s">
        <v>346</v>
      </c>
      <c r="C17" s="391"/>
    </row>
    <row r="18" spans="2:3" ht="28.5">
      <c r="B18" s="199" t="s">
        <v>347</v>
      </c>
      <c r="C18" s="197" t="s">
        <v>348</v>
      </c>
    </row>
    <row r="19" spans="2:3" ht="28.5">
      <c r="B19" s="199" t="s">
        <v>350</v>
      </c>
      <c r="C19" s="197" t="s">
        <v>351</v>
      </c>
    </row>
    <row r="20" spans="2:3" ht="42.75">
      <c r="B20" s="199" t="s">
        <v>352</v>
      </c>
      <c r="C20" s="197" t="s">
        <v>353</v>
      </c>
    </row>
    <row r="21" spans="2:3" ht="85.5">
      <c r="B21" s="199" t="s">
        <v>334</v>
      </c>
      <c r="C21" s="197" t="s">
        <v>349</v>
      </c>
    </row>
    <row r="22" spans="2:3" ht="48.75" customHeight="1">
      <c r="B22" s="390" t="s">
        <v>354</v>
      </c>
      <c r="C22" s="391"/>
    </row>
    <row r="23" spans="2:3" ht="57">
      <c r="B23" s="199" t="s">
        <v>355</v>
      </c>
      <c r="C23" s="197" t="s">
        <v>356</v>
      </c>
    </row>
    <row r="24" spans="2:3" ht="28.5">
      <c r="B24" s="199" t="s">
        <v>335</v>
      </c>
      <c r="C24" s="200" t="s">
        <v>357</v>
      </c>
    </row>
    <row r="25" spans="2:3" ht="85.5">
      <c r="B25" s="199" t="s">
        <v>208</v>
      </c>
      <c r="C25" s="200" t="s">
        <v>358</v>
      </c>
    </row>
    <row r="26" spans="2:3" ht="71.25">
      <c r="B26" s="199" t="s">
        <v>105</v>
      </c>
      <c r="C26" s="200" t="s">
        <v>359</v>
      </c>
    </row>
    <row r="27" spans="2:3" ht="39" customHeight="1">
      <c r="B27" s="390" t="s">
        <v>360</v>
      </c>
      <c r="C27" s="391"/>
    </row>
    <row r="28" spans="2:3" ht="71.25">
      <c r="B28" s="199" t="s">
        <v>361</v>
      </c>
      <c r="C28" s="197" t="s">
        <v>362</v>
      </c>
    </row>
    <row r="29" spans="2:3" ht="42" customHeight="1">
      <c r="B29" s="390" t="s">
        <v>371</v>
      </c>
      <c r="C29" s="391"/>
    </row>
    <row r="30" spans="2:3" ht="28.5">
      <c r="B30" s="199" t="s">
        <v>361</v>
      </c>
      <c r="C30" s="197" t="s">
        <v>372</v>
      </c>
    </row>
    <row r="31" spans="2:3" ht="29.25" customHeight="1">
      <c r="B31" s="201" t="s">
        <v>415</v>
      </c>
      <c r="C31" s="201"/>
    </row>
  </sheetData>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theme="4"/>
  </sheetPr>
  <dimension ref="B1:U52"/>
  <sheetViews>
    <sheetView view="pageBreakPreview" zoomScale="85" zoomScaleNormal="85" zoomScaleSheetLayoutView="85" workbookViewId="0">
      <selection activeCell="F14" sqref="F14:G14"/>
    </sheetView>
  </sheetViews>
  <sheetFormatPr baseColWidth="10" defaultRowHeight="14.25"/>
  <cols>
    <col min="1" max="1" width="3" style="202" customWidth="1"/>
    <col min="2" max="2" width="45.5703125" style="202" customWidth="1"/>
    <col min="3" max="3" width="33.140625" style="202" customWidth="1"/>
    <col min="4" max="4" width="22.5703125" style="202" customWidth="1"/>
    <col min="5" max="5" width="44.28515625" style="202" customWidth="1"/>
    <col min="6" max="6" width="23.85546875" style="202" customWidth="1"/>
    <col min="7" max="7" width="43.85546875" style="202" customWidth="1"/>
    <col min="8" max="18" width="11.42578125" style="202"/>
    <col min="19" max="19" width="26.85546875" style="202" customWidth="1"/>
    <col min="20" max="16384" width="11.42578125" style="202"/>
  </cols>
  <sheetData>
    <row r="1" spans="2:21" ht="24.75" customHeight="1" thickBot="1">
      <c r="M1" s="203" t="s">
        <v>0</v>
      </c>
      <c r="N1" s="203" t="s">
        <v>1</v>
      </c>
      <c r="O1" s="204" t="s">
        <v>2</v>
      </c>
      <c r="P1" s="203" t="s">
        <v>3</v>
      </c>
      <c r="Q1" s="203" t="s">
        <v>4</v>
      </c>
      <c r="R1" s="203" t="s">
        <v>5</v>
      </c>
      <c r="S1" s="205" t="s">
        <v>33</v>
      </c>
    </row>
    <row r="2" spans="2:21" ht="69.75" customHeight="1">
      <c r="B2" s="206"/>
      <c r="C2" s="207" t="s">
        <v>416</v>
      </c>
      <c r="D2" s="208"/>
      <c r="E2" s="208"/>
      <c r="F2" s="208"/>
      <c r="G2" s="209" t="s">
        <v>433</v>
      </c>
      <c r="M2" s="203" t="s">
        <v>6</v>
      </c>
      <c r="N2" s="203" t="s">
        <v>7</v>
      </c>
      <c r="O2" s="204" t="s">
        <v>8</v>
      </c>
      <c r="P2" s="203" t="s">
        <v>9</v>
      </c>
      <c r="Q2" s="203" t="s">
        <v>10</v>
      </c>
      <c r="R2" s="203" t="s">
        <v>11</v>
      </c>
      <c r="S2" s="205" t="s">
        <v>34</v>
      </c>
    </row>
    <row r="3" spans="2:21" ht="5.25" customHeight="1" thickBot="1">
      <c r="B3" s="210"/>
      <c r="C3" s="211"/>
      <c r="D3" s="211"/>
      <c r="E3" s="212"/>
      <c r="I3" s="213"/>
      <c r="J3" s="214"/>
      <c r="K3" s="214"/>
      <c r="L3" s="214"/>
      <c r="M3" s="203"/>
      <c r="N3" s="203" t="s">
        <v>12</v>
      </c>
      <c r="O3" s="204" t="s">
        <v>13</v>
      </c>
      <c r="P3" s="203" t="s">
        <v>14</v>
      </c>
      <c r="Q3" s="203" t="s">
        <v>15</v>
      </c>
      <c r="R3" s="203"/>
      <c r="S3" s="205" t="s">
        <v>35</v>
      </c>
      <c r="U3" s="214"/>
    </row>
    <row r="4" spans="2:21" ht="15.75" customHeight="1" thickBot="1">
      <c r="B4" s="215" t="s">
        <v>21</v>
      </c>
      <c r="C4" s="216"/>
      <c r="D4" s="216"/>
      <c r="E4" s="216"/>
      <c r="F4" s="216"/>
      <c r="G4" s="217"/>
      <c r="I4" s="213"/>
      <c r="J4" s="214"/>
      <c r="K4" s="214"/>
      <c r="L4" s="214"/>
      <c r="M4" s="203"/>
      <c r="N4" s="203"/>
      <c r="O4" s="204" t="s">
        <v>16</v>
      </c>
      <c r="P4" s="203" t="s">
        <v>17</v>
      </c>
      <c r="Q4" s="203" t="s">
        <v>18</v>
      </c>
      <c r="R4" s="203"/>
      <c r="S4" s="205" t="s">
        <v>36</v>
      </c>
      <c r="U4" s="214"/>
    </row>
    <row r="5" spans="2:21" ht="5.25" customHeight="1">
      <c r="B5" s="210"/>
      <c r="C5" s="211"/>
      <c r="D5" s="211"/>
      <c r="E5" s="212"/>
      <c r="I5" s="213"/>
      <c r="J5" s="214"/>
      <c r="K5" s="214"/>
      <c r="L5" s="214"/>
      <c r="M5" s="203"/>
      <c r="N5" s="203"/>
      <c r="O5" s="204" t="s">
        <v>19</v>
      </c>
      <c r="P5" s="203" t="s">
        <v>20</v>
      </c>
      <c r="Q5" s="203"/>
      <c r="R5" s="203"/>
      <c r="S5" s="205" t="s">
        <v>37</v>
      </c>
      <c r="U5" s="214"/>
    </row>
    <row r="6" spans="2:21" ht="5.25" customHeight="1" thickBot="1">
      <c r="B6" s="210"/>
      <c r="C6" s="211"/>
      <c r="D6" s="211"/>
      <c r="E6" s="212"/>
      <c r="I6" s="213"/>
      <c r="J6" s="214"/>
      <c r="K6" s="214"/>
      <c r="L6" s="214"/>
      <c r="M6" s="203"/>
      <c r="N6" s="203"/>
      <c r="O6" s="204" t="s">
        <v>22</v>
      </c>
      <c r="P6" s="203"/>
      <c r="Q6" s="203"/>
      <c r="R6" s="203"/>
      <c r="S6" s="203"/>
      <c r="T6" s="214"/>
      <c r="U6" s="214"/>
    </row>
    <row r="7" spans="2:21" ht="16.5" customHeight="1">
      <c r="B7" s="218" t="s">
        <v>69</v>
      </c>
      <c r="C7" s="219"/>
      <c r="D7" s="219"/>
      <c r="E7" s="219"/>
      <c r="F7" s="219"/>
      <c r="G7" s="220"/>
      <c r="I7" s="213"/>
      <c r="J7" s="214"/>
      <c r="K7" s="214"/>
      <c r="L7" s="214"/>
      <c r="M7" s="214"/>
      <c r="N7" s="214"/>
      <c r="O7" s="221" t="s">
        <v>23</v>
      </c>
      <c r="P7" s="214"/>
      <c r="Q7" s="214"/>
      <c r="R7" s="214"/>
      <c r="S7" s="214"/>
      <c r="T7" s="203"/>
      <c r="U7" s="214"/>
    </row>
    <row r="8" spans="2:21" ht="16.5" customHeight="1">
      <c r="B8" s="222" t="s">
        <v>409</v>
      </c>
      <c r="C8" s="223"/>
      <c r="D8" s="223"/>
      <c r="E8" s="223"/>
      <c r="F8" s="223"/>
      <c r="G8" s="224"/>
      <c r="I8" s="213"/>
      <c r="J8" s="214"/>
      <c r="K8" s="214"/>
      <c r="L8" s="214"/>
      <c r="T8" s="203"/>
      <c r="U8" s="214"/>
    </row>
    <row r="9" spans="2:21" ht="16.5" customHeight="1" thickBot="1">
      <c r="B9" s="225" t="s">
        <v>410</v>
      </c>
      <c r="C9" s="226"/>
      <c r="D9" s="226"/>
      <c r="E9" s="226"/>
      <c r="F9" s="226"/>
      <c r="G9" s="227"/>
      <c r="I9" s="213"/>
      <c r="J9" s="214"/>
      <c r="K9" s="214"/>
      <c r="L9" s="214"/>
      <c r="T9" s="203"/>
      <c r="U9" s="214"/>
    </row>
    <row r="10" spans="2:21" ht="24.75" customHeight="1" thickBot="1">
      <c r="B10" s="228" t="s">
        <v>415</v>
      </c>
      <c r="C10" s="228"/>
      <c r="D10" s="228"/>
      <c r="E10" s="212"/>
      <c r="T10" s="203"/>
    </row>
    <row r="11" spans="2:21" ht="30.75" customHeight="1" thickBot="1">
      <c r="B11" s="229" t="s">
        <v>24</v>
      </c>
      <c r="C11" s="230"/>
      <c r="D11" s="230"/>
      <c r="E11" s="230"/>
      <c r="F11" s="230"/>
      <c r="G11" s="231"/>
      <c r="T11" s="203"/>
    </row>
    <row r="12" spans="2:21" ht="30.75" customHeight="1" thickBot="1">
      <c r="B12" s="215" t="s">
        <v>72</v>
      </c>
      <c r="C12" s="216"/>
      <c r="D12" s="216"/>
      <c r="E12" s="216"/>
      <c r="F12" s="216"/>
      <c r="G12" s="217"/>
      <c r="T12" s="203"/>
    </row>
    <row r="13" spans="2:21" ht="25.5" customHeight="1">
      <c r="B13" s="232" t="s">
        <v>25</v>
      </c>
      <c r="C13" s="429" t="s">
        <v>405</v>
      </c>
      <c r="D13" s="429"/>
      <c r="E13" s="233" t="s">
        <v>388</v>
      </c>
      <c r="F13" s="422" t="s">
        <v>1</v>
      </c>
      <c r="G13" s="423"/>
      <c r="T13" s="214"/>
    </row>
    <row r="14" spans="2:21" ht="42.75" customHeight="1">
      <c r="B14" s="234" t="s">
        <v>70</v>
      </c>
      <c r="C14" s="396"/>
      <c r="D14" s="396"/>
      <c r="E14" s="235"/>
      <c r="F14" s="424"/>
      <c r="G14" s="425"/>
    </row>
    <row r="15" spans="2:21" ht="42.75" customHeight="1">
      <c r="B15" s="234" t="s">
        <v>71</v>
      </c>
      <c r="C15" s="396"/>
      <c r="D15" s="396"/>
      <c r="E15" s="235" t="s">
        <v>389</v>
      </c>
      <c r="F15" s="424"/>
      <c r="G15" s="425"/>
    </row>
    <row r="16" spans="2:21" ht="25.5" customHeight="1" thickBot="1">
      <c r="B16" s="236" t="s">
        <v>321</v>
      </c>
      <c r="C16" s="426"/>
      <c r="D16" s="398"/>
      <c r="E16" s="237" t="s">
        <v>26</v>
      </c>
      <c r="F16" s="427"/>
      <c r="G16" s="428"/>
    </row>
    <row r="17" spans="2:7" ht="30.75" customHeight="1" thickBot="1">
      <c r="B17" s="215" t="s">
        <v>73</v>
      </c>
      <c r="C17" s="216"/>
      <c r="D17" s="216"/>
      <c r="E17" s="216"/>
      <c r="F17" s="216"/>
      <c r="G17" s="217"/>
    </row>
    <row r="18" spans="2:7" ht="25.5" customHeight="1">
      <c r="B18" s="238" t="s">
        <v>27</v>
      </c>
      <c r="C18" s="396" t="s">
        <v>406</v>
      </c>
      <c r="D18" s="396"/>
      <c r="E18" s="396"/>
      <c r="F18" s="396"/>
      <c r="G18" s="397"/>
    </row>
    <row r="19" spans="2:7" ht="25.5" customHeight="1">
      <c r="B19" s="238" t="s">
        <v>28</v>
      </c>
      <c r="C19" s="419" t="s">
        <v>18</v>
      </c>
      <c r="D19" s="420"/>
      <c r="E19" s="421"/>
      <c r="F19" s="239" t="s">
        <v>390</v>
      </c>
      <c r="G19" s="240" t="s">
        <v>5</v>
      </c>
    </row>
    <row r="20" spans="2:7" ht="42" customHeight="1">
      <c r="B20" s="238" t="s">
        <v>76</v>
      </c>
      <c r="C20" s="405"/>
      <c r="D20" s="406"/>
      <c r="E20" s="241" t="s">
        <v>77</v>
      </c>
      <c r="F20" s="242"/>
      <c r="G20" s="243"/>
    </row>
    <row r="21" spans="2:7" ht="25.5" customHeight="1">
      <c r="B21" s="238" t="s">
        <v>391</v>
      </c>
      <c r="C21" s="244" t="s">
        <v>407</v>
      </c>
      <c r="D21" s="241" t="s">
        <v>29</v>
      </c>
      <c r="E21" s="245"/>
      <c r="F21" s="241" t="s">
        <v>26</v>
      </c>
      <c r="G21" s="243"/>
    </row>
    <row r="22" spans="2:7" ht="14.25" customHeight="1">
      <c r="B22" s="409" t="s">
        <v>30</v>
      </c>
      <c r="C22" s="435" t="s">
        <v>31</v>
      </c>
      <c r="D22" s="436"/>
      <c r="E22" s="437"/>
      <c r="F22" s="410" t="s">
        <v>32</v>
      </c>
      <c r="G22" s="430"/>
    </row>
    <row r="23" spans="2:7">
      <c r="B23" s="433"/>
      <c r="C23" s="435" t="s">
        <v>74</v>
      </c>
      <c r="D23" s="437"/>
      <c r="E23" s="246" t="s">
        <v>75</v>
      </c>
      <c r="F23" s="440"/>
      <c r="G23" s="431"/>
    </row>
    <row r="24" spans="2:7" ht="25.5" customHeight="1" thickBot="1">
      <c r="B24" s="434"/>
      <c r="C24" s="438">
        <v>2</v>
      </c>
      <c r="D24" s="439"/>
      <c r="E24" s="247">
        <v>2</v>
      </c>
      <c r="F24" s="441"/>
      <c r="G24" s="432"/>
    </row>
    <row r="25" spans="2:7" ht="46.5" customHeight="1" thickBot="1">
      <c r="B25" s="215" t="s">
        <v>392</v>
      </c>
      <c r="C25" s="216"/>
      <c r="D25" s="216"/>
      <c r="E25" s="216"/>
      <c r="F25" s="216"/>
      <c r="G25" s="217"/>
    </row>
    <row r="26" spans="2:7" ht="15" customHeight="1" thickBot="1">
      <c r="B26" s="417" t="s">
        <v>393</v>
      </c>
      <c r="C26" s="418"/>
      <c r="D26" s="418"/>
      <c r="E26" s="248"/>
      <c r="F26" s="411" t="s">
        <v>424</v>
      </c>
      <c r="G26" s="412"/>
    </row>
    <row r="27" spans="2:7" ht="27.75" customHeight="1">
      <c r="B27" s="249" t="s">
        <v>425</v>
      </c>
      <c r="C27" s="413"/>
      <c r="D27" s="414"/>
      <c r="E27" s="250" t="s">
        <v>394</v>
      </c>
      <c r="F27" s="415"/>
      <c r="G27" s="416"/>
    </row>
    <row r="28" spans="2:7" ht="27.75" customHeight="1">
      <c r="B28" s="238" t="s">
        <v>395</v>
      </c>
      <c r="C28" s="405"/>
      <c r="D28" s="406"/>
      <c r="E28" s="241" t="s">
        <v>396</v>
      </c>
      <c r="F28" s="407"/>
      <c r="G28" s="408"/>
    </row>
    <row r="29" spans="2:7" ht="27.75" customHeight="1" thickBot="1">
      <c r="B29" s="236" t="s">
        <v>391</v>
      </c>
      <c r="C29" s="251"/>
      <c r="D29" s="252" t="s">
        <v>29</v>
      </c>
      <c r="E29" s="253"/>
      <c r="F29" s="252" t="s">
        <v>26</v>
      </c>
      <c r="G29" s="254"/>
    </row>
    <row r="30" spans="2:7" ht="57">
      <c r="B30" s="249" t="s">
        <v>425</v>
      </c>
      <c r="C30" s="413"/>
      <c r="D30" s="414"/>
      <c r="E30" s="250" t="s">
        <v>394</v>
      </c>
      <c r="F30" s="415"/>
      <c r="G30" s="416"/>
    </row>
    <row r="31" spans="2:7" ht="28.5">
      <c r="B31" s="238" t="s">
        <v>395</v>
      </c>
      <c r="C31" s="405"/>
      <c r="D31" s="406"/>
      <c r="E31" s="241" t="s">
        <v>396</v>
      </c>
      <c r="F31" s="407"/>
      <c r="G31" s="408"/>
    </row>
    <row r="32" spans="2:7" ht="15" thickBot="1">
      <c r="B32" s="236" t="s">
        <v>391</v>
      </c>
      <c r="C32" s="251"/>
      <c r="D32" s="252" t="s">
        <v>29</v>
      </c>
      <c r="E32" s="253"/>
      <c r="F32" s="252" t="s">
        <v>26</v>
      </c>
      <c r="G32" s="254"/>
    </row>
    <row r="33" spans="2:7" ht="57">
      <c r="B33" s="249" t="s">
        <v>425</v>
      </c>
      <c r="C33" s="413"/>
      <c r="D33" s="414"/>
      <c r="E33" s="250" t="s">
        <v>394</v>
      </c>
      <c r="F33" s="415"/>
      <c r="G33" s="416"/>
    </row>
    <row r="34" spans="2:7" ht="28.5">
      <c r="B34" s="238" t="s">
        <v>395</v>
      </c>
      <c r="C34" s="405"/>
      <c r="D34" s="406"/>
      <c r="E34" s="241" t="s">
        <v>396</v>
      </c>
      <c r="F34" s="407"/>
      <c r="G34" s="408"/>
    </row>
    <row r="35" spans="2:7" ht="15" thickBot="1">
      <c r="B35" s="236" t="s">
        <v>391</v>
      </c>
      <c r="C35" s="251"/>
      <c r="D35" s="252" t="s">
        <v>29</v>
      </c>
      <c r="E35" s="255"/>
      <c r="F35" s="252" t="s">
        <v>26</v>
      </c>
      <c r="G35" s="254"/>
    </row>
    <row r="36" spans="2:7" ht="15" customHeight="1" thickBot="1">
      <c r="B36" s="215" t="s">
        <v>397</v>
      </c>
      <c r="C36" s="216"/>
      <c r="D36" s="216"/>
      <c r="E36" s="216"/>
      <c r="F36" s="216"/>
      <c r="G36" s="217"/>
    </row>
    <row r="37" spans="2:7" ht="15.75" thickBot="1">
      <c r="B37" s="409" t="s">
        <v>398</v>
      </c>
      <c r="C37" s="410"/>
      <c r="D37" s="410"/>
      <c r="E37" s="256"/>
      <c r="F37" s="411" t="s">
        <v>426</v>
      </c>
      <c r="G37" s="412"/>
    </row>
    <row r="38" spans="2:7" ht="28.5">
      <c r="B38" s="257" t="s">
        <v>399</v>
      </c>
      <c r="C38" s="258"/>
      <c r="D38" s="250" t="s">
        <v>400</v>
      </c>
      <c r="E38" s="259"/>
      <c r="F38" s="250" t="s">
        <v>401</v>
      </c>
      <c r="G38" s="260"/>
    </row>
    <row r="39" spans="2:7" ht="28.5">
      <c r="B39" s="238" t="s">
        <v>402</v>
      </c>
      <c r="C39" s="396"/>
      <c r="D39" s="396"/>
      <c r="E39" s="241" t="s">
        <v>403</v>
      </c>
      <c r="F39" s="403"/>
      <c r="G39" s="404"/>
    </row>
    <row r="40" spans="2:7">
      <c r="B40" s="400" t="s">
        <v>427</v>
      </c>
      <c r="C40" s="261"/>
      <c r="D40" s="394" t="s">
        <v>404</v>
      </c>
      <c r="E40" s="394"/>
      <c r="F40" s="396"/>
      <c r="G40" s="397"/>
    </row>
    <row r="41" spans="2:7">
      <c r="B41" s="401"/>
      <c r="C41" s="261"/>
      <c r="D41" s="394"/>
      <c r="E41" s="394"/>
      <c r="F41" s="396"/>
      <c r="G41" s="397"/>
    </row>
    <row r="42" spans="2:7" ht="15" thickBot="1">
      <c r="B42" s="402"/>
      <c r="C42" s="253"/>
      <c r="D42" s="395"/>
      <c r="E42" s="395"/>
      <c r="F42" s="398"/>
      <c r="G42" s="399"/>
    </row>
    <row r="43" spans="2:7" ht="28.5">
      <c r="B43" s="257" t="s">
        <v>399</v>
      </c>
      <c r="C43" s="258"/>
      <c r="D43" s="250" t="s">
        <v>400</v>
      </c>
      <c r="E43" s="259"/>
      <c r="F43" s="250" t="s">
        <v>401</v>
      </c>
      <c r="G43" s="260"/>
    </row>
    <row r="44" spans="2:7" ht="28.5">
      <c r="B44" s="238" t="s">
        <v>402</v>
      </c>
      <c r="C44" s="396"/>
      <c r="D44" s="396"/>
      <c r="E44" s="241" t="s">
        <v>403</v>
      </c>
      <c r="F44" s="403"/>
      <c r="G44" s="404"/>
    </row>
    <row r="45" spans="2:7">
      <c r="B45" s="392" t="s">
        <v>427</v>
      </c>
      <c r="C45" s="261"/>
      <c r="D45" s="394" t="s">
        <v>404</v>
      </c>
      <c r="E45" s="394"/>
      <c r="F45" s="396"/>
      <c r="G45" s="397"/>
    </row>
    <row r="46" spans="2:7">
      <c r="B46" s="392"/>
      <c r="C46" s="261"/>
      <c r="D46" s="394"/>
      <c r="E46" s="394"/>
      <c r="F46" s="396"/>
      <c r="G46" s="397"/>
    </row>
    <row r="47" spans="2:7" ht="15" thickBot="1">
      <c r="B47" s="393"/>
      <c r="C47" s="253"/>
      <c r="D47" s="395"/>
      <c r="E47" s="395"/>
      <c r="F47" s="398"/>
      <c r="G47" s="399"/>
    </row>
    <row r="49" s="202" customFormat="1"/>
    <row r="50" s="202" customFormat="1"/>
    <row r="51" s="202" customFormat="1"/>
    <row r="52" s="202" customFormat="1"/>
  </sheetData>
  <mergeCells count="43">
    <mergeCell ref="G22:G24"/>
    <mergeCell ref="B22:B24"/>
    <mergeCell ref="C22:E22"/>
    <mergeCell ref="C23:D23"/>
    <mergeCell ref="C24:D24"/>
    <mergeCell ref="F22:F24"/>
    <mergeCell ref="C19:E19"/>
    <mergeCell ref="C20:D20"/>
    <mergeCell ref="C18:G18"/>
    <mergeCell ref="F13:G13"/>
    <mergeCell ref="F14:G14"/>
    <mergeCell ref="F15:G15"/>
    <mergeCell ref="C16:D16"/>
    <mergeCell ref="F16:G16"/>
    <mergeCell ref="C13:D13"/>
    <mergeCell ref="C14:D14"/>
    <mergeCell ref="C15:D15"/>
    <mergeCell ref="B26:D26"/>
    <mergeCell ref="F26:G26"/>
    <mergeCell ref="C27:D27"/>
    <mergeCell ref="F27:G27"/>
    <mergeCell ref="C28:D28"/>
    <mergeCell ref="F28:G28"/>
    <mergeCell ref="C30:D30"/>
    <mergeCell ref="F30:G30"/>
    <mergeCell ref="C31:D31"/>
    <mergeCell ref="F31:G31"/>
    <mergeCell ref="C33:D33"/>
    <mergeCell ref="F33:G33"/>
    <mergeCell ref="C34:D34"/>
    <mergeCell ref="F34:G34"/>
    <mergeCell ref="B37:D37"/>
    <mergeCell ref="F37:G37"/>
    <mergeCell ref="C39:D39"/>
    <mergeCell ref="F39:G39"/>
    <mergeCell ref="B45:B47"/>
    <mergeCell ref="D45:E47"/>
    <mergeCell ref="F45:G47"/>
    <mergeCell ref="B40:B42"/>
    <mergeCell ref="D40:E42"/>
    <mergeCell ref="F40:G42"/>
    <mergeCell ref="C44:D44"/>
    <mergeCell ref="F44:G44"/>
  </mergeCells>
  <dataValidations count="5">
    <dataValidation type="list" allowBlank="1" showInputMessage="1" showErrorMessage="1" sqref="C19" xr:uid="{00000000-0002-0000-0100-000000000000}">
      <formula1>$Q$1:$Q$4</formula1>
    </dataValidation>
    <dataValidation type="list" allowBlank="1" showInputMessage="1" showErrorMessage="1" sqref="F13:G13 E43 E38" xr:uid="{00000000-0002-0000-0100-000001000000}">
      <formula1>$N$1:$N$3</formula1>
    </dataValidation>
    <dataValidation type="list" allowBlank="1" showInputMessage="1" showErrorMessage="1" sqref="G19" xr:uid="{00000000-0002-0000-0100-000002000000}">
      <formula1>$R$1:$R$2</formula1>
    </dataValidation>
    <dataValidation type="list" allowBlank="1" showInputMessage="1" showErrorMessage="1" sqref="C40:C42 C45:C47" xr:uid="{00000000-0002-0000-0100-000003000000}">
      <formula1>$S$1:$S$5</formula1>
    </dataValidation>
    <dataValidation type="list" allowBlank="1" showInputMessage="1" showErrorMessage="1" sqref="E26 E37" xr:uid="{00000000-0002-0000-0100-000004000000}">
      <formula1>$M$1:$M$2</formula1>
    </dataValidation>
  </dataValidations>
  <pageMargins left="0.7" right="0.7" top="0.75" bottom="0.75" header="0.3" footer="0.3"/>
  <pageSetup scale="4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G213"/>
  <sheetViews>
    <sheetView workbookViewId="0">
      <selection activeCell="A3" sqref="A3:G195"/>
    </sheetView>
  </sheetViews>
  <sheetFormatPr baseColWidth="10" defaultRowHeight="15"/>
  <cols>
    <col min="1" max="4" width="3.7109375" customWidth="1"/>
    <col min="5" max="5" width="4.5703125" customWidth="1"/>
    <col min="6" max="6" width="54.85546875" customWidth="1"/>
    <col min="7" max="7" width="76.42578125" customWidth="1"/>
  </cols>
  <sheetData>
    <row r="1" spans="1:7" ht="15" customHeight="1">
      <c r="A1" s="442" t="s">
        <v>78</v>
      </c>
      <c r="B1" s="443"/>
      <c r="C1" s="443"/>
      <c r="D1" s="443"/>
      <c r="E1" s="29"/>
      <c r="F1" s="444" t="s">
        <v>104</v>
      </c>
      <c r="G1" s="444"/>
    </row>
    <row r="2" spans="1:7" ht="122.25" thickBot="1">
      <c r="A2" s="3" t="s">
        <v>4</v>
      </c>
      <c r="B2" s="3" t="s">
        <v>10</v>
      </c>
      <c r="C2" s="3" t="s">
        <v>15</v>
      </c>
      <c r="D2" s="3" t="s">
        <v>18</v>
      </c>
      <c r="E2" s="3"/>
      <c r="F2" s="445"/>
      <c r="G2" s="445"/>
    </row>
    <row r="3" spans="1:7" ht="24" thickBot="1">
      <c r="A3" s="7">
        <f>+IF('Identificación grupo'!C19=Hoja1!A2,1,IF('Identificación grupo'!C19=Hoja1!B2,2,IF('Identificación grupo'!C19=Hoja1!C2,3,IF('Identificación grupo'!C19=Hoja1!D2,4,0))))</f>
        <v>4</v>
      </c>
      <c r="B3" s="8"/>
      <c r="C3" s="8"/>
      <c r="D3" s="46"/>
      <c r="E3" s="8"/>
      <c r="F3" s="446" t="s">
        <v>106</v>
      </c>
      <c r="G3" s="446"/>
    </row>
    <row r="4" spans="1:7" ht="15.75" customHeight="1">
      <c r="A4" s="4"/>
      <c r="B4" s="5"/>
      <c r="C4" s="5"/>
      <c r="D4" s="47"/>
      <c r="E4" s="5"/>
      <c r="F4" s="35" t="s">
        <v>107</v>
      </c>
      <c r="G4" s="31"/>
    </row>
    <row r="5" spans="1:7" ht="15" customHeight="1">
      <c r="A5" s="26">
        <v>1</v>
      </c>
      <c r="B5" s="27">
        <v>2</v>
      </c>
      <c r="C5" s="27">
        <v>3</v>
      </c>
      <c r="D5" s="48">
        <v>4</v>
      </c>
      <c r="E5" s="36">
        <f>+COUNTA(F5:G5)</f>
        <v>2</v>
      </c>
      <c r="F5" s="56" t="s">
        <v>300</v>
      </c>
      <c r="G5" s="28" t="s">
        <v>186</v>
      </c>
    </row>
    <row r="6" spans="1:7" ht="15" customHeight="1" thickBot="1">
      <c r="A6" s="26">
        <v>1</v>
      </c>
      <c r="B6" s="27">
        <v>2</v>
      </c>
      <c r="C6" s="27">
        <v>3</v>
      </c>
      <c r="D6" s="48">
        <v>4</v>
      </c>
      <c r="E6" s="36">
        <f>+COUNTA(F6:G6)</f>
        <v>2</v>
      </c>
      <c r="F6" s="19" t="s">
        <v>181</v>
      </c>
      <c r="G6" s="28" t="s">
        <v>79</v>
      </c>
    </row>
    <row r="7" spans="1:7" ht="15" customHeight="1" thickBot="1">
      <c r="A7" s="26">
        <v>1</v>
      </c>
      <c r="B7" s="27">
        <v>2</v>
      </c>
      <c r="C7" s="27">
        <v>3</v>
      </c>
      <c r="D7" s="48">
        <v>4</v>
      </c>
      <c r="E7" s="36">
        <f>+COUNTA(F7:G7)</f>
        <v>1</v>
      </c>
      <c r="F7" s="27" t="s">
        <v>300</v>
      </c>
    </row>
    <row r="8" spans="1:7" ht="15.75">
      <c r="A8" s="35" t="s">
        <v>108</v>
      </c>
      <c r="B8" s="5"/>
      <c r="D8" s="47"/>
      <c r="E8" s="5"/>
      <c r="F8" s="54"/>
      <c r="G8" s="55"/>
    </row>
    <row r="9" spans="1:7" ht="15" customHeight="1">
      <c r="A9" s="26">
        <v>1</v>
      </c>
      <c r="B9" s="27">
        <v>2</v>
      </c>
      <c r="C9" s="27">
        <v>3</v>
      </c>
      <c r="D9" s="48">
        <v>4</v>
      </c>
      <c r="E9" s="36">
        <f>+COUNTA(F9:G9)</f>
        <v>2</v>
      </c>
      <c r="F9" s="19" t="s">
        <v>182</v>
      </c>
      <c r="G9" s="14" t="s">
        <v>80</v>
      </c>
    </row>
    <row r="10" spans="1:7" ht="15" customHeight="1">
      <c r="A10" s="26">
        <v>1</v>
      </c>
      <c r="B10" s="27">
        <v>2</v>
      </c>
      <c r="C10" s="27">
        <v>3</v>
      </c>
      <c r="D10" s="48">
        <v>4</v>
      </c>
      <c r="E10" s="36">
        <f>+COUNTA(F10:G10)</f>
        <v>1</v>
      </c>
      <c r="F10" s="19" t="s">
        <v>300</v>
      </c>
      <c r="G10" s="14"/>
    </row>
    <row r="11" spans="1:7" ht="15" customHeight="1">
      <c r="A11" s="26">
        <v>1</v>
      </c>
      <c r="B11" s="27">
        <v>2</v>
      </c>
      <c r="C11" s="27">
        <v>3</v>
      </c>
      <c r="D11" s="48">
        <v>4</v>
      </c>
      <c r="E11" s="36">
        <f>+COUNTA(F11:G11)</f>
        <v>2</v>
      </c>
      <c r="F11" s="37" t="s">
        <v>183</v>
      </c>
      <c r="G11" s="14" t="s">
        <v>185</v>
      </c>
    </row>
    <row r="12" spans="1:7" ht="15" customHeight="1" thickBot="1">
      <c r="A12" s="26">
        <v>1</v>
      </c>
      <c r="B12" s="27">
        <v>2</v>
      </c>
      <c r="C12" s="27">
        <v>3</v>
      </c>
      <c r="D12" s="48">
        <v>4</v>
      </c>
      <c r="E12" s="36">
        <f>+COUNTA(F12:G12)</f>
        <v>1</v>
      </c>
      <c r="F12" s="14" t="s">
        <v>184</v>
      </c>
      <c r="G12" s="14"/>
    </row>
    <row r="13" spans="1:7" ht="15.75">
      <c r="A13" s="33" t="s">
        <v>109</v>
      </c>
      <c r="B13" s="6"/>
      <c r="C13" s="6"/>
      <c r="D13" s="49"/>
      <c r="E13" s="6"/>
      <c r="F13" s="57"/>
      <c r="G13" s="58"/>
    </row>
    <row r="14" spans="1:7" ht="15" customHeight="1">
      <c r="A14" s="26">
        <v>1</v>
      </c>
      <c r="B14" s="27">
        <v>2</v>
      </c>
      <c r="C14" s="27">
        <v>3</v>
      </c>
      <c r="D14" s="48">
        <v>4</v>
      </c>
      <c r="E14" s="36">
        <f>+COUNTA(F14:G14)</f>
        <v>1</v>
      </c>
      <c r="F14" s="14" t="s">
        <v>188</v>
      </c>
      <c r="G14" s="14"/>
    </row>
    <row r="15" spans="1:7" ht="15" customHeight="1" thickBot="1">
      <c r="A15" s="26">
        <v>1</v>
      </c>
      <c r="B15" s="27">
        <v>2</v>
      </c>
      <c r="C15" s="27">
        <v>3</v>
      </c>
      <c r="D15" s="48">
        <v>4</v>
      </c>
      <c r="E15" s="36">
        <f>+COUNTA(F15:G15)</f>
        <v>1</v>
      </c>
      <c r="F15" s="14" t="s">
        <v>189</v>
      </c>
      <c r="G15" s="14"/>
    </row>
    <row r="16" spans="1:7" ht="15.75">
      <c r="A16" s="33" t="s">
        <v>110</v>
      </c>
      <c r="B16" s="6"/>
      <c r="C16" s="6"/>
      <c r="D16" s="49"/>
      <c r="E16" s="6"/>
      <c r="F16" s="6"/>
      <c r="G16" s="34"/>
    </row>
    <row r="17" spans="1:7" ht="15" customHeight="1">
      <c r="A17" s="26">
        <v>1</v>
      </c>
      <c r="B17" s="27">
        <v>2</v>
      </c>
      <c r="C17" s="27">
        <v>3</v>
      </c>
      <c r="D17" s="48">
        <v>4</v>
      </c>
      <c r="E17" s="36">
        <f>+COUNTA(F17:G17)</f>
        <v>1</v>
      </c>
      <c r="F17" s="14" t="s">
        <v>187</v>
      </c>
      <c r="G17" s="14"/>
    </row>
    <row r="18" spans="1:7" ht="15" customHeight="1">
      <c r="A18" s="26">
        <v>1</v>
      </c>
      <c r="B18" s="27">
        <v>2</v>
      </c>
      <c r="C18" s="27">
        <v>3</v>
      </c>
      <c r="D18" s="48">
        <v>4</v>
      </c>
      <c r="E18" s="36">
        <f t="shared" ref="E18:E54" si="0">+COUNTA(F18:G18)</f>
        <v>1</v>
      </c>
      <c r="F18" s="19" t="s">
        <v>190</v>
      </c>
      <c r="G18" s="56"/>
    </row>
    <row r="19" spans="1:7" ht="15" customHeight="1">
      <c r="A19" s="26">
        <v>1</v>
      </c>
      <c r="B19" s="27">
        <v>2</v>
      </c>
      <c r="C19" s="27">
        <v>3</v>
      </c>
      <c r="D19" s="48">
        <v>4</v>
      </c>
      <c r="E19" s="36">
        <f t="shared" si="0"/>
        <v>2</v>
      </c>
      <c r="F19" s="19" t="s">
        <v>300</v>
      </c>
      <c r="G19" s="14" t="s">
        <v>81</v>
      </c>
    </row>
    <row r="20" spans="1:7" ht="15" customHeight="1">
      <c r="A20" s="26">
        <v>1</v>
      </c>
      <c r="B20" s="27">
        <v>2</v>
      </c>
      <c r="C20" s="27">
        <v>3</v>
      </c>
      <c r="D20" s="48">
        <v>4</v>
      </c>
      <c r="E20" s="36">
        <f t="shared" si="0"/>
        <v>1</v>
      </c>
      <c r="F20" s="19" t="s">
        <v>191</v>
      </c>
      <c r="G20" s="56"/>
    </row>
    <row r="21" spans="1:7" ht="15" customHeight="1" thickBot="1">
      <c r="A21" s="26">
        <v>1</v>
      </c>
      <c r="B21" s="27">
        <v>2</v>
      </c>
      <c r="C21" s="27">
        <v>3</v>
      </c>
      <c r="D21" s="48">
        <v>4</v>
      </c>
      <c r="E21" s="36">
        <f t="shared" si="0"/>
        <v>2</v>
      </c>
      <c r="F21" s="19" t="s">
        <v>300</v>
      </c>
      <c r="G21" s="14" t="s">
        <v>82</v>
      </c>
    </row>
    <row r="22" spans="1:7" ht="15.75">
      <c r="A22" s="33" t="s">
        <v>111</v>
      </c>
      <c r="B22" s="6"/>
      <c r="C22" s="6"/>
      <c r="D22" s="49"/>
      <c r="E22" s="6"/>
      <c r="G22" s="58"/>
    </row>
    <row r="23" spans="1:7" ht="15" customHeight="1">
      <c r="A23" s="26">
        <v>1</v>
      </c>
      <c r="B23" s="27">
        <v>2</v>
      </c>
      <c r="C23" s="27">
        <v>3</v>
      </c>
      <c r="D23" s="48">
        <v>4</v>
      </c>
      <c r="E23" s="36">
        <f t="shared" si="0"/>
        <v>1</v>
      </c>
      <c r="F23" s="19" t="s">
        <v>193</v>
      </c>
      <c r="G23" s="56"/>
    </row>
    <row r="24" spans="1:7" ht="15" customHeight="1">
      <c r="A24" s="26">
        <v>1</v>
      </c>
      <c r="B24" s="27">
        <v>2</v>
      </c>
      <c r="C24" s="27">
        <v>3</v>
      </c>
      <c r="D24" s="48">
        <v>4</v>
      </c>
      <c r="E24" s="36">
        <f t="shared" si="0"/>
        <v>2</v>
      </c>
      <c r="F24" s="19" t="s">
        <v>300</v>
      </c>
      <c r="G24" s="14" t="s">
        <v>112</v>
      </c>
    </row>
    <row r="25" spans="1:7" ht="15" customHeight="1">
      <c r="A25" s="26">
        <v>1</v>
      </c>
      <c r="B25" s="27">
        <v>2</v>
      </c>
      <c r="C25" s="27">
        <v>3</v>
      </c>
      <c r="D25" s="48">
        <v>4</v>
      </c>
      <c r="E25" s="36">
        <f t="shared" si="0"/>
        <v>1</v>
      </c>
      <c r="F25" s="19" t="s">
        <v>194</v>
      </c>
      <c r="G25" s="14"/>
    </row>
    <row r="26" spans="1:7" ht="15" customHeight="1" thickBot="1">
      <c r="A26" s="26">
        <v>1</v>
      </c>
      <c r="B26" s="27">
        <v>2</v>
      </c>
      <c r="C26" s="27">
        <v>3</v>
      </c>
      <c r="D26" s="48">
        <v>4</v>
      </c>
      <c r="E26" s="36">
        <f t="shared" si="0"/>
        <v>2</v>
      </c>
      <c r="F26" s="19" t="s">
        <v>300</v>
      </c>
      <c r="G26" s="14" t="s">
        <v>83</v>
      </c>
    </row>
    <row r="27" spans="1:7" ht="15.75" customHeight="1">
      <c r="A27" s="6" t="s">
        <v>113</v>
      </c>
      <c r="B27" s="6"/>
      <c r="C27" s="6"/>
      <c r="D27" s="49"/>
      <c r="E27" s="6"/>
      <c r="G27" s="59"/>
    </row>
    <row r="28" spans="1:7" ht="15" customHeight="1" thickBot="1">
      <c r="A28" s="15">
        <v>1</v>
      </c>
      <c r="B28" s="16">
        <v>2</v>
      </c>
      <c r="C28" s="16">
        <v>3</v>
      </c>
      <c r="D28" s="17">
        <v>4</v>
      </c>
      <c r="E28" s="36">
        <f t="shared" si="0"/>
        <v>2</v>
      </c>
      <c r="F28" s="25" t="s">
        <v>300</v>
      </c>
      <c r="G28" s="14" t="s">
        <v>114</v>
      </c>
    </row>
    <row r="29" spans="1:7" ht="15.75">
      <c r="A29" s="33" t="s">
        <v>115</v>
      </c>
      <c r="B29" s="6"/>
      <c r="C29" s="6"/>
      <c r="D29" s="49"/>
      <c r="E29" s="6"/>
      <c r="G29" s="32"/>
    </row>
    <row r="30" spans="1:7" ht="15" customHeight="1" thickBot="1">
      <c r="A30" s="15">
        <v>1</v>
      </c>
      <c r="B30" s="16">
        <v>2</v>
      </c>
      <c r="C30" s="16">
        <v>3</v>
      </c>
      <c r="D30" s="17">
        <v>4</v>
      </c>
      <c r="E30" s="36">
        <f t="shared" si="0"/>
        <v>2</v>
      </c>
      <c r="F30" s="25" t="s">
        <v>300</v>
      </c>
      <c r="G30" s="14" t="s">
        <v>116</v>
      </c>
    </row>
    <row r="31" spans="1:7" ht="15.75">
      <c r="A31" s="33" t="s">
        <v>299</v>
      </c>
      <c r="B31" s="6"/>
      <c r="C31" s="6"/>
      <c r="D31" s="49"/>
      <c r="E31" s="6"/>
      <c r="G31" s="32"/>
    </row>
    <row r="32" spans="1:7" ht="15" customHeight="1">
      <c r="A32" s="15">
        <v>1</v>
      </c>
      <c r="B32" s="16">
        <v>2</v>
      </c>
      <c r="C32" s="16">
        <v>3</v>
      </c>
      <c r="D32" s="17">
        <v>4</v>
      </c>
      <c r="E32" s="36">
        <f t="shared" si="0"/>
        <v>2</v>
      </c>
      <c r="F32" s="18" t="s">
        <v>300</v>
      </c>
      <c r="G32" s="14" t="s">
        <v>192</v>
      </c>
    </row>
    <row r="33" spans="1:7" ht="15" customHeight="1" thickBot="1">
      <c r="A33" s="15">
        <v>1</v>
      </c>
      <c r="B33" s="16">
        <v>2</v>
      </c>
      <c r="C33" s="16">
        <v>3</v>
      </c>
      <c r="D33" s="17">
        <v>4</v>
      </c>
      <c r="E33" s="36">
        <f t="shared" si="0"/>
        <v>1</v>
      </c>
      <c r="F33" s="14" t="s">
        <v>195</v>
      </c>
      <c r="G33" s="14"/>
    </row>
    <row r="34" spans="1:7" ht="15.75">
      <c r="A34" s="33" t="s">
        <v>117</v>
      </c>
      <c r="B34" s="6"/>
      <c r="C34" s="6"/>
      <c r="D34" s="49"/>
      <c r="E34" s="6"/>
      <c r="G34" s="32"/>
    </row>
    <row r="35" spans="1:7" ht="15" customHeight="1">
      <c r="A35" s="15">
        <v>1</v>
      </c>
      <c r="B35" s="16">
        <v>2</v>
      </c>
      <c r="C35" s="16">
        <v>3</v>
      </c>
      <c r="D35" s="17">
        <v>4</v>
      </c>
      <c r="E35" s="36">
        <f t="shared" si="0"/>
        <v>2</v>
      </c>
      <c r="F35" s="18" t="s">
        <v>300</v>
      </c>
      <c r="G35" s="14" t="s">
        <v>196</v>
      </c>
    </row>
    <row r="36" spans="1:7" ht="15" customHeight="1">
      <c r="A36" s="15">
        <v>1</v>
      </c>
      <c r="B36" s="16">
        <v>2</v>
      </c>
      <c r="C36" s="16">
        <v>3</v>
      </c>
      <c r="D36" s="17">
        <v>4</v>
      </c>
      <c r="E36" s="36">
        <f t="shared" si="0"/>
        <v>2</v>
      </c>
      <c r="F36" t="s">
        <v>300</v>
      </c>
      <c r="G36" s="14" t="s">
        <v>197</v>
      </c>
    </row>
    <row r="37" spans="1:7" ht="15" customHeight="1" thickBot="1">
      <c r="A37" s="15">
        <v>1</v>
      </c>
      <c r="B37" s="16">
        <v>2</v>
      </c>
      <c r="C37" s="16">
        <v>3</v>
      </c>
      <c r="D37" s="17">
        <v>4</v>
      </c>
      <c r="E37" s="36">
        <f>+COUNTA(F37:G37)</f>
        <v>2</v>
      </c>
      <c r="F37" s="62" t="s">
        <v>300</v>
      </c>
      <c r="G37" s="14" t="s">
        <v>198</v>
      </c>
    </row>
    <row r="38" spans="1:7" ht="23.25" customHeight="1">
      <c r="A38" s="39" t="s">
        <v>118</v>
      </c>
      <c r="B38" s="9"/>
      <c r="C38" s="9"/>
      <c r="D38" s="50"/>
      <c r="E38" s="9"/>
      <c r="G38" s="38"/>
    </row>
    <row r="39" spans="1:7" ht="25.5" customHeight="1" thickBot="1">
      <c r="A39" s="15">
        <v>1</v>
      </c>
      <c r="B39" s="16">
        <v>2</v>
      </c>
      <c r="C39" s="16">
        <v>3</v>
      </c>
      <c r="D39" s="17">
        <v>4</v>
      </c>
      <c r="E39" s="36">
        <f t="shared" si="0"/>
        <v>2</v>
      </c>
      <c r="F39" s="18" t="s">
        <v>300</v>
      </c>
      <c r="G39" s="14" t="s">
        <v>119</v>
      </c>
    </row>
    <row r="40" spans="1:7" ht="15.75" customHeight="1">
      <c r="A40" s="33" t="s">
        <v>120</v>
      </c>
      <c r="B40" s="6"/>
      <c r="C40" s="6"/>
      <c r="D40" s="49"/>
      <c r="E40" s="6"/>
      <c r="G40" s="32"/>
    </row>
    <row r="41" spans="1:7" ht="15" customHeight="1">
      <c r="A41" s="15">
        <v>1</v>
      </c>
      <c r="B41" s="16">
        <v>2</v>
      </c>
      <c r="C41" s="16">
        <v>3</v>
      </c>
      <c r="D41" s="17">
        <v>4</v>
      </c>
      <c r="E41" s="36">
        <f>+COUNTA(F41:G41)</f>
        <v>2</v>
      </c>
      <c r="F41" s="62" t="s">
        <v>300</v>
      </c>
      <c r="G41" s="14" t="s">
        <v>199</v>
      </c>
    </row>
    <row r="42" spans="1:7" ht="15" customHeight="1" thickBot="1">
      <c r="A42" s="15">
        <v>1</v>
      </c>
      <c r="B42" s="16">
        <v>2</v>
      </c>
      <c r="C42" s="16">
        <v>3</v>
      </c>
      <c r="D42" s="17">
        <v>4</v>
      </c>
      <c r="E42" s="36">
        <f>+COUNTA(F42:G42)</f>
        <v>2</v>
      </c>
      <c r="F42" s="62" t="s">
        <v>300</v>
      </c>
      <c r="G42" s="14" t="s">
        <v>200</v>
      </c>
    </row>
    <row r="43" spans="1:7" ht="15.75" customHeight="1">
      <c r="A43" s="33" t="s">
        <v>121</v>
      </c>
      <c r="B43" s="6"/>
      <c r="C43" s="6"/>
      <c r="D43" s="49"/>
      <c r="E43" s="6"/>
      <c r="G43" s="32"/>
    </row>
    <row r="44" spans="1:7" ht="15" customHeight="1" thickBot="1">
      <c r="A44" s="15">
        <v>1</v>
      </c>
      <c r="B44" s="16">
        <v>2</v>
      </c>
      <c r="C44" s="16">
        <v>3</v>
      </c>
      <c r="D44" s="17">
        <v>4</v>
      </c>
      <c r="E44" s="36">
        <f t="shared" si="0"/>
        <v>2</v>
      </c>
      <c r="F44" s="18" t="s">
        <v>300</v>
      </c>
      <c r="G44" s="14" t="s">
        <v>201</v>
      </c>
    </row>
    <row r="45" spans="1:7" ht="15.75">
      <c r="A45" s="33" t="s">
        <v>122</v>
      </c>
      <c r="B45" s="6"/>
      <c r="C45" s="6"/>
      <c r="D45" s="49"/>
      <c r="E45" s="6"/>
      <c r="G45" s="34"/>
    </row>
    <row r="46" spans="1:7" ht="15" customHeight="1" thickBot="1">
      <c r="A46" s="15">
        <v>1</v>
      </c>
      <c r="B46" s="16">
        <v>2</v>
      </c>
      <c r="C46" s="16">
        <v>3</v>
      </c>
      <c r="D46" s="17">
        <v>4</v>
      </c>
      <c r="E46" s="36">
        <f t="shared" si="0"/>
        <v>2</v>
      </c>
      <c r="F46" s="18" t="s">
        <v>300</v>
      </c>
      <c r="G46" s="14" t="s">
        <v>123</v>
      </c>
    </row>
    <row r="47" spans="1:7" ht="15.75">
      <c r="A47" s="33" t="s">
        <v>124</v>
      </c>
      <c r="B47" s="34"/>
      <c r="C47" s="6"/>
      <c r="D47" s="49"/>
      <c r="E47" s="6"/>
    </row>
    <row r="48" spans="1:7" ht="15" customHeight="1" thickBot="1">
      <c r="A48" s="15">
        <v>1</v>
      </c>
      <c r="B48" s="16">
        <v>2</v>
      </c>
      <c r="C48" s="16">
        <v>3</v>
      </c>
      <c r="D48" s="17">
        <v>4</v>
      </c>
      <c r="E48" s="36">
        <f t="shared" si="0"/>
        <v>2</v>
      </c>
      <c r="F48" s="18" t="s">
        <v>300</v>
      </c>
      <c r="G48" s="14" t="s">
        <v>125</v>
      </c>
    </row>
    <row r="49" spans="1:7" ht="15.75" customHeight="1">
      <c r="A49" s="33" t="s">
        <v>126</v>
      </c>
      <c r="B49" s="6"/>
      <c r="C49" s="6"/>
      <c r="D49" s="49"/>
      <c r="E49" s="6"/>
      <c r="G49" s="34"/>
    </row>
    <row r="50" spans="1:7" ht="15" customHeight="1">
      <c r="A50" s="15">
        <v>1</v>
      </c>
      <c r="B50" s="16">
        <v>2</v>
      </c>
      <c r="C50" s="16">
        <v>3</v>
      </c>
      <c r="D50" s="17">
        <v>4</v>
      </c>
      <c r="E50" s="36">
        <f t="shared" si="0"/>
        <v>2</v>
      </c>
      <c r="F50" s="62" t="s">
        <v>300</v>
      </c>
      <c r="G50" s="14" t="s">
        <v>204</v>
      </c>
    </row>
    <row r="51" spans="1:7" ht="15" customHeight="1" thickBot="1">
      <c r="A51" s="15">
        <v>1</v>
      </c>
      <c r="B51" s="16">
        <v>2</v>
      </c>
      <c r="C51" s="16">
        <v>3</v>
      </c>
      <c r="D51" s="17">
        <v>4</v>
      </c>
      <c r="E51" s="36">
        <f t="shared" si="0"/>
        <v>2</v>
      </c>
      <c r="F51" s="62" t="s">
        <v>300</v>
      </c>
      <c r="G51" s="14" t="s">
        <v>202</v>
      </c>
    </row>
    <row r="52" spans="1:7" ht="15.75" customHeight="1">
      <c r="A52" s="33" t="s">
        <v>127</v>
      </c>
      <c r="B52" s="6"/>
      <c r="C52" s="6"/>
      <c r="D52" s="49"/>
      <c r="E52" s="6"/>
      <c r="G52" s="34"/>
    </row>
    <row r="53" spans="1:7" ht="15" customHeight="1">
      <c r="A53" s="15">
        <v>1</v>
      </c>
      <c r="B53" s="16">
        <v>2</v>
      </c>
      <c r="C53" s="16">
        <v>3</v>
      </c>
      <c r="D53" s="17">
        <v>4</v>
      </c>
      <c r="E53" s="36">
        <f t="shared" si="0"/>
        <v>2</v>
      </c>
      <c r="F53" s="62" t="s">
        <v>300</v>
      </c>
      <c r="G53" s="14" t="s">
        <v>203</v>
      </c>
    </row>
    <row r="54" spans="1:7" ht="15" customHeight="1" thickBot="1">
      <c r="A54" s="15">
        <v>1</v>
      </c>
      <c r="B54" s="16">
        <v>2</v>
      </c>
      <c r="C54" s="16">
        <v>3</v>
      </c>
      <c r="D54" s="17">
        <v>4</v>
      </c>
      <c r="E54" s="36">
        <f t="shared" si="0"/>
        <v>2</v>
      </c>
      <c r="F54" s="62" t="s">
        <v>300</v>
      </c>
      <c r="G54" s="14" t="s">
        <v>209</v>
      </c>
    </row>
    <row r="55" spans="1:7" ht="24" customHeight="1" thickBot="1">
      <c r="A55" s="41" t="s">
        <v>128</v>
      </c>
      <c r="B55" s="10"/>
      <c r="C55" s="10"/>
      <c r="D55" s="51"/>
      <c r="E55" s="10"/>
      <c r="F55" s="40"/>
      <c r="G55" s="40"/>
    </row>
    <row r="56" spans="1:7" ht="15.75">
      <c r="A56" s="33" t="s">
        <v>129</v>
      </c>
      <c r="B56" s="6"/>
      <c r="C56" s="6"/>
      <c r="D56" s="49"/>
      <c r="E56" s="6"/>
      <c r="F56" s="34"/>
      <c r="G56" s="34"/>
    </row>
    <row r="57" spans="1:7" ht="15" customHeight="1" thickBot="1">
      <c r="A57" s="15">
        <v>1</v>
      </c>
      <c r="B57" s="16">
        <v>2</v>
      </c>
      <c r="C57" s="16">
        <v>3</v>
      </c>
      <c r="D57" s="17">
        <v>4</v>
      </c>
      <c r="E57" s="36">
        <f>+COUNTA(F57:G57)</f>
        <v>2</v>
      </c>
      <c r="F57" s="18" t="s">
        <v>300</v>
      </c>
      <c r="G57" s="14" t="s">
        <v>130</v>
      </c>
    </row>
    <row r="58" spans="1:7" ht="15.75">
      <c r="A58" s="33" t="s">
        <v>131</v>
      </c>
      <c r="B58" s="6"/>
      <c r="C58" s="6"/>
      <c r="D58" s="49"/>
      <c r="E58" s="6"/>
      <c r="G58" s="34"/>
    </row>
    <row r="59" spans="1:7" ht="15" customHeight="1" thickBot="1">
      <c r="A59" s="15">
        <v>1</v>
      </c>
      <c r="B59" s="16">
        <v>2</v>
      </c>
      <c r="C59" s="16">
        <v>3</v>
      </c>
      <c r="D59" s="17">
        <v>4</v>
      </c>
      <c r="E59" s="36">
        <f>+COUNTA(F59:G59)</f>
        <v>2</v>
      </c>
      <c r="F59" s="18" t="s">
        <v>300</v>
      </c>
      <c r="G59" s="14" t="s">
        <v>210</v>
      </c>
    </row>
    <row r="60" spans="1:7" ht="15.75">
      <c r="A60" s="33" t="s">
        <v>132</v>
      </c>
      <c r="B60" s="6"/>
      <c r="C60" s="6"/>
      <c r="D60" s="49"/>
      <c r="E60" s="6"/>
      <c r="G60" s="34"/>
    </row>
    <row r="61" spans="1:7" ht="15" customHeight="1">
      <c r="A61" s="15">
        <v>1</v>
      </c>
      <c r="B61" s="16">
        <v>2</v>
      </c>
      <c r="C61" s="16">
        <v>3</v>
      </c>
      <c r="D61" s="17">
        <v>4</v>
      </c>
      <c r="E61" s="36">
        <f t="shared" ref="E61:E86" si="1">+COUNTA(F61:G61)</f>
        <v>1</v>
      </c>
      <c r="F61" s="19" t="s">
        <v>213</v>
      </c>
      <c r="G61" s="56"/>
    </row>
    <row r="62" spans="1:7" ht="15" customHeight="1">
      <c r="A62" s="15">
        <v>1</v>
      </c>
      <c r="B62" s="16">
        <v>2</v>
      </c>
      <c r="C62" s="16">
        <v>3</v>
      </c>
      <c r="D62" s="17">
        <v>4</v>
      </c>
      <c r="E62" s="36">
        <f t="shared" si="1"/>
        <v>1</v>
      </c>
      <c r="F62" s="14" t="s">
        <v>84</v>
      </c>
      <c r="G62" s="14"/>
    </row>
    <row r="63" spans="1:7" ht="15" customHeight="1">
      <c r="A63" s="15">
        <v>1</v>
      </c>
      <c r="B63" s="16">
        <v>2</v>
      </c>
      <c r="C63" s="16">
        <v>3</v>
      </c>
      <c r="D63" s="17">
        <v>4</v>
      </c>
      <c r="E63" s="36">
        <f t="shared" si="1"/>
        <v>1</v>
      </c>
      <c r="F63" s="19" t="s">
        <v>214</v>
      </c>
      <c r="G63" s="56"/>
    </row>
    <row r="64" spans="1:7" ht="15" customHeight="1">
      <c r="A64" s="15">
        <v>1</v>
      </c>
      <c r="B64" s="16">
        <v>2</v>
      </c>
      <c r="C64" s="16">
        <v>3</v>
      </c>
      <c r="D64" s="17">
        <v>4</v>
      </c>
      <c r="E64" s="36">
        <f t="shared" si="1"/>
        <v>1</v>
      </c>
      <c r="F64" s="14" t="s">
        <v>215</v>
      </c>
      <c r="G64" s="14"/>
    </row>
    <row r="65" spans="1:7" ht="15" customHeight="1">
      <c r="A65" s="15">
        <v>1</v>
      </c>
      <c r="B65" s="16">
        <v>2</v>
      </c>
      <c r="C65" s="16">
        <v>3</v>
      </c>
      <c r="D65" s="17">
        <v>4</v>
      </c>
      <c r="E65" s="36">
        <f t="shared" si="1"/>
        <v>1</v>
      </c>
      <c r="F65" s="14" t="s">
        <v>216</v>
      </c>
      <c r="G65" s="56"/>
    </row>
    <row r="66" spans="1:7" ht="15" customHeight="1">
      <c r="A66" s="15">
        <v>1</v>
      </c>
      <c r="B66" s="16">
        <v>2</v>
      </c>
      <c r="C66" s="16">
        <v>3</v>
      </c>
      <c r="D66" s="17">
        <v>4</v>
      </c>
      <c r="E66" s="36">
        <f t="shared" si="1"/>
        <v>1</v>
      </c>
      <c r="F66" s="19" t="s">
        <v>217</v>
      </c>
      <c r="G66" s="56"/>
    </row>
    <row r="67" spans="1:7" ht="15" customHeight="1">
      <c r="A67" s="15">
        <v>1</v>
      </c>
      <c r="B67" s="16">
        <v>2</v>
      </c>
      <c r="C67" s="16">
        <v>3</v>
      </c>
      <c r="D67" s="17">
        <v>4</v>
      </c>
      <c r="E67" s="36">
        <f t="shared" si="1"/>
        <v>1</v>
      </c>
      <c r="F67" s="14" t="s">
        <v>85</v>
      </c>
      <c r="G67" s="14"/>
    </row>
    <row r="68" spans="1:7" ht="15" customHeight="1">
      <c r="A68" s="15">
        <v>1</v>
      </c>
      <c r="B68" s="16">
        <v>2</v>
      </c>
      <c r="C68" s="16">
        <v>3</v>
      </c>
      <c r="D68" s="17">
        <v>4</v>
      </c>
      <c r="E68" s="36">
        <f t="shared" si="1"/>
        <v>1</v>
      </c>
      <c r="F68" s="19" t="s">
        <v>218</v>
      </c>
      <c r="G68" s="56"/>
    </row>
    <row r="69" spans="1:7" ht="15" customHeight="1">
      <c r="A69" s="15">
        <v>1</v>
      </c>
      <c r="B69" s="16">
        <v>2</v>
      </c>
      <c r="C69" s="16">
        <v>3</v>
      </c>
      <c r="D69" s="17">
        <v>4</v>
      </c>
      <c r="E69" s="36">
        <f t="shared" si="1"/>
        <v>1</v>
      </c>
      <c r="F69" s="14" t="s">
        <v>231</v>
      </c>
      <c r="G69" s="14"/>
    </row>
    <row r="70" spans="1:7" ht="15" customHeight="1">
      <c r="A70" s="15">
        <v>1</v>
      </c>
      <c r="B70" s="16">
        <v>2</v>
      </c>
      <c r="C70" s="16">
        <v>3</v>
      </c>
      <c r="D70" s="17">
        <v>4</v>
      </c>
      <c r="E70" s="36">
        <f t="shared" si="1"/>
        <v>1</v>
      </c>
      <c r="F70" s="14" t="s">
        <v>298</v>
      </c>
      <c r="G70" s="56"/>
    </row>
    <row r="71" spans="1:7" ht="15" customHeight="1">
      <c r="A71" s="15">
        <v>1</v>
      </c>
      <c r="B71" s="16">
        <v>2</v>
      </c>
      <c r="C71" s="16">
        <v>3</v>
      </c>
      <c r="D71" s="17">
        <v>4</v>
      </c>
      <c r="E71" s="36">
        <f t="shared" si="1"/>
        <v>1</v>
      </c>
      <c r="F71" s="19" t="s">
        <v>219</v>
      </c>
      <c r="G71" s="56"/>
    </row>
    <row r="72" spans="1:7" ht="15" customHeight="1">
      <c r="A72" s="15">
        <v>1</v>
      </c>
      <c r="B72" s="16">
        <v>2</v>
      </c>
      <c r="C72" s="16">
        <v>3</v>
      </c>
      <c r="D72" s="17">
        <v>4</v>
      </c>
      <c r="E72" s="36">
        <f t="shared" si="1"/>
        <v>1</v>
      </c>
      <c r="F72" s="14" t="s">
        <v>220</v>
      </c>
      <c r="G72" s="14"/>
    </row>
    <row r="73" spans="1:7" ht="15" customHeight="1">
      <c r="A73" s="15">
        <v>1</v>
      </c>
      <c r="B73" s="16">
        <v>2</v>
      </c>
      <c r="C73" s="16">
        <v>3</v>
      </c>
      <c r="D73" s="17">
        <v>4</v>
      </c>
      <c r="E73" s="36">
        <f t="shared" si="1"/>
        <v>1</v>
      </c>
      <c r="F73" s="14" t="s">
        <v>221</v>
      </c>
      <c r="G73" s="56"/>
    </row>
    <row r="74" spans="1:7" ht="15" customHeight="1">
      <c r="A74" s="15">
        <v>1</v>
      </c>
      <c r="B74" s="16">
        <v>2</v>
      </c>
      <c r="C74" s="16">
        <v>3</v>
      </c>
      <c r="D74" s="17">
        <v>4</v>
      </c>
      <c r="E74" s="36">
        <f t="shared" si="1"/>
        <v>1</v>
      </c>
      <c r="F74" s="19" t="s">
        <v>222</v>
      </c>
      <c r="G74" s="56"/>
    </row>
    <row r="75" spans="1:7" ht="15" customHeight="1">
      <c r="A75" s="15">
        <v>1</v>
      </c>
      <c r="B75" s="16">
        <v>2</v>
      </c>
      <c r="C75" s="16">
        <v>3</v>
      </c>
      <c r="D75" s="17">
        <v>4</v>
      </c>
      <c r="E75" s="36">
        <f t="shared" si="1"/>
        <v>1</v>
      </c>
      <c r="F75" s="14" t="s">
        <v>86</v>
      </c>
      <c r="G75" s="14"/>
    </row>
    <row r="76" spans="1:7" ht="15" customHeight="1">
      <c r="A76" s="15">
        <v>1</v>
      </c>
      <c r="B76" s="16">
        <v>2</v>
      </c>
      <c r="C76" s="16">
        <v>3</v>
      </c>
      <c r="D76" s="17"/>
      <c r="E76" s="36">
        <f t="shared" si="1"/>
        <v>1</v>
      </c>
      <c r="F76" s="19" t="s">
        <v>223</v>
      </c>
      <c r="G76" s="56"/>
    </row>
    <row r="77" spans="1:7" ht="15" customHeight="1">
      <c r="A77" s="15">
        <v>1</v>
      </c>
      <c r="B77" s="16">
        <v>2</v>
      </c>
      <c r="C77" s="16">
        <v>3</v>
      </c>
      <c r="D77" s="17"/>
      <c r="E77" s="36">
        <f t="shared" si="1"/>
        <v>1</v>
      </c>
      <c r="F77" s="14" t="s">
        <v>224</v>
      </c>
      <c r="G77" s="14"/>
    </row>
    <row r="78" spans="1:7" ht="15" customHeight="1">
      <c r="A78" s="15">
        <v>1</v>
      </c>
      <c r="B78" s="16">
        <v>2</v>
      </c>
      <c r="C78" s="16">
        <v>3</v>
      </c>
      <c r="D78" s="17"/>
      <c r="E78" s="36">
        <f t="shared" si="1"/>
        <v>1</v>
      </c>
      <c r="F78" s="14" t="s">
        <v>225</v>
      </c>
      <c r="G78" s="56"/>
    </row>
    <row r="79" spans="1:7" ht="15" customHeight="1">
      <c r="A79" s="15">
        <v>1</v>
      </c>
      <c r="B79" s="16">
        <v>2</v>
      </c>
      <c r="C79" s="16">
        <v>3</v>
      </c>
      <c r="D79" s="17">
        <v>4</v>
      </c>
      <c r="E79" s="36">
        <f t="shared" si="1"/>
        <v>1</v>
      </c>
      <c r="F79" s="19" t="s">
        <v>226</v>
      </c>
      <c r="G79" s="56"/>
    </row>
    <row r="80" spans="1:7" ht="15" customHeight="1">
      <c r="A80" s="15">
        <v>1</v>
      </c>
      <c r="B80" s="16">
        <v>2</v>
      </c>
      <c r="C80" s="16">
        <v>3</v>
      </c>
      <c r="D80" s="17">
        <v>4</v>
      </c>
      <c r="E80" s="36">
        <f t="shared" si="1"/>
        <v>1</v>
      </c>
      <c r="F80" s="14" t="s">
        <v>87</v>
      </c>
      <c r="G80" s="14"/>
    </row>
    <row r="81" spans="1:7" ht="15" customHeight="1">
      <c r="A81" s="15">
        <v>1</v>
      </c>
      <c r="B81" s="16">
        <v>2</v>
      </c>
      <c r="C81" s="16">
        <v>3</v>
      </c>
      <c r="D81" s="17">
        <v>4</v>
      </c>
      <c r="E81" s="36">
        <f t="shared" si="1"/>
        <v>1</v>
      </c>
      <c r="F81" s="19" t="s">
        <v>227</v>
      </c>
      <c r="G81" s="56"/>
    </row>
    <row r="82" spans="1:7" ht="15" customHeight="1">
      <c r="A82" s="15">
        <v>1</v>
      </c>
      <c r="B82" s="16">
        <v>2</v>
      </c>
      <c r="C82" s="16">
        <v>3</v>
      </c>
      <c r="D82" s="17">
        <v>4</v>
      </c>
      <c r="E82" s="36">
        <f t="shared" si="1"/>
        <v>1</v>
      </c>
      <c r="F82" s="14" t="s">
        <v>88</v>
      </c>
      <c r="G82" s="14"/>
    </row>
    <row r="83" spans="1:7" ht="15" customHeight="1">
      <c r="A83" s="15">
        <v>1</v>
      </c>
      <c r="B83" s="16">
        <v>2</v>
      </c>
      <c r="C83" s="16">
        <v>3</v>
      </c>
      <c r="D83" s="17">
        <v>4</v>
      </c>
      <c r="E83" s="36">
        <f t="shared" si="1"/>
        <v>1</v>
      </c>
      <c r="F83" s="19" t="s">
        <v>228</v>
      </c>
      <c r="G83" s="56"/>
    </row>
    <row r="84" spans="1:7" ht="15" customHeight="1">
      <c r="A84" s="15">
        <v>1</v>
      </c>
      <c r="B84" s="16">
        <v>2</v>
      </c>
      <c r="C84" s="16">
        <v>3</v>
      </c>
      <c r="D84" s="17">
        <v>4</v>
      </c>
      <c r="E84" s="36">
        <f t="shared" si="1"/>
        <v>1</v>
      </c>
      <c r="F84" s="14" t="s">
        <v>229</v>
      </c>
      <c r="G84" s="14"/>
    </row>
    <row r="85" spans="1:7" ht="15" customHeight="1">
      <c r="A85" s="15">
        <v>1</v>
      </c>
      <c r="B85" s="16">
        <v>2</v>
      </c>
      <c r="C85" s="16">
        <v>3</v>
      </c>
      <c r="D85" s="17">
        <v>4</v>
      </c>
      <c r="E85" s="36">
        <f t="shared" si="1"/>
        <v>1</v>
      </c>
      <c r="F85" s="14" t="s">
        <v>211</v>
      </c>
      <c r="G85" s="56"/>
    </row>
    <row r="86" spans="1:7" ht="15" customHeight="1">
      <c r="A86" s="15">
        <v>1</v>
      </c>
      <c r="B86" s="16">
        <v>2</v>
      </c>
      <c r="C86" s="16">
        <v>3</v>
      </c>
      <c r="D86" s="17">
        <v>4</v>
      </c>
      <c r="E86" s="36">
        <f t="shared" si="1"/>
        <v>1</v>
      </c>
      <c r="F86" s="19" t="s">
        <v>230</v>
      </c>
    </row>
    <row r="87" spans="1:7" ht="15" customHeight="1" thickBot="1">
      <c r="A87" s="15">
        <v>1</v>
      </c>
      <c r="B87" s="16">
        <v>2</v>
      </c>
      <c r="C87" s="16">
        <v>3</v>
      </c>
      <c r="D87" s="17">
        <v>4</v>
      </c>
      <c r="E87" s="36">
        <f>+COUNTA(F87:G87)</f>
        <v>1</v>
      </c>
      <c r="F87" s="14" t="s">
        <v>212</v>
      </c>
      <c r="G87" s="14"/>
    </row>
    <row r="88" spans="1:7" ht="15.75">
      <c r="A88" s="33" t="s">
        <v>133</v>
      </c>
      <c r="B88" s="6"/>
      <c r="C88" s="6"/>
      <c r="D88" s="49"/>
      <c r="E88" s="6"/>
      <c r="F88" s="56"/>
      <c r="G88" s="60"/>
    </row>
    <row r="89" spans="1:7" ht="15" customHeight="1">
      <c r="A89" s="15">
        <v>1</v>
      </c>
      <c r="B89" s="16">
        <v>2</v>
      </c>
      <c r="C89" s="16">
        <v>3</v>
      </c>
      <c r="D89" s="17"/>
      <c r="E89" s="36">
        <f t="shared" ref="E89:E98" si="2">+COUNTA(F89:G89)</f>
        <v>1</v>
      </c>
      <c r="F89" s="19" t="s">
        <v>234</v>
      </c>
    </row>
    <row r="90" spans="1:7" ht="15" customHeight="1">
      <c r="A90" s="15">
        <v>1</v>
      </c>
      <c r="B90" s="16">
        <v>2</v>
      </c>
      <c r="C90" s="16">
        <v>3</v>
      </c>
      <c r="D90" s="17"/>
      <c r="E90" s="36">
        <f t="shared" si="2"/>
        <v>1</v>
      </c>
      <c r="F90" s="14" t="s">
        <v>89</v>
      </c>
      <c r="G90" s="14"/>
    </row>
    <row r="91" spans="1:7" ht="15" customHeight="1">
      <c r="A91" s="15">
        <v>1</v>
      </c>
      <c r="B91" s="16">
        <v>2</v>
      </c>
      <c r="C91" s="16"/>
      <c r="D91" s="17"/>
      <c r="E91" s="36">
        <f t="shared" si="2"/>
        <v>1</v>
      </c>
      <c r="F91" s="19" t="s">
        <v>235</v>
      </c>
    </row>
    <row r="92" spans="1:7" ht="15" customHeight="1">
      <c r="A92" s="15">
        <v>1</v>
      </c>
      <c r="B92" s="16">
        <v>2</v>
      </c>
      <c r="C92" s="16"/>
      <c r="D92" s="17"/>
      <c r="E92" s="36">
        <f t="shared" si="2"/>
        <v>2</v>
      </c>
      <c r="F92" s="14" t="s">
        <v>233</v>
      </c>
      <c r="G92" s="14" t="s">
        <v>233</v>
      </c>
    </row>
    <row r="93" spans="1:7" ht="15" customHeight="1">
      <c r="A93" s="15">
        <v>1</v>
      </c>
      <c r="B93" s="16">
        <v>2</v>
      </c>
      <c r="C93" s="16"/>
      <c r="D93" s="17"/>
      <c r="E93" s="36">
        <f t="shared" si="2"/>
        <v>2</v>
      </c>
      <c r="F93" s="19" t="s">
        <v>236</v>
      </c>
      <c r="G93" s="14" t="s">
        <v>90</v>
      </c>
    </row>
    <row r="94" spans="1:7" ht="15" customHeight="1">
      <c r="A94" s="15">
        <v>1</v>
      </c>
      <c r="B94" s="16">
        <v>2</v>
      </c>
      <c r="C94" s="16"/>
      <c r="D94" s="17"/>
      <c r="E94" s="36">
        <f t="shared" si="2"/>
        <v>2</v>
      </c>
      <c r="F94" s="19" t="s">
        <v>237</v>
      </c>
      <c r="G94" s="14" t="s">
        <v>232</v>
      </c>
    </row>
    <row r="95" spans="1:7" ht="15" customHeight="1">
      <c r="A95" s="15">
        <v>1</v>
      </c>
      <c r="B95" s="16">
        <v>2</v>
      </c>
      <c r="C95" s="16">
        <v>3</v>
      </c>
      <c r="D95" s="17">
        <v>4</v>
      </c>
      <c r="E95" s="36">
        <f t="shared" si="2"/>
        <v>2</v>
      </c>
      <c r="F95" s="19" t="s">
        <v>241</v>
      </c>
      <c r="G95" s="14" t="s">
        <v>238</v>
      </c>
    </row>
    <row r="96" spans="1:7" ht="15" customHeight="1">
      <c r="A96" s="15">
        <v>1</v>
      </c>
      <c r="B96" s="16"/>
      <c r="C96" s="16"/>
      <c r="D96" s="17"/>
      <c r="E96" s="36">
        <f t="shared" si="2"/>
        <v>2</v>
      </c>
      <c r="F96" s="14" t="s">
        <v>300</v>
      </c>
      <c r="G96" s="14" t="s">
        <v>239</v>
      </c>
    </row>
    <row r="97" spans="1:7" ht="15" customHeight="1">
      <c r="A97" s="15">
        <v>1</v>
      </c>
      <c r="B97" s="16">
        <v>2</v>
      </c>
      <c r="C97" s="16">
        <v>3</v>
      </c>
      <c r="D97" s="17">
        <v>4</v>
      </c>
      <c r="E97" s="36">
        <f t="shared" si="2"/>
        <v>2</v>
      </c>
      <c r="F97" s="19" t="s">
        <v>242</v>
      </c>
      <c r="G97" s="14" t="s">
        <v>91</v>
      </c>
    </row>
    <row r="98" spans="1:7" ht="15" customHeight="1" thickBot="1">
      <c r="A98" s="15">
        <v>1</v>
      </c>
      <c r="B98" s="16">
        <v>2</v>
      </c>
      <c r="C98" s="16">
        <v>3</v>
      </c>
      <c r="D98" s="17">
        <v>4</v>
      </c>
      <c r="E98" s="36">
        <f t="shared" si="2"/>
        <v>2</v>
      </c>
      <c r="F98" s="19" t="s">
        <v>240</v>
      </c>
      <c r="G98" s="14" t="s">
        <v>92</v>
      </c>
    </row>
    <row r="99" spans="1:7" ht="16.5" thickBot="1">
      <c r="A99" s="42" t="s">
        <v>134</v>
      </c>
      <c r="B99" s="11"/>
      <c r="C99" s="11"/>
      <c r="D99" s="52"/>
      <c r="E99" s="11"/>
      <c r="F99" s="56"/>
      <c r="G99" s="61"/>
    </row>
    <row r="100" spans="1:7" ht="15" customHeight="1">
      <c r="A100" s="22">
        <v>1</v>
      </c>
      <c r="B100" s="23">
        <v>2</v>
      </c>
      <c r="C100" s="23">
        <v>3</v>
      </c>
      <c r="D100" s="24">
        <v>4</v>
      </c>
      <c r="E100" s="36">
        <f>+COUNTA(F100:G100)</f>
        <v>2</v>
      </c>
      <c r="F100" s="19" t="s">
        <v>243</v>
      </c>
      <c r="G100" s="14" t="s">
        <v>93</v>
      </c>
    </row>
    <row r="101" spans="1:7" ht="15" customHeight="1">
      <c r="A101" s="15">
        <v>1</v>
      </c>
      <c r="B101" s="16">
        <v>2</v>
      </c>
      <c r="C101" s="16">
        <v>3</v>
      </c>
      <c r="D101" s="17">
        <v>4</v>
      </c>
      <c r="E101" s="36">
        <v>2</v>
      </c>
      <c r="F101" s="18"/>
      <c r="G101" s="14" t="s">
        <v>244</v>
      </c>
    </row>
    <row r="102" spans="1:7" ht="15" customHeight="1" thickBot="1">
      <c r="A102" s="15">
        <v>1</v>
      </c>
      <c r="B102" s="16">
        <v>2</v>
      </c>
      <c r="C102" s="16">
        <v>3</v>
      </c>
      <c r="D102" s="17">
        <v>4</v>
      </c>
      <c r="E102" s="36">
        <v>2</v>
      </c>
      <c r="F102" s="18"/>
      <c r="G102" s="14" t="s">
        <v>245</v>
      </c>
    </row>
    <row r="103" spans="1:7" ht="15.75" customHeight="1">
      <c r="A103" s="33" t="s">
        <v>135</v>
      </c>
      <c r="B103" s="6"/>
      <c r="C103" s="6"/>
      <c r="D103" s="49"/>
      <c r="E103" s="6"/>
      <c r="F103" s="56"/>
      <c r="G103" s="61"/>
    </row>
    <row r="104" spans="1:7" ht="15" customHeight="1">
      <c r="A104" s="15">
        <v>1</v>
      </c>
      <c r="B104" s="16">
        <v>2</v>
      </c>
      <c r="C104" s="16">
        <v>3</v>
      </c>
      <c r="D104" s="17">
        <v>4</v>
      </c>
      <c r="E104" s="36">
        <v>2</v>
      </c>
      <c r="F104" s="18"/>
      <c r="G104" s="14" t="s">
        <v>246</v>
      </c>
    </row>
    <row r="105" spans="1:7" ht="15" customHeight="1">
      <c r="A105" s="15">
        <v>1</v>
      </c>
      <c r="B105" s="16">
        <v>2</v>
      </c>
      <c r="C105" s="16">
        <v>3</v>
      </c>
      <c r="D105" s="17">
        <v>4</v>
      </c>
      <c r="E105" s="36">
        <v>2</v>
      </c>
      <c r="F105" s="18"/>
      <c r="G105" s="14" t="s">
        <v>247</v>
      </c>
    </row>
    <row r="106" spans="1:7" ht="15" customHeight="1">
      <c r="A106" s="15">
        <v>1</v>
      </c>
      <c r="B106" s="16">
        <v>2</v>
      </c>
      <c r="C106" s="16">
        <v>3</v>
      </c>
      <c r="D106" s="17">
        <v>4</v>
      </c>
      <c r="E106" s="36">
        <v>2</v>
      </c>
      <c r="F106" s="18"/>
      <c r="G106" s="14" t="s">
        <v>248</v>
      </c>
    </row>
    <row r="107" spans="1:7" ht="15" customHeight="1" thickBot="1">
      <c r="A107" s="15">
        <v>1</v>
      </c>
      <c r="B107" s="16">
        <v>2</v>
      </c>
      <c r="C107" s="16"/>
      <c r="D107" s="17"/>
      <c r="E107" s="36">
        <f>+COUNTA(F107:G107)</f>
        <v>2</v>
      </c>
      <c r="F107" s="19" t="s">
        <v>249</v>
      </c>
      <c r="G107" s="14" t="s">
        <v>94</v>
      </c>
    </row>
    <row r="108" spans="1:7" ht="15.75">
      <c r="A108" s="33" t="s">
        <v>136</v>
      </c>
      <c r="B108" s="6"/>
      <c r="C108" s="6"/>
      <c r="D108" s="49"/>
      <c r="E108" s="6"/>
      <c r="F108" s="61"/>
      <c r="G108" s="61"/>
    </row>
    <row r="109" spans="1:7" ht="15" customHeight="1">
      <c r="A109" s="15">
        <v>1</v>
      </c>
      <c r="B109" s="16">
        <v>2</v>
      </c>
      <c r="C109" s="16">
        <v>3</v>
      </c>
      <c r="D109" s="17">
        <v>4</v>
      </c>
      <c r="E109" s="36">
        <v>2</v>
      </c>
      <c r="F109" s="18"/>
      <c r="G109" s="14" t="s">
        <v>250</v>
      </c>
    </row>
    <row r="110" spans="1:7" ht="15" customHeight="1">
      <c r="A110" s="15">
        <v>1</v>
      </c>
      <c r="B110" s="16">
        <v>2</v>
      </c>
      <c r="C110" s="16">
        <v>3</v>
      </c>
      <c r="D110" s="17">
        <v>4</v>
      </c>
      <c r="E110" s="36">
        <v>2</v>
      </c>
      <c r="F110" s="18"/>
      <c r="G110" s="14" t="s">
        <v>251</v>
      </c>
    </row>
    <row r="111" spans="1:7" ht="15" customHeight="1" thickBot="1">
      <c r="A111" s="15">
        <v>1</v>
      </c>
      <c r="B111" s="16">
        <v>2</v>
      </c>
      <c r="C111" s="16">
        <v>3</v>
      </c>
      <c r="D111" s="17">
        <v>4</v>
      </c>
      <c r="E111" s="36">
        <v>2</v>
      </c>
      <c r="F111" s="18"/>
      <c r="G111" s="14" t="s">
        <v>252</v>
      </c>
    </row>
    <row r="112" spans="1:7" ht="15.75" customHeight="1">
      <c r="A112" s="33" t="s">
        <v>137</v>
      </c>
      <c r="B112" s="6"/>
      <c r="C112" s="6"/>
      <c r="D112" s="49"/>
      <c r="E112" s="6"/>
      <c r="G112" s="34"/>
    </row>
    <row r="113" spans="1:7" ht="15" customHeight="1" thickBot="1">
      <c r="A113" s="15">
        <v>1</v>
      </c>
      <c r="B113" s="16">
        <v>2</v>
      </c>
      <c r="C113" s="16">
        <v>3</v>
      </c>
      <c r="D113" s="17">
        <v>4</v>
      </c>
      <c r="E113" s="36">
        <v>2</v>
      </c>
      <c r="F113" s="18"/>
      <c r="G113" s="14" t="s">
        <v>138</v>
      </c>
    </row>
    <row r="114" spans="1:7" ht="15.75">
      <c r="A114" s="33" t="s">
        <v>139</v>
      </c>
      <c r="B114" s="6"/>
      <c r="C114" s="6"/>
      <c r="D114" s="49"/>
      <c r="E114" s="6"/>
      <c r="G114" s="34"/>
    </row>
    <row r="115" spans="1:7" ht="15" customHeight="1" thickBot="1">
      <c r="A115" s="15">
        <v>1</v>
      </c>
      <c r="B115" s="16">
        <v>2</v>
      </c>
      <c r="C115" s="16">
        <v>3</v>
      </c>
      <c r="D115" s="17">
        <v>4</v>
      </c>
      <c r="E115" s="36">
        <v>2</v>
      </c>
      <c r="F115" s="18"/>
      <c r="G115" s="14" t="s">
        <v>253</v>
      </c>
    </row>
    <row r="116" spans="1:7" ht="15.75">
      <c r="A116" s="33" t="s">
        <v>140</v>
      </c>
      <c r="B116" s="6"/>
      <c r="C116" s="6"/>
      <c r="D116" s="49"/>
      <c r="E116" s="6"/>
      <c r="G116" s="34"/>
    </row>
    <row r="117" spans="1:7" ht="15" customHeight="1">
      <c r="A117" s="15">
        <v>1</v>
      </c>
      <c r="B117" s="16">
        <v>2</v>
      </c>
      <c r="C117" s="16">
        <v>3</v>
      </c>
      <c r="D117" s="17">
        <v>4</v>
      </c>
      <c r="E117" s="36">
        <v>2</v>
      </c>
      <c r="F117" s="18"/>
      <c r="G117" s="14" t="s">
        <v>141</v>
      </c>
    </row>
    <row r="118" spans="1:7" ht="15" customHeight="1">
      <c r="A118" s="15">
        <v>1</v>
      </c>
      <c r="B118" s="16">
        <v>2</v>
      </c>
      <c r="C118" s="16">
        <v>3</v>
      </c>
      <c r="D118" s="17">
        <v>4</v>
      </c>
      <c r="E118" s="36">
        <v>2</v>
      </c>
      <c r="F118" s="18"/>
      <c r="G118" s="14" t="s">
        <v>255</v>
      </c>
    </row>
    <row r="119" spans="1:7" ht="15" customHeight="1" thickBot="1">
      <c r="A119" s="15">
        <v>1</v>
      </c>
      <c r="B119" s="16">
        <v>2</v>
      </c>
      <c r="C119" s="16">
        <v>3</v>
      </c>
      <c r="D119" s="17">
        <v>4</v>
      </c>
      <c r="E119" s="36">
        <v>2</v>
      </c>
      <c r="F119" s="18"/>
      <c r="G119" s="14" t="s">
        <v>254</v>
      </c>
    </row>
    <row r="120" spans="1:7" ht="24" thickBot="1">
      <c r="A120" s="41" t="s">
        <v>142</v>
      </c>
      <c r="B120" s="10"/>
      <c r="C120" s="10"/>
      <c r="D120" s="51"/>
      <c r="E120" s="10"/>
      <c r="G120" s="43"/>
    </row>
    <row r="121" spans="1:7" ht="15.75">
      <c r="A121" s="33" t="s">
        <v>143</v>
      </c>
      <c r="B121" s="6"/>
      <c r="C121" s="6"/>
      <c r="D121" s="49"/>
      <c r="E121" s="6"/>
      <c r="G121" s="34"/>
    </row>
    <row r="122" spans="1:7" ht="15" customHeight="1">
      <c r="A122" s="15">
        <v>1</v>
      </c>
      <c r="B122" s="16">
        <v>2</v>
      </c>
      <c r="C122" s="16">
        <v>3</v>
      </c>
      <c r="D122" s="17">
        <v>4</v>
      </c>
      <c r="E122" s="36">
        <f>+COUNTA(F122:G122)</f>
        <v>2</v>
      </c>
      <c r="F122" s="19" t="s">
        <v>257</v>
      </c>
      <c r="G122" s="14" t="s">
        <v>144</v>
      </c>
    </row>
    <row r="123" spans="1:7" ht="15" customHeight="1">
      <c r="A123" s="15"/>
      <c r="B123" s="16"/>
      <c r="C123" s="16"/>
      <c r="D123" s="17">
        <v>4</v>
      </c>
      <c r="E123" s="36">
        <v>2</v>
      </c>
      <c r="F123" s="18"/>
      <c r="G123" s="14" t="s">
        <v>258</v>
      </c>
    </row>
    <row r="124" spans="1:7" ht="15" customHeight="1">
      <c r="A124" s="15">
        <v>1</v>
      </c>
      <c r="B124" s="16">
        <v>2</v>
      </c>
      <c r="C124" s="16">
        <v>3</v>
      </c>
      <c r="D124" s="17">
        <v>4</v>
      </c>
      <c r="E124" s="36">
        <v>2</v>
      </c>
      <c r="F124" s="18"/>
      <c r="G124" s="14" t="s">
        <v>259</v>
      </c>
    </row>
    <row r="125" spans="1:7" ht="15" customHeight="1">
      <c r="A125" s="15">
        <v>1</v>
      </c>
      <c r="B125" s="16">
        <v>2</v>
      </c>
      <c r="C125" s="16">
        <v>3</v>
      </c>
      <c r="D125" s="17">
        <v>4</v>
      </c>
      <c r="E125" s="36">
        <f>+COUNTA(F125:G125)</f>
        <v>2</v>
      </c>
      <c r="F125" s="19" t="s">
        <v>260</v>
      </c>
      <c r="G125" s="14" t="s">
        <v>95</v>
      </c>
    </row>
    <row r="126" spans="1:7" ht="15" customHeight="1" thickBot="1">
      <c r="A126" s="15">
        <v>1</v>
      </c>
      <c r="B126" s="16">
        <v>2</v>
      </c>
      <c r="C126" s="16">
        <v>3</v>
      </c>
      <c r="D126" s="17">
        <v>4</v>
      </c>
      <c r="E126" s="36">
        <v>2</v>
      </c>
      <c r="F126" s="18"/>
      <c r="G126" s="14" t="s">
        <v>256</v>
      </c>
    </row>
    <row r="127" spans="1:7" ht="15.75">
      <c r="A127" s="33" t="s">
        <v>145</v>
      </c>
      <c r="B127" s="6"/>
      <c r="C127" s="6"/>
      <c r="D127" s="49"/>
      <c r="E127" s="6"/>
      <c r="G127" s="34"/>
    </row>
    <row r="128" spans="1:7" ht="15" customHeight="1">
      <c r="A128" s="15">
        <v>1</v>
      </c>
      <c r="B128" s="16">
        <v>2</v>
      </c>
      <c r="C128" s="16">
        <v>3</v>
      </c>
      <c r="D128" s="17">
        <v>4</v>
      </c>
      <c r="E128" s="36">
        <f>+COUNTA(F128:G128)</f>
        <v>2</v>
      </c>
      <c r="F128" s="19" t="s">
        <v>262</v>
      </c>
      <c r="G128" s="14" t="s">
        <v>146</v>
      </c>
    </row>
    <row r="129" spans="1:7" ht="15" customHeight="1">
      <c r="A129" s="15">
        <v>1</v>
      </c>
      <c r="B129" s="16">
        <v>2</v>
      </c>
      <c r="C129" s="16">
        <v>3</v>
      </c>
      <c r="D129" s="17">
        <v>4</v>
      </c>
      <c r="E129" s="36">
        <v>2</v>
      </c>
      <c r="F129" s="18"/>
      <c r="G129" s="14" t="s">
        <v>263</v>
      </c>
    </row>
    <row r="130" spans="1:7" ht="15" customHeight="1">
      <c r="A130" s="15">
        <v>1</v>
      </c>
      <c r="B130" s="16">
        <v>2</v>
      </c>
      <c r="C130" s="16">
        <v>3</v>
      </c>
      <c r="D130" s="17">
        <v>4</v>
      </c>
      <c r="E130" s="36">
        <v>2</v>
      </c>
      <c r="F130" s="18"/>
      <c r="G130" s="14" t="s">
        <v>261</v>
      </c>
    </row>
    <row r="131" spans="1:7" ht="15" customHeight="1" thickBot="1">
      <c r="A131" s="15">
        <v>1</v>
      </c>
      <c r="B131" s="16">
        <v>2</v>
      </c>
      <c r="C131" s="16">
        <v>3</v>
      </c>
      <c r="D131" s="17">
        <v>4</v>
      </c>
      <c r="E131" s="36">
        <f>+COUNTA(F131:G131)</f>
        <v>2</v>
      </c>
      <c r="F131" s="19" t="s">
        <v>264</v>
      </c>
      <c r="G131" s="14" t="s">
        <v>96</v>
      </c>
    </row>
    <row r="132" spans="1:7" ht="15.75" customHeight="1">
      <c r="A132" s="33" t="s">
        <v>147</v>
      </c>
      <c r="B132" s="6"/>
      <c r="C132" s="6"/>
      <c r="D132" s="49"/>
      <c r="E132" s="6"/>
      <c r="G132" s="34"/>
    </row>
    <row r="133" spans="1:7" ht="15" customHeight="1">
      <c r="A133" s="15">
        <v>1</v>
      </c>
      <c r="B133" s="16">
        <v>2</v>
      </c>
      <c r="C133" s="16">
        <v>3</v>
      </c>
      <c r="D133" s="17">
        <v>4</v>
      </c>
      <c r="E133" s="36">
        <v>2</v>
      </c>
      <c r="F133" s="18"/>
      <c r="G133" s="14" t="s">
        <v>148</v>
      </c>
    </row>
    <row r="134" spans="1:7" ht="15" customHeight="1">
      <c r="A134" s="15">
        <v>1</v>
      </c>
      <c r="B134" s="16">
        <v>2</v>
      </c>
      <c r="C134" s="16">
        <v>3</v>
      </c>
      <c r="D134" s="17">
        <v>4</v>
      </c>
      <c r="E134" s="36">
        <f>+COUNTA(F134:G134)</f>
        <v>2</v>
      </c>
      <c r="F134" s="19" t="s">
        <v>265</v>
      </c>
      <c r="G134" s="14" t="s">
        <v>97</v>
      </c>
    </row>
    <row r="135" spans="1:7" ht="15" customHeight="1">
      <c r="A135" s="15">
        <v>1</v>
      </c>
      <c r="B135" s="16"/>
      <c r="C135" s="16">
        <v>3</v>
      </c>
      <c r="D135" s="17"/>
      <c r="E135" s="36">
        <v>2</v>
      </c>
      <c r="F135" s="18"/>
      <c r="G135" s="14" t="s">
        <v>272</v>
      </c>
    </row>
    <row r="136" spans="1:7" ht="15" customHeight="1" thickBot="1">
      <c r="A136" s="15">
        <v>1</v>
      </c>
      <c r="B136" s="16">
        <v>2</v>
      </c>
      <c r="C136" s="16">
        <v>3</v>
      </c>
      <c r="D136" s="17">
        <v>4</v>
      </c>
      <c r="E136" s="36">
        <v>2</v>
      </c>
      <c r="F136" s="18"/>
      <c r="G136" s="14" t="s">
        <v>273</v>
      </c>
    </row>
    <row r="137" spans="1:7" ht="15.75">
      <c r="A137" s="33" t="s">
        <v>149</v>
      </c>
      <c r="B137" s="6"/>
      <c r="C137" s="6"/>
      <c r="D137" s="49"/>
      <c r="E137" s="6"/>
      <c r="F137" s="34"/>
      <c r="G137" s="34"/>
    </row>
    <row r="138" spans="1:7" ht="15" customHeight="1">
      <c r="A138" s="15">
        <v>1</v>
      </c>
      <c r="B138" s="16">
        <v>2</v>
      </c>
      <c r="C138" s="16">
        <v>3</v>
      </c>
      <c r="D138" s="17">
        <v>4</v>
      </c>
      <c r="E138" s="36">
        <v>2</v>
      </c>
      <c r="F138" s="18"/>
      <c r="G138" s="20" t="s">
        <v>150</v>
      </c>
    </row>
    <row r="139" spans="1:7" ht="15" customHeight="1">
      <c r="A139" s="15">
        <v>1</v>
      </c>
      <c r="B139" s="16">
        <v>2</v>
      </c>
      <c r="C139" s="16">
        <v>3</v>
      </c>
      <c r="D139" s="17">
        <v>4</v>
      </c>
      <c r="E139" s="36">
        <f t="shared" ref="E139:E144" si="3">+COUNTA(F139:G139)</f>
        <v>2</v>
      </c>
      <c r="F139" s="19" t="s">
        <v>266</v>
      </c>
      <c r="G139" s="14" t="s">
        <v>98</v>
      </c>
    </row>
    <row r="140" spans="1:7" ht="15" customHeight="1">
      <c r="A140" s="15">
        <v>1</v>
      </c>
      <c r="B140" s="16">
        <v>2</v>
      </c>
      <c r="C140" s="16">
        <v>3</v>
      </c>
      <c r="D140" s="17">
        <v>4</v>
      </c>
      <c r="E140" s="36">
        <f t="shared" si="3"/>
        <v>2</v>
      </c>
      <c r="F140" s="19" t="s">
        <v>267</v>
      </c>
      <c r="G140" s="14" t="s">
        <v>151</v>
      </c>
    </row>
    <row r="141" spans="1:7" ht="15" customHeight="1">
      <c r="A141" s="15">
        <v>1</v>
      </c>
      <c r="B141" s="16">
        <v>2</v>
      </c>
      <c r="C141" s="16">
        <v>3</v>
      </c>
      <c r="D141" s="17">
        <v>4</v>
      </c>
      <c r="E141" s="36">
        <f t="shared" si="3"/>
        <v>2</v>
      </c>
      <c r="F141" s="19" t="s">
        <v>268</v>
      </c>
      <c r="G141" s="14" t="s">
        <v>99</v>
      </c>
    </row>
    <row r="142" spans="1:7" ht="15" customHeight="1">
      <c r="A142" s="15">
        <v>1</v>
      </c>
      <c r="B142" s="16">
        <v>2</v>
      </c>
      <c r="C142" s="16">
        <v>3</v>
      </c>
      <c r="D142" s="17">
        <v>4</v>
      </c>
      <c r="E142" s="36">
        <f t="shared" si="3"/>
        <v>2</v>
      </c>
      <c r="F142" s="19" t="s">
        <v>269</v>
      </c>
      <c r="G142" s="14" t="s">
        <v>100</v>
      </c>
    </row>
    <row r="143" spans="1:7" ht="15" customHeight="1">
      <c r="A143" s="15">
        <v>1</v>
      </c>
      <c r="B143" s="16">
        <v>2</v>
      </c>
      <c r="C143" s="16">
        <v>3</v>
      </c>
      <c r="D143" s="17">
        <v>4</v>
      </c>
      <c r="E143" s="36">
        <f t="shared" si="3"/>
        <v>2</v>
      </c>
      <c r="F143" s="19" t="s">
        <v>270</v>
      </c>
      <c r="G143" s="14" t="s">
        <v>101</v>
      </c>
    </row>
    <row r="144" spans="1:7" ht="15" customHeight="1" thickBot="1">
      <c r="A144" s="15">
        <v>1</v>
      </c>
      <c r="B144" s="16">
        <v>2</v>
      </c>
      <c r="C144" s="16">
        <v>3</v>
      </c>
      <c r="D144" s="17">
        <v>4</v>
      </c>
      <c r="E144" s="36">
        <f t="shared" si="3"/>
        <v>2</v>
      </c>
      <c r="F144" s="19" t="s">
        <v>271</v>
      </c>
      <c r="G144" s="14" t="s">
        <v>102</v>
      </c>
    </row>
    <row r="145" spans="1:7" ht="15.75" customHeight="1">
      <c r="A145" s="33" t="s">
        <v>152</v>
      </c>
      <c r="B145" s="34"/>
      <c r="C145" s="6"/>
      <c r="D145" s="49"/>
      <c r="E145" s="6"/>
    </row>
    <row r="146" spans="1:7" ht="15" customHeight="1">
      <c r="A146" s="15">
        <v>1</v>
      </c>
      <c r="B146" s="16">
        <v>2</v>
      </c>
      <c r="C146" s="16">
        <v>3</v>
      </c>
      <c r="D146" s="17">
        <v>4</v>
      </c>
      <c r="E146" s="36">
        <v>2</v>
      </c>
      <c r="F146" s="18"/>
      <c r="G146" s="14" t="s">
        <v>153</v>
      </c>
    </row>
    <row r="147" spans="1:7" ht="15" customHeight="1" thickBot="1">
      <c r="A147" s="15">
        <v>1</v>
      </c>
      <c r="B147" s="16">
        <v>2</v>
      </c>
      <c r="C147" s="16">
        <v>3</v>
      </c>
      <c r="D147" s="17">
        <v>4</v>
      </c>
      <c r="E147" s="36">
        <v>2</v>
      </c>
      <c r="F147" s="18"/>
      <c r="G147" s="14" t="s">
        <v>274</v>
      </c>
    </row>
    <row r="148" spans="1:7" ht="24" thickBot="1">
      <c r="A148" s="41" t="s">
        <v>154</v>
      </c>
      <c r="B148" s="10"/>
      <c r="C148" s="10"/>
      <c r="D148" s="51"/>
      <c r="E148" s="10"/>
      <c r="F148" s="43"/>
      <c r="G148" s="43"/>
    </row>
    <row r="149" spans="1:7" ht="15.75">
      <c r="A149" s="33" t="s">
        <v>301</v>
      </c>
      <c r="B149" s="6"/>
      <c r="C149" s="6"/>
      <c r="D149" s="49"/>
      <c r="E149" s="6"/>
      <c r="G149" s="34"/>
    </row>
    <row r="150" spans="1:7" ht="15" customHeight="1">
      <c r="A150" s="15">
        <v>1</v>
      </c>
      <c r="B150" s="16">
        <v>2</v>
      </c>
      <c r="C150" s="16">
        <v>3</v>
      </c>
      <c r="D150" s="17">
        <v>4</v>
      </c>
      <c r="E150" s="36">
        <v>2</v>
      </c>
      <c r="F150" s="18"/>
      <c r="G150" s="14" t="s">
        <v>276</v>
      </c>
    </row>
    <row r="151" spans="1:7" ht="15.75">
      <c r="A151" s="44" t="s">
        <v>156</v>
      </c>
      <c r="B151" s="12"/>
      <c r="C151" s="12"/>
      <c r="D151" s="53"/>
      <c r="E151" s="12"/>
      <c r="G151" s="45"/>
    </row>
    <row r="152" spans="1:7" ht="15" customHeight="1">
      <c r="A152" s="15">
        <v>1</v>
      </c>
      <c r="B152" s="16">
        <v>2</v>
      </c>
      <c r="C152" s="16">
        <v>3</v>
      </c>
      <c r="D152" s="17">
        <v>4</v>
      </c>
      <c r="E152" s="36">
        <v>2</v>
      </c>
      <c r="F152" s="18"/>
      <c r="G152" s="14" t="s">
        <v>275</v>
      </c>
    </row>
    <row r="153" spans="1:7" ht="15.75">
      <c r="A153" s="44" t="s">
        <v>157</v>
      </c>
      <c r="B153" s="12"/>
      <c r="C153" s="12"/>
      <c r="D153" s="53"/>
      <c r="E153" s="12"/>
      <c r="G153" s="45"/>
    </row>
    <row r="154" spans="1:7" ht="15" customHeight="1">
      <c r="A154" s="15">
        <v>1</v>
      </c>
      <c r="B154" s="16">
        <v>2</v>
      </c>
      <c r="C154" s="16">
        <v>3</v>
      </c>
      <c r="D154" s="17">
        <v>4</v>
      </c>
      <c r="E154" s="36">
        <v>2</v>
      </c>
      <c r="F154" s="18"/>
      <c r="G154" s="14" t="s">
        <v>158</v>
      </c>
    </row>
    <row r="155" spans="1:7" ht="15" customHeight="1">
      <c r="A155" s="15">
        <v>1</v>
      </c>
      <c r="B155" s="16">
        <v>2</v>
      </c>
      <c r="C155" s="16">
        <v>3</v>
      </c>
      <c r="D155" s="17">
        <v>4</v>
      </c>
      <c r="E155" s="36">
        <v>2</v>
      </c>
      <c r="F155" s="18"/>
      <c r="G155" s="14" t="s">
        <v>291</v>
      </c>
    </row>
    <row r="156" spans="1:7" ht="15" customHeight="1" thickBot="1">
      <c r="A156" s="15">
        <v>1</v>
      </c>
      <c r="B156" s="16">
        <v>2</v>
      </c>
      <c r="C156" s="16">
        <v>3</v>
      </c>
      <c r="D156" s="17">
        <v>4</v>
      </c>
      <c r="E156" s="36">
        <v>2</v>
      </c>
      <c r="F156" s="18"/>
      <c r="G156" s="14" t="s">
        <v>292</v>
      </c>
    </row>
    <row r="157" spans="1:7" ht="24" thickBot="1">
      <c r="A157" s="41" t="s">
        <v>159</v>
      </c>
      <c r="B157" s="10"/>
      <c r="C157" s="10"/>
      <c r="D157" s="51"/>
      <c r="E157" s="10"/>
      <c r="G157" s="43"/>
    </row>
    <row r="158" spans="1:7" ht="15" customHeight="1" thickBot="1">
      <c r="A158" s="22">
        <v>1</v>
      </c>
      <c r="B158" s="23">
        <v>2</v>
      </c>
      <c r="C158" s="23">
        <v>3</v>
      </c>
      <c r="D158" s="24">
        <v>4</v>
      </c>
      <c r="E158" s="36">
        <v>2</v>
      </c>
      <c r="F158" s="30"/>
      <c r="G158" s="21" t="s">
        <v>279</v>
      </c>
    </row>
    <row r="159" spans="1:7" ht="15.75">
      <c r="A159" s="33" t="s">
        <v>160</v>
      </c>
      <c r="B159" s="6"/>
      <c r="C159" s="6"/>
      <c r="D159" s="49"/>
      <c r="E159" s="6"/>
      <c r="G159" s="34"/>
    </row>
    <row r="160" spans="1:7" ht="15" customHeight="1">
      <c r="A160" s="15">
        <v>1</v>
      </c>
      <c r="B160" s="16">
        <v>2</v>
      </c>
      <c r="C160" s="16">
        <v>3</v>
      </c>
      <c r="D160" s="17">
        <v>4</v>
      </c>
      <c r="E160" s="36">
        <v>2</v>
      </c>
      <c r="F160" s="18"/>
      <c r="G160" s="14" t="s">
        <v>161</v>
      </c>
    </row>
    <row r="161" spans="1:7" ht="15" customHeight="1" thickBot="1">
      <c r="A161" s="15">
        <v>1</v>
      </c>
      <c r="B161" s="16">
        <v>2</v>
      </c>
      <c r="C161" s="16">
        <v>3</v>
      </c>
      <c r="D161" s="17">
        <v>4</v>
      </c>
      <c r="E161" s="36">
        <v>2</v>
      </c>
      <c r="F161" s="18"/>
      <c r="G161" s="14" t="s">
        <v>297</v>
      </c>
    </row>
    <row r="162" spans="1:7" ht="15.75">
      <c r="A162" s="33" t="s">
        <v>162</v>
      </c>
      <c r="B162" s="6"/>
      <c r="C162" s="6"/>
      <c r="D162" s="49"/>
      <c r="E162" s="6"/>
      <c r="G162" s="34"/>
    </row>
    <row r="163" spans="1:7" ht="15" customHeight="1" thickBot="1">
      <c r="A163" s="15">
        <v>1</v>
      </c>
      <c r="B163" s="16">
        <v>2</v>
      </c>
      <c r="C163" s="16">
        <v>3</v>
      </c>
      <c r="D163" s="17">
        <v>4</v>
      </c>
      <c r="E163" s="36">
        <v>2</v>
      </c>
      <c r="F163" s="18"/>
      <c r="G163" s="14" t="s">
        <v>284</v>
      </c>
    </row>
    <row r="164" spans="1:7" ht="15.75" customHeight="1">
      <c r="A164" s="33" t="s">
        <v>163</v>
      </c>
      <c r="B164" s="6"/>
      <c r="C164" s="6"/>
      <c r="D164" s="49"/>
      <c r="E164" s="6"/>
      <c r="G164" s="34"/>
    </row>
    <row r="165" spans="1:7" ht="15" customHeight="1">
      <c r="A165" s="15">
        <v>1</v>
      </c>
      <c r="B165" s="16">
        <v>2</v>
      </c>
      <c r="C165" s="16">
        <v>3</v>
      </c>
      <c r="D165" s="17">
        <v>4</v>
      </c>
      <c r="E165" s="36">
        <v>2</v>
      </c>
      <c r="F165" s="18"/>
      <c r="G165" s="14" t="s">
        <v>285</v>
      </c>
    </row>
    <row r="166" spans="1:7" ht="15" customHeight="1" thickBot="1">
      <c r="A166" s="15">
        <v>1</v>
      </c>
      <c r="B166" s="16">
        <v>2</v>
      </c>
      <c r="C166" s="16">
        <v>3</v>
      </c>
      <c r="D166" s="17">
        <v>4</v>
      </c>
      <c r="E166" s="36">
        <v>2</v>
      </c>
      <c r="F166" s="18"/>
      <c r="G166" s="14" t="s">
        <v>286</v>
      </c>
    </row>
    <row r="167" spans="1:7" ht="15.75" customHeight="1">
      <c r="A167" s="33" t="s">
        <v>164</v>
      </c>
      <c r="B167" s="6"/>
      <c r="C167" s="6"/>
      <c r="D167" s="49"/>
      <c r="E167" s="6"/>
      <c r="G167" s="34"/>
    </row>
    <row r="168" spans="1:7" ht="15" customHeight="1" thickBot="1">
      <c r="A168" s="15">
        <v>1</v>
      </c>
      <c r="B168" s="16">
        <v>2</v>
      </c>
      <c r="C168" s="16">
        <v>3</v>
      </c>
      <c r="D168" s="17">
        <v>4</v>
      </c>
      <c r="E168" s="36">
        <v>2</v>
      </c>
      <c r="F168" s="18"/>
      <c r="G168" s="14" t="s">
        <v>280</v>
      </c>
    </row>
    <row r="169" spans="1:7" ht="15.75" customHeight="1">
      <c r="A169" s="33" t="s">
        <v>165</v>
      </c>
      <c r="B169" s="6"/>
      <c r="C169" s="6"/>
      <c r="D169" s="49"/>
      <c r="E169" s="6"/>
      <c r="G169" s="34"/>
    </row>
    <row r="170" spans="1:7" ht="15" customHeight="1">
      <c r="A170" s="15">
        <v>1</v>
      </c>
      <c r="B170" s="16"/>
      <c r="C170" s="16"/>
      <c r="D170" s="17"/>
      <c r="E170" s="36">
        <v>1</v>
      </c>
      <c r="F170" s="14" t="s">
        <v>281</v>
      </c>
    </row>
    <row r="171" spans="1:7" ht="15" customHeight="1" thickBot="1">
      <c r="A171" s="15">
        <v>1</v>
      </c>
      <c r="B171" s="16"/>
      <c r="C171" s="16"/>
      <c r="D171" s="17"/>
      <c r="E171" s="36">
        <v>1</v>
      </c>
      <c r="F171" s="14" t="s">
        <v>283</v>
      </c>
    </row>
    <row r="172" spans="1:7" ht="15.75" customHeight="1">
      <c r="A172" s="33" t="s">
        <v>166</v>
      </c>
      <c r="B172" s="6"/>
      <c r="C172" s="6"/>
      <c r="D172" s="49"/>
      <c r="E172" s="6"/>
      <c r="G172" s="34"/>
    </row>
    <row r="173" spans="1:7" ht="15.75" thickBot="1">
      <c r="A173" s="15">
        <v>1</v>
      </c>
      <c r="B173" s="16"/>
      <c r="C173" s="16">
        <v>3</v>
      </c>
      <c r="D173" s="17"/>
      <c r="E173" s="36">
        <v>2</v>
      </c>
      <c r="F173" s="13"/>
      <c r="G173" s="14" t="s">
        <v>289</v>
      </c>
    </row>
    <row r="174" spans="1:7" ht="15.75" customHeight="1">
      <c r="A174" s="33" t="s">
        <v>167</v>
      </c>
      <c r="B174" s="6"/>
      <c r="C174" s="6"/>
      <c r="D174" s="49"/>
      <c r="E174" s="6"/>
      <c r="G174" s="34"/>
    </row>
    <row r="175" spans="1:7" ht="15" customHeight="1" thickBot="1">
      <c r="A175" s="15">
        <v>1</v>
      </c>
      <c r="B175" s="16">
        <v>2</v>
      </c>
      <c r="C175" s="16">
        <v>3</v>
      </c>
      <c r="D175" s="17">
        <v>4</v>
      </c>
      <c r="E175" s="36">
        <v>2</v>
      </c>
      <c r="F175" s="13"/>
      <c r="G175" s="14" t="s">
        <v>168</v>
      </c>
    </row>
    <row r="176" spans="1:7" ht="15.75" customHeight="1">
      <c r="A176" s="33" t="s">
        <v>169</v>
      </c>
      <c r="B176" s="6"/>
      <c r="C176" s="6"/>
      <c r="D176" s="49"/>
      <c r="E176" s="6"/>
      <c r="G176" s="34"/>
    </row>
    <row r="177" spans="1:7" ht="15" customHeight="1">
      <c r="A177" s="15">
        <v>1</v>
      </c>
      <c r="B177" s="16">
        <v>2</v>
      </c>
      <c r="C177" s="16">
        <v>3</v>
      </c>
      <c r="D177" s="17">
        <v>4</v>
      </c>
      <c r="E177" s="36">
        <v>2</v>
      </c>
      <c r="F177" s="13"/>
      <c r="G177" s="14" t="s">
        <v>287</v>
      </c>
    </row>
    <row r="178" spans="1:7" ht="15" customHeight="1" thickBot="1">
      <c r="A178" s="15">
        <v>1</v>
      </c>
      <c r="B178" s="16">
        <v>2</v>
      </c>
      <c r="C178" s="16">
        <v>3</v>
      </c>
      <c r="D178" s="17">
        <v>4</v>
      </c>
      <c r="E178" s="36">
        <v>2</v>
      </c>
      <c r="F178" s="13"/>
      <c r="G178" s="14" t="s">
        <v>288</v>
      </c>
    </row>
    <row r="179" spans="1:7" ht="15.75" customHeight="1">
      <c r="A179" s="33" t="s">
        <v>170</v>
      </c>
      <c r="B179" s="6"/>
      <c r="C179" s="6"/>
      <c r="D179" s="49"/>
      <c r="E179" s="6"/>
      <c r="G179" s="34"/>
    </row>
    <row r="180" spans="1:7" ht="15" customHeight="1" thickBot="1">
      <c r="A180" s="15">
        <v>1</v>
      </c>
      <c r="B180" s="16">
        <v>2</v>
      </c>
      <c r="C180" s="16">
        <v>3</v>
      </c>
      <c r="D180" s="17">
        <v>4</v>
      </c>
      <c r="E180" s="36">
        <v>2</v>
      </c>
      <c r="F180" s="13"/>
      <c r="G180" s="14" t="s">
        <v>282</v>
      </c>
    </row>
    <row r="181" spans="1:7" ht="24" thickBot="1">
      <c r="A181" s="41" t="s">
        <v>171</v>
      </c>
      <c r="B181" s="10"/>
      <c r="C181" s="10"/>
      <c r="D181" s="51"/>
      <c r="E181" s="10"/>
      <c r="G181" s="43"/>
    </row>
    <row r="182" spans="1:7" ht="15.75">
      <c r="A182" s="33" t="s">
        <v>172</v>
      </c>
      <c r="B182" s="6"/>
      <c r="C182" s="6"/>
      <c r="D182" s="49"/>
      <c r="E182" s="6"/>
      <c r="G182" s="34"/>
    </row>
    <row r="183" spans="1:7" ht="15" customHeight="1" thickBot="1">
      <c r="A183" s="15">
        <v>1</v>
      </c>
      <c r="B183" s="16">
        <v>2</v>
      </c>
      <c r="C183" s="16">
        <v>3</v>
      </c>
      <c r="D183" s="17">
        <v>4</v>
      </c>
      <c r="E183" s="36">
        <v>2</v>
      </c>
      <c r="F183" s="13"/>
      <c r="G183" s="14" t="s">
        <v>173</v>
      </c>
    </row>
    <row r="184" spans="1:7" ht="15.75">
      <c r="A184" s="33" t="s">
        <v>174</v>
      </c>
      <c r="B184" s="6"/>
      <c r="C184" s="6"/>
      <c r="D184" s="49"/>
      <c r="E184" s="6"/>
      <c r="G184" s="34"/>
    </row>
    <row r="185" spans="1:7" ht="15" customHeight="1" thickBot="1">
      <c r="A185" s="15">
        <v>1</v>
      </c>
      <c r="B185" s="16">
        <v>2</v>
      </c>
      <c r="C185" s="16">
        <v>3</v>
      </c>
      <c r="D185" s="17">
        <v>4</v>
      </c>
      <c r="E185" s="36">
        <v>2</v>
      </c>
      <c r="F185" s="13"/>
      <c r="G185" s="14" t="s">
        <v>290</v>
      </c>
    </row>
    <row r="186" spans="1:7" ht="24" thickBot="1">
      <c r="A186" s="41" t="s">
        <v>175</v>
      </c>
      <c r="B186" s="10"/>
      <c r="C186" s="10"/>
      <c r="D186" s="51"/>
      <c r="E186" s="10"/>
      <c r="G186" s="43"/>
    </row>
    <row r="187" spans="1:7" ht="15.75">
      <c r="A187" s="33" t="s">
        <v>176</v>
      </c>
      <c r="B187" s="6"/>
      <c r="C187" s="6"/>
      <c r="D187" s="49"/>
      <c r="E187" s="6"/>
      <c r="G187" s="34"/>
    </row>
    <row r="188" spans="1:7" ht="15" customHeight="1">
      <c r="A188" s="15">
        <v>1</v>
      </c>
      <c r="B188" s="16">
        <v>2</v>
      </c>
      <c r="C188" s="16">
        <v>3</v>
      </c>
      <c r="D188" s="17">
        <v>4</v>
      </c>
      <c r="E188" s="36">
        <v>2</v>
      </c>
      <c r="F188" s="13"/>
      <c r="G188" s="14" t="s">
        <v>177</v>
      </c>
    </row>
    <row r="189" spans="1:7" ht="15" customHeight="1" thickBot="1">
      <c r="A189" s="15">
        <v>1</v>
      </c>
      <c r="B189" s="16">
        <v>2</v>
      </c>
      <c r="C189" s="16">
        <v>3</v>
      </c>
      <c r="D189" s="17">
        <v>4</v>
      </c>
      <c r="E189" s="36">
        <v>2</v>
      </c>
      <c r="F189" s="13"/>
      <c r="G189" s="14" t="s">
        <v>178</v>
      </c>
    </row>
    <row r="190" spans="1:7" ht="15.75">
      <c r="A190" s="33" t="s">
        <v>179</v>
      </c>
      <c r="B190" s="6"/>
      <c r="C190" s="6"/>
      <c r="D190" s="49"/>
      <c r="E190" s="6"/>
      <c r="G190" s="34"/>
    </row>
    <row r="191" spans="1:7" ht="15" customHeight="1">
      <c r="A191" s="15">
        <v>1</v>
      </c>
      <c r="B191" s="16">
        <v>2</v>
      </c>
      <c r="C191" s="16">
        <v>3</v>
      </c>
      <c r="D191" s="17">
        <v>4</v>
      </c>
      <c r="E191" s="36">
        <v>2</v>
      </c>
      <c r="F191" s="13"/>
      <c r="G191" s="14" t="s">
        <v>294</v>
      </c>
    </row>
    <row r="192" spans="1:7" ht="15" customHeight="1" thickBot="1">
      <c r="A192" s="15">
        <v>1</v>
      </c>
      <c r="B192" s="16">
        <v>2</v>
      </c>
      <c r="C192" s="16">
        <v>3</v>
      </c>
      <c r="D192" s="17">
        <v>4</v>
      </c>
      <c r="E192" s="36">
        <v>2</v>
      </c>
      <c r="F192" s="13"/>
      <c r="G192" s="14" t="s">
        <v>295</v>
      </c>
    </row>
    <row r="193" spans="1:7" ht="15.75">
      <c r="A193" s="33" t="s">
        <v>180</v>
      </c>
      <c r="B193" s="6"/>
      <c r="C193" s="6"/>
      <c r="D193" s="49"/>
      <c r="E193" s="6"/>
      <c r="G193" s="34"/>
    </row>
    <row r="194" spans="1:7" ht="15" customHeight="1">
      <c r="A194" s="15">
        <v>1</v>
      </c>
      <c r="B194" s="16">
        <v>2</v>
      </c>
      <c r="C194" s="16">
        <v>3</v>
      </c>
      <c r="D194" s="17">
        <v>4</v>
      </c>
      <c r="E194" s="36">
        <v>2</v>
      </c>
      <c r="F194" s="13"/>
      <c r="G194" s="14" t="s">
        <v>293</v>
      </c>
    </row>
    <row r="195" spans="1:7" ht="15" customHeight="1">
      <c r="A195" s="15">
        <v>1</v>
      </c>
      <c r="B195" s="16">
        <v>2</v>
      </c>
      <c r="C195" s="16">
        <v>3</v>
      </c>
      <c r="D195" s="17">
        <v>4</v>
      </c>
      <c r="E195" s="36">
        <v>2</v>
      </c>
      <c r="F195" s="13"/>
      <c r="G195" s="14" t="s">
        <v>103</v>
      </c>
    </row>
    <row r="196" spans="1:7">
      <c r="A196" s="1"/>
      <c r="B196" s="1"/>
      <c r="C196" s="1"/>
      <c r="D196" s="1"/>
      <c r="E196" s="1"/>
      <c r="F196" s="1"/>
      <c r="G196" s="1"/>
    </row>
    <row r="197" spans="1:7">
      <c r="A197" s="1"/>
      <c r="B197" s="1"/>
      <c r="C197" s="1"/>
      <c r="D197" s="1"/>
      <c r="E197" s="1"/>
      <c r="F197" s="1"/>
      <c r="G197" s="1"/>
    </row>
    <row r="198" spans="1:7">
      <c r="A198" s="1"/>
      <c r="B198" s="1"/>
      <c r="C198" s="1"/>
      <c r="D198" s="1"/>
      <c r="E198" s="1"/>
      <c r="F198" s="1"/>
      <c r="G198" s="1"/>
    </row>
    <row r="199" spans="1:7">
      <c r="A199" s="1"/>
      <c r="B199" s="1"/>
      <c r="C199" s="1"/>
      <c r="D199" s="1"/>
      <c r="E199" s="1"/>
      <c r="F199" s="1"/>
      <c r="G199" s="1"/>
    </row>
    <row r="200" spans="1:7">
      <c r="A200" s="1"/>
      <c r="B200" s="1"/>
      <c r="C200" s="1"/>
      <c r="D200" s="1"/>
      <c r="E200" s="1"/>
      <c r="F200" s="1"/>
      <c r="G200" s="1"/>
    </row>
    <row r="201" spans="1:7">
      <c r="A201" s="1"/>
      <c r="B201" s="1"/>
      <c r="C201" s="1"/>
      <c r="D201" s="1"/>
      <c r="E201" s="1"/>
      <c r="F201" s="1"/>
      <c r="G201" s="1"/>
    </row>
    <row r="202" spans="1:7">
      <c r="A202" s="1"/>
      <c r="B202" s="1"/>
      <c r="C202" s="1"/>
      <c r="D202" s="1"/>
      <c r="E202" s="1"/>
      <c r="F202" s="1"/>
      <c r="G202" s="1"/>
    </row>
    <row r="203" spans="1:7">
      <c r="A203" s="1"/>
      <c r="B203" s="1"/>
      <c r="C203" s="1"/>
      <c r="D203" s="1"/>
      <c r="E203" s="1"/>
      <c r="F203" s="1"/>
      <c r="G203" s="1"/>
    </row>
    <row r="204" spans="1:7">
      <c r="A204" s="1"/>
      <c r="B204" s="1"/>
      <c r="C204" s="1"/>
      <c r="D204" s="1"/>
      <c r="E204" s="1"/>
      <c r="F204" s="1"/>
      <c r="G204" s="1"/>
    </row>
    <row r="205" spans="1:7">
      <c r="A205" s="1"/>
      <c r="B205" s="1"/>
      <c r="C205" s="1"/>
      <c r="D205" s="1"/>
      <c r="E205" s="1"/>
      <c r="F205" s="1"/>
      <c r="G205" s="1"/>
    </row>
    <row r="206" spans="1:7">
      <c r="A206" s="1"/>
      <c r="B206" s="1"/>
      <c r="C206" s="1"/>
      <c r="D206" s="1"/>
      <c r="E206" s="1"/>
      <c r="F206" s="1"/>
      <c r="G206" s="1"/>
    </row>
    <row r="207" spans="1:7">
      <c r="A207" s="1"/>
      <c r="B207" s="1"/>
      <c r="C207" s="1"/>
      <c r="D207" s="1"/>
      <c r="E207" s="1"/>
      <c r="F207" s="1"/>
      <c r="G207" s="1"/>
    </row>
    <row r="208" spans="1:7">
      <c r="A208" s="1"/>
      <c r="B208" s="1"/>
      <c r="C208" s="1"/>
      <c r="D208" s="1"/>
      <c r="E208" s="1"/>
      <c r="F208" s="1"/>
      <c r="G208" s="1"/>
    </row>
    <row r="209" spans="1:7">
      <c r="A209" s="1"/>
      <c r="B209" s="1"/>
      <c r="C209" s="1"/>
      <c r="D209" s="1"/>
      <c r="E209" s="1"/>
      <c r="F209" s="1"/>
      <c r="G209" s="1"/>
    </row>
    <row r="210" spans="1:7">
      <c r="A210" s="1"/>
      <c r="B210" s="1"/>
      <c r="C210" s="1"/>
      <c r="D210" s="1"/>
      <c r="E210" s="1"/>
      <c r="F210" s="1"/>
      <c r="G210" s="1"/>
    </row>
    <row r="211" spans="1:7">
      <c r="A211" s="1"/>
      <c r="B211" s="1"/>
      <c r="C211" s="1"/>
      <c r="D211" s="1"/>
      <c r="E211" s="1"/>
      <c r="F211" s="1"/>
      <c r="G211" s="1"/>
    </row>
    <row r="212" spans="1:7">
      <c r="A212" s="1"/>
      <c r="B212" s="1"/>
      <c r="C212" s="1"/>
      <c r="D212" s="1"/>
      <c r="E212" s="1"/>
      <c r="F212" s="1"/>
      <c r="G212" s="1"/>
    </row>
    <row r="213" spans="1:7">
      <c r="A213" s="1"/>
      <c r="B213" s="1"/>
      <c r="C213" s="1"/>
      <c r="D213" s="1"/>
      <c r="E213" s="1"/>
      <c r="F213" s="1"/>
      <c r="G213" s="1"/>
    </row>
  </sheetData>
  <sheetProtection password="ADB0" sheet="1" objects="1" scenarios="1" selectLockedCells="1" selectUnlockedCells="1"/>
  <mergeCells count="3">
    <mergeCell ref="A1:D1"/>
    <mergeCell ref="F1:G2"/>
    <mergeCell ref="F3:G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tabColor theme="9"/>
  </sheetPr>
  <dimension ref="A1:XFD428"/>
  <sheetViews>
    <sheetView view="pageBreakPreview" zoomScale="80" zoomScaleNormal="80" zoomScaleSheetLayoutView="80" workbookViewId="0">
      <selection activeCell="G1" sqref="G1"/>
    </sheetView>
  </sheetViews>
  <sheetFormatPr baseColWidth="10" defaultRowHeight="14.25"/>
  <cols>
    <col min="1" max="1" width="3" style="262" customWidth="1"/>
    <col min="2" max="2" width="28.140625" style="262" customWidth="1"/>
    <col min="3" max="4" width="64" style="262" customWidth="1"/>
    <col min="5" max="5" width="50.140625" style="262" customWidth="1"/>
    <col min="6" max="6" width="47.28515625" style="262" customWidth="1"/>
    <col min="7" max="7" width="75.42578125" style="262" customWidth="1"/>
    <col min="8" max="8" width="32.140625" style="262" customWidth="1"/>
    <col min="9" max="16382" width="11.42578125" style="262"/>
    <col min="16383" max="16383" width="13.7109375" style="262" bestFit="1" customWidth="1"/>
    <col min="16384" max="16384" width="11.42578125" style="262"/>
  </cols>
  <sheetData>
    <row r="1" spans="1:22 16384:16384" ht="147" customHeight="1">
      <c r="B1" s="164"/>
      <c r="C1" s="165" t="s">
        <v>417</v>
      </c>
      <c r="D1" s="263"/>
      <c r="E1" s="263"/>
      <c r="F1" s="263"/>
      <c r="G1" s="166" t="s">
        <v>433</v>
      </c>
      <c r="J1" s="264"/>
      <c r="K1" s="265"/>
      <c r="L1" s="265"/>
      <c r="M1" s="265"/>
      <c r="N1" s="266"/>
      <c r="O1" s="266"/>
      <c r="P1" s="267"/>
      <c r="Q1" s="266"/>
      <c r="R1" s="266"/>
      <c r="S1" s="266"/>
      <c r="T1" s="266"/>
      <c r="U1" s="265"/>
      <c r="V1" s="265"/>
      <c r="XFD1" s="262" t="s">
        <v>302</v>
      </c>
    </row>
    <row r="2" spans="1:22 16384:16384" ht="5.25" customHeight="1" thickBot="1">
      <c r="B2" s="268"/>
      <c r="C2" s="269"/>
      <c r="D2" s="269"/>
      <c r="E2" s="269"/>
      <c r="F2" s="270"/>
      <c r="J2" s="271"/>
      <c r="K2" s="265"/>
      <c r="L2" s="265"/>
      <c r="M2" s="265"/>
      <c r="N2" s="266"/>
      <c r="O2" s="266"/>
      <c r="P2" s="267"/>
      <c r="Q2" s="266"/>
      <c r="R2" s="266"/>
      <c r="S2" s="266"/>
      <c r="T2" s="266"/>
      <c r="U2" s="265"/>
      <c r="V2" s="265"/>
    </row>
    <row r="3" spans="1:22 16384:16384" ht="15.75" customHeight="1" thickBot="1">
      <c r="B3" s="272"/>
      <c r="C3" s="272"/>
      <c r="D3" s="272"/>
      <c r="E3" s="272"/>
      <c r="F3" s="272"/>
      <c r="G3" s="272"/>
      <c r="H3" s="273"/>
      <c r="J3" s="271"/>
      <c r="K3" s="265"/>
      <c r="L3" s="265"/>
      <c r="M3" s="265"/>
      <c r="N3" s="266"/>
      <c r="O3" s="266"/>
      <c r="P3" s="267"/>
      <c r="Q3" s="266"/>
      <c r="R3" s="266"/>
      <c r="S3" s="266"/>
      <c r="T3" s="266"/>
      <c r="U3" s="265"/>
      <c r="V3" s="265"/>
    </row>
    <row r="4" spans="1:22 16384:16384" ht="5.25" customHeight="1" thickBot="1">
      <c r="B4" s="268"/>
      <c r="C4" s="269"/>
      <c r="D4" s="269"/>
      <c r="E4" s="269"/>
      <c r="F4" s="270"/>
      <c r="J4" s="271"/>
      <c r="K4" s="265"/>
      <c r="L4" s="265"/>
      <c r="M4" s="265"/>
      <c r="N4" s="265"/>
      <c r="O4" s="265"/>
      <c r="P4" s="274"/>
      <c r="Q4" s="265"/>
      <c r="R4" s="265"/>
      <c r="S4" s="265"/>
      <c r="T4" s="265"/>
      <c r="U4" s="265"/>
      <c r="V4" s="265"/>
    </row>
    <row r="5" spans="1:22 16384:16384" ht="16.5" customHeight="1">
      <c r="B5" s="275" t="s">
        <v>69</v>
      </c>
      <c r="C5" s="276"/>
      <c r="D5" s="276"/>
      <c r="E5" s="276"/>
      <c r="F5" s="276"/>
      <c r="G5" s="277"/>
      <c r="H5" s="278"/>
      <c r="J5" s="271"/>
      <c r="K5" s="265"/>
      <c r="L5" s="265"/>
      <c r="M5" s="265"/>
      <c r="N5" s="265"/>
      <c r="O5" s="265"/>
      <c r="P5" s="274"/>
      <c r="Q5" s="265"/>
      <c r="R5" s="265"/>
      <c r="S5" s="265"/>
      <c r="T5" s="265"/>
      <c r="U5" s="265"/>
      <c r="V5" s="265"/>
    </row>
    <row r="6" spans="1:22 16384:16384" ht="16.5" customHeight="1">
      <c r="B6" s="279" t="s">
        <v>408</v>
      </c>
      <c r="C6" s="278"/>
      <c r="D6" s="278"/>
      <c r="E6" s="278"/>
      <c r="F6" s="278"/>
      <c r="G6" s="280"/>
      <c r="H6" s="278"/>
      <c r="J6" s="271"/>
      <c r="K6" s="265"/>
      <c r="L6" s="265"/>
      <c r="M6" s="265"/>
      <c r="N6" s="265"/>
      <c r="O6" s="265"/>
      <c r="P6" s="274"/>
      <c r="Q6" s="265"/>
      <c r="R6" s="265"/>
      <c r="S6" s="265"/>
      <c r="T6" s="265"/>
      <c r="U6" s="265"/>
      <c r="V6" s="265"/>
    </row>
    <row r="7" spans="1:22 16384:16384" ht="16.5" customHeight="1">
      <c r="B7" s="279" t="s">
        <v>278</v>
      </c>
      <c r="C7" s="278"/>
      <c r="D7" s="278"/>
      <c r="E7" s="278"/>
      <c r="F7" s="278"/>
      <c r="G7" s="280"/>
      <c r="H7" s="278"/>
      <c r="J7" s="271"/>
      <c r="K7" s="265"/>
      <c r="L7" s="265"/>
      <c r="M7" s="265"/>
      <c r="N7" s="265"/>
      <c r="O7" s="265"/>
      <c r="P7" s="274"/>
      <c r="Q7" s="265"/>
      <c r="R7" s="265"/>
      <c r="S7" s="265"/>
      <c r="T7" s="265"/>
      <c r="U7" s="265"/>
      <c r="V7" s="265"/>
    </row>
    <row r="8" spans="1:22 16384:16384" ht="16.5" customHeight="1">
      <c r="B8" s="279" t="s">
        <v>277</v>
      </c>
      <c r="C8" s="278"/>
      <c r="D8" s="278"/>
      <c r="E8" s="278"/>
      <c r="F8" s="278"/>
      <c r="G8" s="280"/>
      <c r="H8" s="278"/>
      <c r="J8" s="271"/>
      <c r="K8" s="265"/>
      <c r="L8" s="265"/>
      <c r="M8" s="265"/>
      <c r="N8" s="265"/>
      <c r="O8" s="265"/>
      <c r="P8" s="265"/>
      <c r="Q8" s="265"/>
      <c r="R8" s="265"/>
      <c r="S8" s="265"/>
      <c r="T8" s="265"/>
      <c r="U8" s="265"/>
      <c r="V8" s="265"/>
    </row>
    <row r="9" spans="1:22 16384:16384" ht="16.5" customHeight="1">
      <c r="B9" s="279" t="s">
        <v>205</v>
      </c>
      <c r="C9" s="278"/>
      <c r="D9" s="278"/>
      <c r="E9" s="278"/>
      <c r="F9" s="278"/>
      <c r="G9" s="280"/>
      <c r="H9" s="278"/>
      <c r="J9" s="271"/>
      <c r="K9" s="265"/>
      <c r="L9" s="265"/>
      <c r="M9" s="265"/>
      <c r="N9" s="265"/>
      <c r="O9" s="265"/>
      <c r="P9" s="265"/>
      <c r="Q9" s="265"/>
      <c r="R9" s="265"/>
      <c r="S9" s="265"/>
      <c r="T9" s="265"/>
      <c r="U9" s="265"/>
      <c r="V9" s="265"/>
    </row>
    <row r="10" spans="1:22 16384:16384" ht="16.5" customHeight="1">
      <c r="B10" s="279" t="s">
        <v>296</v>
      </c>
      <c r="C10" s="278"/>
      <c r="D10" s="278"/>
      <c r="E10" s="278"/>
      <c r="F10" s="278"/>
      <c r="G10" s="280"/>
      <c r="H10" s="278"/>
      <c r="J10" s="271"/>
      <c r="K10" s="265"/>
      <c r="L10" s="265"/>
      <c r="M10" s="265"/>
      <c r="N10" s="265"/>
      <c r="O10" s="265"/>
      <c r="P10" s="265"/>
      <c r="Q10" s="265"/>
      <c r="R10" s="265"/>
      <c r="S10" s="265"/>
      <c r="T10" s="265"/>
      <c r="U10" s="265"/>
      <c r="V10" s="265"/>
    </row>
    <row r="11" spans="1:22 16384:16384" ht="16.5" customHeight="1">
      <c r="B11" s="279" t="s">
        <v>206</v>
      </c>
      <c r="C11" s="278"/>
      <c r="D11" s="278"/>
      <c r="E11" s="278"/>
      <c r="F11" s="278"/>
      <c r="G11" s="280"/>
      <c r="H11" s="278"/>
      <c r="J11" s="271"/>
      <c r="K11" s="271"/>
      <c r="L11" s="271"/>
      <c r="M11" s="271"/>
      <c r="N11" s="271"/>
      <c r="O11" s="271"/>
      <c r="P11" s="264"/>
      <c r="Q11" s="271"/>
      <c r="R11" s="271"/>
      <c r="S11" s="271"/>
      <c r="T11" s="271"/>
      <c r="U11" s="271"/>
    </row>
    <row r="12" spans="1:22 16384:16384" ht="16.5" customHeight="1">
      <c r="B12" s="279" t="s">
        <v>207</v>
      </c>
      <c r="C12" s="278"/>
      <c r="D12" s="278"/>
      <c r="E12" s="278"/>
      <c r="F12" s="278"/>
      <c r="G12" s="280"/>
      <c r="H12" s="278"/>
      <c r="J12" s="271"/>
      <c r="K12" s="271"/>
      <c r="L12" s="271"/>
      <c r="M12" s="271"/>
      <c r="N12" s="271"/>
      <c r="O12" s="271"/>
      <c r="P12" s="264"/>
      <c r="Q12" s="271"/>
      <c r="R12" s="271"/>
      <c r="S12" s="271"/>
      <c r="T12" s="271"/>
      <c r="U12" s="271"/>
    </row>
    <row r="13" spans="1:22 16384:16384" ht="16.5" customHeight="1">
      <c r="B13" s="279" t="s">
        <v>411</v>
      </c>
      <c r="C13" s="278"/>
      <c r="D13" s="278"/>
      <c r="E13" s="278"/>
      <c r="F13" s="278"/>
      <c r="G13" s="280"/>
      <c r="H13" s="278"/>
      <c r="J13" s="271"/>
      <c r="K13" s="271"/>
      <c r="L13" s="271"/>
      <c r="M13" s="271"/>
      <c r="N13" s="271"/>
      <c r="O13" s="271"/>
      <c r="P13" s="264"/>
      <c r="Q13" s="271"/>
      <c r="R13" s="271"/>
      <c r="S13" s="271"/>
      <c r="T13" s="271"/>
      <c r="U13" s="271"/>
    </row>
    <row r="14" spans="1:22 16384:16384" ht="16.5" customHeight="1" thickBot="1">
      <c r="B14" s="281" t="s">
        <v>412</v>
      </c>
      <c r="C14" s="282"/>
      <c r="D14" s="282"/>
      <c r="E14" s="282"/>
      <c r="F14" s="282"/>
      <c r="G14" s="283"/>
      <c r="H14" s="278"/>
      <c r="J14" s="271"/>
      <c r="K14" s="271"/>
      <c r="L14" s="271"/>
      <c r="M14" s="271"/>
      <c r="N14" s="271"/>
      <c r="O14" s="271"/>
      <c r="P14" s="264"/>
      <c r="Q14" s="271"/>
      <c r="R14" s="271"/>
      <c r="S14" s="271"/>
      <c r="T14" s="271"/>
      <c r="U14" s="271"/>
    </row>
    <row r="15" spans="1:22 16384:16384" ht="24.75" customHeight="1" thickBot="1">
      <c r="B15" s="284" t="s">
        <v>415</v>
      </c>
      <c r="C15" s="284"/>
      <c r="D15" s="284"/>
      <c r="E15" s="269"/>
      <c r="F15" s="270"/>
      <c r="N15" s="266"/>
      <c r="O15" s="266"/>
      <c r="Q15" s="266"/>
      <c r="R15" s="271"/>
    </row>
    <row r="16" spans="1:22 16384:16384" ht="116.25" customHeight="1" thickBot="1">
      <c r="A16" s="285"/>
      <c r="B16" s="466"/>
      <c r="C16" s="466"/>
      <c r="D16" s="286" t="s">
        <v>373</v>
      </c>
      <c r="E16" s="287" t="s">
        <v>208</v>
      </c>
      <c r="F16" s="288" t="s">
        <v>105</v>
      </c>
      <c r="G16" s="289"/>
    </row>
    <row r="17" spans="1:7" ht="24" customHeight="1" thickBot="1">
      <c r="A17" s="290"/>
      <c r="B17" s="291" t="s">
        <v>106</v>
      </c>
      <c r="C17" s="292"/>
      <c r="D17" s="293"/>
      <c r="E17" s="293"/>
      <c r="F17" s="293"/>
      <c r="G17" s="294"/>
    </row>
    <row r="18" spans="1:7" ht="15.75" customHeight="1">
      <c r="A18" s="295"/>
      <c r="B18" s="296" t="s">
        <v>107</v>
      </c>
      <c r="C18" s="297"/>
      <c r="D18" s="298"/>
      <c r="E18" s="455"/>
      <c r="F18" s="455"/>
      <c r="G18" s="299"/>
    </row>
    <row r="19" spans="1:7" ht="52.5" customHeight="1">
      <c r="A19" s="300"/>
      <c r="B19" s="449"/>
      <c r="C19" s="471" t="str">
        <f>+IF(Hoja1!$A$3=1,(VLOOKUP(Hoja1!A5,Hoja1!A5:G5,IF(Hoja1!E5=1,6,7),0)),IF(Hoja1!$A$3=2,(VLOOKUP(Hoja1!B5,Hoja1!B5:G5,IF(Hoja1!E5=1,5,6),0)),IF(Hoja1!$A$3=3,(VLOOKUP(Hoja1!C5,Hoja1!C5:G5,IF(Hoja1!E5=1,4,5),0)),IF(Hoja1!$A$3=4,(VLOOKUP(Hoja1!D5,Hoja1!D5:G5,IF(Hoja1!E5=1,3,4),0)),"-"))))</f>
        <v>La alta Dirección de la Entidad de acuerdo con su marco legal, actividades y/o funciones, debe:
a)    proporcionar los recursos necesarios para implementar lo establecido en la presente norma,
b)    implementar lo establecido en la presente norma,
c)    mantener y mejorar el proceso estadístico,
d)    mantener el compromiso con la transparencia y la continuidad de la operación estadística y
e) garantizar el cumplimiento de los requisitos establecidos en esta norma, cuando la entidad emplee personal, infraestructura o herramientas tecnológicas de forma externa (contratación, alianza, convenio, entre otros).</v>
      </c>
      <c r="D19" s="301"/>
      <c r="E19" s="302"/>
      <c r="F19" s="302"/>
      <c r="G19" s="460"/>
    </row>
    <row r="20" spans="1:7" ht="52.5" customHeight="1">
      <c r="A20" s="300"/>
      <c r="B20" s="449"/>
      <c r="C20" s="471"/>
      <c r="E20" s="303"/>
      <c r="F20" s="303"/>
      <c r="G20" s="460"/>
    </row>
    <row r="21" spans="1:7" ht="52.5" customHeight="1">
      <c r="A21" s="300"/>
      <c r="B21" s="449"/>
      <c r="C21" s="471"/>
      <c r="D21" s="304"/>
      <c r="E21" s="303"/>
      <c r="F21" s="303"/>
      <c r="G21" s="460"/>
    </row>
    <row r="22" spans="1:7" ht="14.25" customHeight="1">
      <c r="A22" s="305"/>
      <c r="B22" s="472" t="str">
        <f>+IF(C22="-","-",IF(Hoja1!$E$6=2,Hoja1!F6,0))</f>
        <v>4.1.1 Roles, responsabilidades y autoridad</v>
      </c>
      <c r="C22" s="478" t="str">
        <f>+IF(Hoja1!$A$3=1,(VLOOKUP(Hoja1!A6,Hoja1!A6:G6,IF(Hoja1!E6=1,6,7),0)),IF(Hoja1!$A$3=2,(VLOOKUP(Hoja1!B6,Hoja1!B6:G6,IF(Hoja1!E6=1,5,6),0)),IF(Hoja1!$A$3=3,(VLOOKUP(Hoja1!C6,Hoja1!C6:G6,IF(Hoja1!E6=1,4,5),0)),IF(Hoja1!$A$3=4,(VLOOKUP(Hoja1!D6,Hoja1!D6:G6,IF(Hoja1!E6=1,3,4),0)),"-"))))</f>
        <v>La alta dirección debe asignar y comunicar las responsabilidades de todos los roles requeridos en el proceso estadístico, para asegurar el cumplimiento de los requisitos de la presente norma.</v>
      </c>
      <c r="D22" s="463"/>
      <c r="E22" s="303"/>
      <c r="F22" s="306"/>
      <c r="G22" s="465"/>
    </row>
    <row r="23" spans="1:7" ht="14.25" customHeight="1">
      <c r="A23" s="300"/>
      <c r="B23" s="473"/>
      <c r="C23" s="479"/>
      <c r="D23" s="464"/>
      <c r="E23" s="307"/>
      <c r="F23" s="307"/>
      <c r="G23" s="475"/>
    </row>
    <row r="24" spans="1:7" ht="15" customHeight="1" thickBot="1">
      <c r="A24" s="300"/>
      <c r="B24" s="474"/>
      <c r="C24" s="480"/>
      <c r="D24" s="470"/>
      <c r="E24" s="307"/>
      <c r="F24" s="307"/>
      <c r="G24" s="476"/>
    </row>
    <row r="25" spans="1:7" ht="15.75" customHeight="1">
      <c r="A25" s="308"/>
      <c r="B25" s="296" t="s">
        <v>108</v>
      </c>
      <c r="C25" s="297"/>
      <c r="D25" s="298"/>
      <c r="E25" s="455"/>
      <c r="F25" s="455"/>
      <c r="G25" s="299"/>
    </row>
    <row r="26" spans="1:7" ht="72.75" customHeight="1">
      <c r="A26" s="309"/>
      <c r="B26" s="456" t="str">
        <f>+IF(C26="-","-",IF(Hoja1!$E$6=2,Hoja1!F9,0))</f>
        <v>4.2.1 Generalidades</v>
      </c>
      <c r="C26" s="450" t="str">
        <f>+IF(Hoja1!$A$3=1,(VLOOKUP(Hoja1!A9,Hoja1!A9:G9,IF(Hoja1!E9=1,6,7),0)),IF(Hoja1!$A$3=2,(VLOOKUP(Hoja1!B9,Hoja1!B9:G9,IF(Hoja1!E9=1,5,6),0)),IF(Hoja1!$A$3=3,(VLOOKUP(Hoja1!C9,Hoja1!C9:G9,IF(Hoja1!E9=1,4,5),0)),IF(Hoja1!$A$3=4,(VLOOKUP(Hoja1!D9,Hoja1!D9:G9,IF(Hoja1!E9=1,3,4),0)),"-"))))</f>
        <v>La entidad debe contar con:
a) una estructura orgánica documentada, 
b) procedimientos y metodologías requeridos para desarrollar las diferentes actividades conforme a los requisitos de esta norma. Éstos deben estar documentados, implementados y actualizados,
c) evidencias de los controles llevados a cabo para garantizar la calidad del proceso estadístico. Estos controles deben estar documentados, implementados y actualizados y
d)  la infraestructura necesaria para el proceso estadístico.
NOTA: La infraestructura puede incluir:
a) edificios y servicios asociados;
b) equipos, incluyendo hardware y software;
c) recursos de transporte;
d) tecnologías de la información y la comunicación, y
e) recursos financieros, de personal, entre otros.</v>
      </c>
      <c r="D26" s="463"/>
      <c r="E26" s="302"/>
      <c r="F26" s="307"/>
      <c r="G26" s="460"/>
    </row>
    <row r="27" spans="1:7" ht="64.5" customHeight="1">
      <c r="A27" s="300"/>
      <c r="B27" s="457"/>
      <c r="C27" s="450"/>
      <c r="D27" s="464"/>
      <c r="E27" s="302"/>
      <c r="F27" s="307"/>
      <c r="G27" s="460"/>
    </row>
    <row r="28" spans="1:7" ht="64.5" customHeight="1">
      <c r="A28" s="300"/>
      <c r="B28" s="457"/>
      <c r="C28" s="450"/>
      <c r="D28" s="464"/>
      <c r="E28" s="302"/>
      <c r="F28" s="307"/>
      <c r="G28" s="460"/>
    </row>
    <row r="29" spans="1:7" ht="18.75" customHeight="1">
      <c r="A29" s="310"/>
      <c r="B29" s="456" t="str">
        <f>+IF(C29="-","-",IF(Hoja1!$E$6=2,Hoja1!F11,0))</f>
        <v>4.2.2 Determinación del alcance</v>
      </c>
      <c r="C29" s="450" t="str">
        <f>+IF(Hoja1!$A$3=1,(VLOOKUP(Hoja1!A11,Hoja1!A11:G11,IF(Hoja1!E11=1,6,7),0)),IF(Hoja1!$A$3=2,(VLOOKUP(Hoja1!B11,Hoja1!B11:G11,IF(Hoja1!E11=1,5,6),0)),IF(Hoja1!$A$3=3,(VLOOKUP(Hoja1!C11,Hoja1!C11:G11,IF(Hoja1!E11=1,4,5),0)),IF(Hoja1!$A$3=4,(VLOOKUP(Hoja1!D11,Hoja1!D11:G11,IF(Hoja1!E11=1,3,4),0)),"-"))))</f>
        <v>4.2.2.1 La entidad debe identificar el alcance temático de la operación estadística de acuerdo con el tipo de operación estadística a desarrollar.
NOTA: Los tipos de operación estadística pueden ser a partir de: censo, muestreo (probabilístico o no probabilístico), o registros administrativos</v>
      </c>
      <c r="D29" s="463"/>
      <c r="E29" s="303"/>
      <c r="F29" s="303"/>
      <c r="G29" s="460"/>
    </row>
    <row r="30" spans="1:7" ht="18.75" customHeight="1">
      <c r="A30" s="300"/>
      <c r="B30" s="456"/>
      <c r="C30" s="450"/>
      <c r="D30" s="464"/>
      <c r="E30" s="303"/>
      <c r="F30" s="303"/>
      <c r="G30" s="460"/>
    </row>
    <row r="31" spans="1:7" ht="18.75" customHeight="1">
      <c r="A31" s="300"/>
      <c r="B31" s="456"/>
      <c r="C31" s="450"/>
      <c r="D31" s="482"/>
      <c r="E31" s="307"/>
      <c r="F31" s="307"/>
      <c r="G31" s="460"/>
    </row>
    <row r="32" spans="1:7">
      <c r="A32" s="311"/>
      <c r="B32" s="451"/>
      <c r="C32" s="450" t="str">
        <f>+IF(Hoja1!$A$3=1,(VLOOKUP(Hoja1!A12,Hoja1!A12:G12,IF(Hoja1!E12=1,6,7),0)),IF(Hoja1!$A$3=2,(VLOOKUP(Hoja1!B12,Hoja1!B12:G12,IF(Hoja1!E12=1,5,6),0)),IF(Hoja1!$A$3=3,(VLOOKUP(Hoja1!C12,Hoja1!C12:G12,IF(Hoja1!E12=1,4,5),0)),IF(Hoja1!$A$3=4,(VLOOKUP(Hoja1!D12,Hoja1!D12:G12,IF(Hoja1!E12=1,3,4),0)),"-"))))</f>
        <v>4.2.2.2 Una vez realizado el diseño de la operación estadística la entidad debe asignar los recursos, el personal, la infraestructura y el (los) responsable(s) de cada fase del proceso estadístico.</v>
      </c>
      <c r="D32" s="463"/>
      <c r="E32" s="302"/>
      <c r="F32" s="302"/>
      <c r="G32" s="460"/>
    </row>
    <row r="33" spans="1:7" ht="18" customHeight="1">
      <c r="A33" s="311"/>
      <c r="B33" s="451"/>
      <c r="C33" s="450"/>
      <c r="D33" s="464"/>
      <c r="E33" s="307"/>
      <c r="F33" s="307"/>
      <c r="G33" s="460"/>
    </row>
    <row r="34" spans="1:7" ht="18" customHeight="1" thickBot="1">
      <c r="A34" s="311"/>
      <c r="B34" s="452"/>
      <c r="C34" s="450"/>
      <c r="D34" s="470"/>
      <c r="E34" s="307"/>
      <c r="F34" s="307"/>
      <c r="G34" s="465"/>
    </row>
    <row r="35" spans="1:7" ht="15.75" customHeight="1">
      <c r="A35" s="295"/>
      <c r="B35" s="296" t="s">
        <v>109</v>
      </c>
      <c r="C35" s="297"/>
      <c r="D35" s="312"/>
      <c r="E35" s="455"/>
      <c r="F35" s="455"/>
      <c r="G35" s="299"/>
    </row>
    <row r="36" spans="1:7">
      <c r="A36" s="305"/>
      <c r="B36" s="458"/>
      <c r="C36" s="450" t="str">
        <f>+IF(Hoja1!$A$3=1,(VLOOKUP(Hoja1!A14,Hoja1!A14:G14,IF(Hoja1!E14=1,6,7),0)),IF(Hoja1!$A$3=2,(VLOOKUP(Hoja1!B14,Hoja1!B14:G14,IF(Hoja1!E14=1,5,6),0)),IF(Hoja1!$A$3=3,(VLOOKUP(Hoja1!C14,Hoja1!C14:G14,IF(Hoja1!E14=1,4,5),0)),IF(Hoja1!$A$3=4,(VLOOKUP(Hoja1!D14,Hoja1!D14:G14,IF(Hoja1!E14=1,3,4),0)),"-"))))</f>
        <v>4.3.1 La entidad debe implementar mecanismos que garanticen que la información recolectada de las fuentes se conserva de manera confidencial conforme a la normatividad vigente de protección de datos personales.</v>
      </c>
      <c r="D36" s="463"/>
      <c r="E36" s="302"/>
      <c r="F36" s="302"/>
      <c r="G36" s="460"/>
    </row>
    <row r="37" spans="1:7">
      <c r="A37" s="305"/>
      <c r="B37" s="449"/>
      <c r="C37" s="450"/>
      <c r="D37" s="464"/>
      <c r="E37" s="302"/>
      <c r="F37" s="307"/>
      <c r="G37" s="460"/>
    </row>
    <row r="38" spans="1:7">
      <c r="A38" s="305"/>
      <c r="B38" s="449"/>
      <c r="C38" s="450"/>
      <c r="D38" s="464"/>
      <c r="E38" s="307"/>
      <c r="F38" s="307"/>
      <c r="G38" s="460"/>
    </row>
    <row r="39" spans="1:7">
      <c r="A39" s="305"/>
      <c r="B39" s="451"/>
      <c r="C39" s="450" t="str">
        <f>+IF(Hoja1!$A$3=1,(VLOOKUP(Hoja1!A15,Hoja1!A15:G15,IF(Hoja1!E15=1,6,7),0)),IF(Hoja1!$A$3=2,(VLOOKUP(Hoja1!B15,Hoja1!B15:G15,IF(Hoja1!E15=1,5,6),0)),IF(Hoja1!$A$3=3,(VLOOKUP(Hoja1!C15,Hoja1!C15:G15,IF(Hoja1!E15=1,4,5),0)),IF(Hoja1!$A$3=4,(VLOOKUP(Hoja1!D15,Hoja1!D15:G15,IF(Hoja1!E15=1,3,4),0)),"-"))))</f>
        <v>4.3.2 La entidad debe mantener de forma segura la información recolectada para prevenir el acceso o uso no deseado, daños o pérdida fortuita.</v>
      </c>
      <c r="D39" s="463"/>
      <c r="E39" s="302"/>
      <c r="F39" s="302"/>
      <c r="G39" s="460"/>
    </row>
    <row r="40" spans="1:7">
      <c r="A40" s="305"/>
      <c r="B40" s="451"/>
      <c r="C40" s="450"/>
      <c r="D40" s="464"/>
      <c r="E40" s="302"/>
      <c r="F40" s="307"/>
      <c r="G40" s="460"/>
    </row>
    <row r="41" spans="1:7" ht="15" thickBot="1">
      <c r="A41" s="305"/>
      <c r="B41" s="452"/>
      <c r="C41" s="450"/>
      <c r="D41" s="470"/>
      <c r="E41" s="313"/>
      <c r="F41" s="307"/>
      <c r="G41" s="465"/>
    </row>
    <row r="42" spans="1:7" ht="15.75" customHeight="1">
      <c r="A42" s="295"/>
      <c r="B42" s="296" t="s">
        <v>110</v>
      </c>
      <c r="C42" s="297"/>
      <c r="D42" s="312"/>
      <c r="E42" s="461"/>
      <c r="F42" s="461"/>
      <c r="G42" s="299"/>
    </row>
    <row r="43" spans="1:7" ht="14.25" customHeight="1">
      <c r="A43" s="309"/>
      <c r="B43" s="458"/>
      <c r="C43" s="450" t="str">
        <f>+IF(Hoja1!$A$3=1,(VLOOKUP(Hoja1!A17,Hoja1!A17:G17,IF(Hoja1!E17=1,6,7),0)),IF(Hoja1!$A$3=2,(VLOOKUP(Hoja1!B17,Hoja1!B17:G17,IF(Hoja1!E17=1,5,6),0)),IF(Hoja1!$A$3=3,(VLOOKUP(Hoja1!C17,Hoja1!C17:G17,IF(Hoja1!E17=1,4,5),0)),IF(Hoja1!$A$3=4,(VLOOKUP(Hoja1!D17,Hoja1!D17:G17,IF(Hoja1!E17=1,3,4),0)),"-"))))</f>
        <v>4.4.1 La entidad debe establecer, implementar, mantener y actualizar:
* Documentos técnicos y metodológicos
* Las evidencias documentales.</v>
      </c>
      <c r="D43" s="463"/>
      <c r="E43" s="303"/>
      <c r="F43" s="306"/>
      <c r="G43" s="460"/>
    </row>
    <row r="44" spans="1:7" ht="14.25" customHeight="1">
      <c r="A44" s="309"/>
      <c r="B44" s="449"/>
      <c r="C44" s="450"/>
      <c r="D44" s="464"/>
      <c r="E44" s="303"/>
      <c r="F44" s="306"/>
      <c r="G44" s="460"/>
    </row>
    <row r="45" spans="1:7" ht="14.25" customHeight="1">
      <c r="A45" s="309"/>
      <c r="B45" s="449"/>
      <c r="C45" s="450"/>
      <c r="D45" s="464"/>
      <c r="E45" s="307"/>
      <c r="F45" s="307"/>
      <c r="G45" s="460"/>
    </row>
    <row r="46" spans="1:7">
      <c r="A46" s="305"/>
      <c r="B46" s="456" t="str">
        <f>+IF(C46="-","-",IF(Hoja1!$E$6=2,Hoja1!F18,0))</f>
        <v>4.4.2 Identificación y descripción de la información documentada</v>
      </c>
      <c r="C46" s="450" t="str">
        <f>+IF(Hoja1!$A$3=1,(VLOOKUP(Hoja1!A19,Hoja1!A19:G19,IF(Hoja1!E19=1,6,7),0)),IF(Hoja1!$A$3=2,(VLOOKUP(Hoja1!B19,Hoja1!B19:G19,IF(Hoja1!E19=1,5,6),0)),IF(Hoja1!$A$3=3,(VLOOKUP(Hoja1!C19,Hoja1!C19:G19,IF(Hoja1!E19=1,4,5),0)),IF(Hoja1!$A$3=4,(VLOOKUP(Hoja1!D19,Hoja1!D19:G19,IF(Hoja1!E19=1,3,4),0)),"-"))))</f>
        <v>La entidad debe asegurarse que al establecer, implementar, mantener y actualizar la información documentada su identificación y descripción es apropiada, teniendo en cuenta los procedimientos establecidos en el sistema de gestión de la entidad. En el caso en que la entidad no cuente con un sistema de gestión implementado debe definir el formato y medios de soporte de la información documentada.</v>
      </c>
      <c r="D46" s="463"/>
      <c r="E46" s="302"/>
      <c r="F46" s="302"/>
      <c r="G46" s="460"/>
    </row>
    <row r="47" spans="1:7" ht="30" customHeight="1">
      <c r="A47" s="305"/>
      <c r="B47" s="457"/>
      <c r="C47" s="450"/>
      <c r="D47" s="464"/>
      <c r="E47" s="307"/>
      <c r="F47" s="307"/>
      <c r="G47" s="460"/>
    </row>
    <row r="48" spans="1:7" ht="30" customHeight="1">
      <c r="A48" s="305"/>
      <c r="B48" s="457"/>
      <c r="C48" s="450"/>
      <c r="D48" s="482"/>
      <c r="E48" s="307"/>
      <c r="F48" s="307"/>
      <c r="G48" s="460"/>
    </row>
    <row r="49" spans="1:7">
      <c r="A49" s="309"/>
      <c r="B49" s="456" t="str">
        <f>+IF(C49="-","-",IF(Hoja1!$E$6=2,Hoja1!F20,0))</f>
        <v>4.4.3 Control de la información documentada</v>
      </c>
      <c r="C49" s="450" t="str">
        <f>+IF(Hoja1!$A$3=1,(VLOOKUP(Hoja1!A21,Hoja1!A21:G21,IF(Hoja1!E21=1,6,7),0)),IF(Hoja1!$A$3=2,(VLOOKUP(Hoja1!B21,Hoja1!B21:G21,IF(Hoja1!E21=1,5,6),0)),IF(Hoja1!$A$3=3,(VLOOKUP(Hoja1!C21,Hoja1!C21:G21,IF(Hoja1!E21=1,4,5),0)),IF(Hoja1!$A$3=4,(VLOOKUP(Hoja1!D21,Hoja1!D21:G21,IF(Hoja1!E21=1,3,4),0)),"-"))))</f>
        <v>La entidad debe asegurar que la información documentada: 
* esté disponible y sea idónea para su uso, donde y cuando se necesite
* esté protegida adecuadamente (en casos como: pérdida de la confidencialidad, uso inapropiado o pérdida de integridad, entre otros).</v>
      </c>
      <c r="D49" s="464"/>
      <c r="E49" s="302"/>
      <c r="F49" s="302"/>
      <c r="G49" s="460"/>
    </row>
    <row r="50" spans="1:7">
      <c r="A50" s="309"/>
      <c r="B50" s="457"/>
      <c r="C50" s="450"/>
      <c r="D50" s="464"/>
      <c r="E50" s="302"/>
      <c r="F50" s="302"/>
      <c r="G50" s="460"/>
    </row>
    <row r="51" spans="1:7" ht="23.25" customHeight="1" thickBot="1">
      <c r="A51" s="309"/>
      <c r="B51" s="459"/>
      <c r="C51" s="450"/>
      <c r="D51" s="470"/>
      <c r="E51" s="302"/>
      <c r="F51" s="307"/>
      <c r="G51" s="477"/>
    </row>
    <row r="52" spans="1:7" ht="15.75" customHeight="1">
      <c r="A52" s="295"/>
      <c r="B52" s="296" t="s">
        <v>111</v>
      </c>
      <c r="C52" s="297"/>
      <c r="D52" s="314"/>
      <c r="E52" s="462"/>
      <c r="F52" s="462"/>
      <c r="G52" s="315"/>
    </row>
    <row r="53" spans="1:7">
      <c r="A53" s="305"/>
      <c r="B53" s="456" t="str">
        <f>+IF(C53="-","-",IF(Hoja1!$E$6=2,Hoja1!F23,0))</f>
        <v>4.5.1 Generalidades</v>
      </c>
      <c r="C53" s="450" t="str">
        <f>+IF(Hoja1!$A$3=1,(VLOOKUP(Hoja1!A24,Hoja1!A24:G24,IF(Hoja1!E24=1,6,7),0)),IF(Hoja1!$A$3=2,(VLOOKUP(Hoja1!B24,Hoja1!B24:G24,IF(Hoja1!E24=1,5,6),0)),IF(Hoja1!$A$3=3,(VLOOKUP(Hoja1!C24,Hoja1!C24:G24,IF(Hoja1!E24=1,4,5),0)),IF(Hoja1!$A$3=4,(VLOOKUP(Hoja1!D24,Hoja1!D24:G24,IF(Hoja1!E24=1,3,4),0)),"-"))))</f>
        <v xml:space="preserve">La entidad debe determinar y proporcionar las personas necesarias para cumplir el alcance de la operación estadística, y para la implementación, mantenimiento y mejora continua del proceso estadístico. </v>
      </c>
      <c r="D53" s="447"/>
      <c r="E53" s="302"/>
      <c r="F53" s="302"/>
      <c r="G53" s="460"/>
    </row>
    <row r="54" spans="1:7" ht="14.25" customHeight="1">
      <c r="A54" s="305"/>
      <c r="B54" s="457"/>
      <c r="C54" s="450"/>
      <c r="D54" s="447"/>
      <c r="E54" s="302"/>
      <c r="F54" s="307"/>
      <c r="G54" s="460"/>
    </row>
    <row r="55" spans="1:7" ht="14.25" customHeight="1">
      <c r="A55" s="305"/>
      <c r="B55" s="457"/>
      <c r="C55" s="450"/>
      <c r="D55" s="447"/>
      <c r="E55" s="307"/>
      <c r="F55" s="307"/>
      <c r="G55" s="460"/>
    </row>
    <row r="56" spans="1:7" ht="35.25" customHeight="1">
      <c r="A56" s="309"/>
      <c r="B56" s="456" t="str">
        <f>+IF(C56="-","-",IF(Hoja1!$E$6=2,Hoja1!F25,0))</f>
        <v xml:space="preserve">4.5.2 Competencia.  </v>
      </c>
      <c r="C56" s="450" t="str">
        <f>+IF(Hoja1!$A$3=1,(VLOOKUP(Hoja1!A26,Hoja1!A26:G26,IF(Hoja1!E26=1,6,7),0)),IF(Hoja1!$A$3=2,(VLOOKUP(Hoja1!B26,Hoja1!B26:G26,IF(Hoja1!E26=1,5,6),0)),IF(Hoja1!$A$3=3,(VLOOKUP(Hoja1!C26,Hoja1!C26:G26,IF(Hoja1!E26=1,4,5),0)),IF(Hoja1!$A$3=4,(VLOOKUP(Hoja1!D26,Hoja1!D26:G26,IF(Hoja1!E26=1,3,4),0)),"-"))))</f>
        <v>La entidad debe:
* establecer los perfiles de las personas necesarias para el proceso estadístico,
* mantener los registros que demuestren que el personal cumple dichos perfiles, y
* documentar e implementar un programa de entrenamiento en aspectos temáticos, logísticos, operativos y tecnológicos, conforme a su operación estadística.</v>
      </c>
      <c r="D56" s="447"/>
      <c r="E56" s="302"/>
      <c r="F56" s="302"/>
      <c r="G56" s="460"/>
    </row>
    <row r="57" spans="1:7" ht="35.25" customHeight="1">
      <c r="A57" s="309"/>
      <c r="B57" s="457"/>
      <c r="C57" s="450"/>
      <c r="D57" s="447"/>
      <c r="E57" s="302"/>
      <c r="F57" s="302"/>
      <c r="G57" s="460"/>
    </row>
    <row r="58" spans="1:7" ht="35.25" customHeight="1" thickBot="1">
      <c r="A58" s="309"/>
      <c r="B58" s="467"/>
      <c r="C58" s="450"/>
      <c r="D58" s="448"/>
      <c r="E58" s="313"/>
      <c r="F58" s="307"/>
      <c r="G58" s="465"/>
    </row>
    <row r="59" spans="1:7" ht="15.75" customHeight="1">
      <c r="A59" s="295"/>
      <c r="B59" s="296" t="s">
        <v>113</v>
      </c>
      <c r="C59" s="297"/>
      <c r="D59" s="312"/>
      <c r="E59" s="455"/>
      <c r="F59" s="455"/>
      <c r="G59" s="299"/>
    </row>
    <row r="60" spans="1:7">
      <c r="A60" s="316"/>
      <c r="B60" s="483"/>
      <c r="C60" s="450" t="str">
        <f>+IF(Hoja1!$A$3=1,(VLOOKUP(Hoja1!A28,Hoja1!A28:G28,IF(Hoja1!E28=1,6,7),0)),IF(Hoja1!$A$3=2,(VLOOKUP(Hoja1!B28,Hoja1!B28:G28,IF(Hoja1!E28=1,5,6),0)),IF(Hoja1!$A$3=3,(VLOOKUP(Hoja1!C28,Hoja1!C28:G28,IF(Hoja1!E28=1,4,5),0)),IF(Hoja1!$A$3=4,(VLOOKUP(Hoja1!D28,Hoja1!D28:G28,IF(Hoja1!E28=1,3,4),0)),"-"))))</f>
        <v>La entidad debe asegurar que en el proceso estadístico se implementan los conceptos, los estándares y los lineamientos estadísticos emitidos por el DANE o los referentes internacionales con amplio reconocimiento en la temática de la operación estadística. Los conceptos, los estándares y los lineamientos estadísticos deben ser controlados (ver numeral 4.4.3)</v>
      </c>
      <c r="D60" s="447"/>
      <c r="E60" s="303"/>
      <c r="F60" s="303"/>
      <c r="G60" s="460"/>
    </row>
    <row r="61" spans="1:7">
      <c r="A61" s="316"/>
      <c r="B61" s="483"/>
      <c r="C61" s="450"/>
      <c r="D61" s="447"/>
      <c r="E61" s="307"/>
      <c r="F61" s="307"/>
      <c r="G61" s="460"/>
    </row>
    <row r="62" spans="1:7" ht="15" thickBot="1">
      <c r="A62" s="316"/>
      <c r="B62" s="484"/>
      <c r="C62" s="450"/>
      <c r="D62" s="448"/>
      <c r="E62" s="307"/>
      <c r="F62" s="307"/>
      <c r="G62" s="465"/>
    </row>
    <row r="63" spans="1:7" ht="15.75" customHeight="1">
      <c r="A63" s="295"/>
      <c r="B63" s="296" t="s">
        <v>115</v>
      </c>
      <c r="C63" s="297"/>
      <c r="D63" s="312"/>
      <c r="E63" s="485"/>
      <c r="F63" s="485"/>
      <c r="G63" s="299"/>
    </row>
    <row r="64" spans="1:7">
      <c r="A64" s="316"/>
      <c r="B64" s="483"/>
      <c r="C64" s="450" t="str">
        <f>+IF(Hoja1!$A$3=1,(VLOOKUP(Hoja1!A30,Hoja1!A30:G30,IF(Hoja1!E30=1,6,7),0)),IF(Hoja1!$A$3=2,(VLOOKUP(Hoja1!B30,Hoja1!B30:G30,IF(Hoja1!E30=1,5,6),0)),IF(Hoja1!$A$3=3,(VLOOKUP(Hoja1!C30,Hoja1!C30:G30,IF(Hoja1!E30=1,4,5),0)),IF(Hoja1!$A$3=4,(VLOOKUP(Hoja1!D30,Hoja1!D30:G30,IF(Hoja1!E30=1,3,4),0)),"-"))))</f>
        <v>La entidad debe identificar y analizar los riesgos, implementar los controles para minimizarlos y tomar acciones cuando éstos se materialicen.</v>
      </c>
      <c r="D64" s="447"/>
      <c r="E64" s="302"/>
      <c r="F64" s="307"/>
      <c r="G64" s="460"/>
    </row>
    <row r="65" spans="1:7">
      <c r="A65" s="316"/>
      <c r="B65" s="483"/>
      <c r="C65" s="450"/>
      <c r="D65" s="447"/>
      <c r="E65" s="307"/>
      <c r="F65" s="307"/>
      <c r="G65" s="460"/>
    </row>
    <row r="66" spans="1:7" ht="15" thickBot="1">
      <c r="A66" s="316"/>
      <c r="B66" s="484"/>
      <c r="C66" s="454"/>
      <c r="D66" s="448"/>
      <c r="E66" s="307"/>
      <c r="F66" s="307"/>
      <c r="G66" s="465"/>
    </row>
    <row r="67" spans="1:7" ht="15.75" customHeight="1">
      <c r="A67" s="295"/>
      <c r="B67" s="296" t="s">
        <v>299</v>
      </c>
      <c r="C67" s="297"/>
      <c r="D67" s="312"/>
      <c r="E67" s="455"/>
      <c r="F67" s="455"/>
      <c r="G67" s="299"/>
    </row>
    <row r="68" spans="1:7">
      <c r="A68" s="300"/>
      <c r="B68" s="458"/>
      <c r="C68" s="450" t="str">
        <f>+IF(Hoja1!$A$3=1,(VLOOKUP(Hoja1!A32,Hoja1!A32:G32,IF(Hoja1!E32=1,6,7),0)),IF(Hoja1!$A$3=2,(VLOOKUP(Hoja1!B32,Hoja1!B32:G32,IF(Hoja1!E32=1,5,6),0)),IF(Hoja1!$A$3=3,(VLOOKUP(Hoja1!C32,Hoja1!C32:G32,IF(Hoja1!E32=1,4,5),0)),IF(Hoja1!$A$3=4,(VLOOKUP(Hoja1!D32,Hoja1!D32:G32,IF(Hoja1!E32=1,3,4),0)),"-"))))</f>
        <v>Las fases del proceso estadístico deben ser: 
* Detección y análisis de requerimientos (véase numeral 5),
* Diseño y pruebas (véase numeral 6),
* Ejecución (véase numeral 7),
* Análisis (véase numeral 8) y
* Difusión (véase numeral 9).</v>
      </c>
      <c r="D68" s="447"/>
      <c r="E68" s="302"/>
      <c r="F68" s="302"/>
      <c r="G68" s="460"/>
    </row>
    <row r="69" spans="1:7">
      <c r="A69" s="300"/>
      <c r="B69" s="449"/>
      <c r="C69" s="450"/>
      <c r="D69" s="447"/>
      <c r="E69" s="303"/>
      <c r="F69" s="303"/>
      <c r="G69" s="460"/>
    </row>
    <row r="70" spans="1:7" ht="27.75" customHeight="1" thickBot="1">
      <c r="A70" s="300"/>
      <c r="B70" s="449"/>
      <c r="C70" s="450"/>
      <c r="D70" s="448"/>
      <c r="E70" s="307"/>
      <c r="F70" s="307"/>
      <c r="G70" s="460"/>
    </row>
    <row r="71" spans="1:7">
      <c r="A71" s="310"/>
      <c r="B71" s="458"/>
      <c r="C71" s="450" t="str">
        <f>+IF(Hoja1!$A$3=1,(VLOOKUP(Hoja1!A33,Hoja1!A33:G33,IF(Hoja1!E33=1,6,7),0)),IF(Hoja1!$A$3=2,(VLOOKUP(Hoja1!B33,Hoja1!B33:G33,IF(Hoja1!E33=1,5,6),0)),IF(Hoja1!$A$3=3,(VLOOKUP(Hoja1!C33,Hoja1!C33:G33,IF(Hoja1!E33=1,4,5),0)),IF(Hoja1!$A$3=4,(VLOOKUP(Hoja1!D33,Hoja1!D33:G33,IF(Hoja1!E33=1,3,4),0)),"-"))))</f>
        <v>4.8.1 Cuando la entidad contrate el desarrollo de una o más fases con un operador, se debe asegurar que dicho operador cumple los requisitos establecidos en la presente norma.</v>
      </c>
      <c r="D71" s="447"/>
      <c r="E71" s="302"/>
      <c r="F71" s="302"/>
      <c r="G71" s="460"/>
    </row>
    <row r="72" spans="1:7">
      <c r="A72" s="310"/>
      <c r="B72" s="449"/>
      <c r="C72" s="450"/>
      <c r="D72" s="447"/>
      <c r="E72" s="307"/>
      <c r="F72" s="307"/>
      <c r="G72" s="460"/>
    </row>
    <row r="73" spans="1:7" ht="15" thickBot="1">
      <c r="A73" s="310"/>
      <c r="B73" s="453"/>
      <c r="C73" s="450"/>
      <c r="D73" s="448"/>
      <c r="E73" s="307"/>
      <c r="F73" s="307"/>
      <c r="G73" s="465"/>
    </row>
    <row r="74" spans="1:7" ht="15.75" customHeight="1">
      <c r="A74" s="295"/>
      <c r="B74" s="296" t="s">
        <v>117</v>
      </c>
      <c r="C74" s="297"/>
      <c r="D74" s="312"/>
      <c r="E74" s="455"/>
      <c r="F74" s="455"/>
      <c r="G74" s="299"/>
    </row>
    <row r="75" spans="1:7" ht="28.5" customHeight="1">
      <c r="A75" s="300"/>
      <c r="B75" s="458"/>
      <c r="C75" s="450" t="str">
        <f>+IF(Hoja1!$A$3=1,(VLOOKUP(Hoja1!A35,Hoja1!A35:G35,IF(Hoja1!E35=1,6,7),0)),IF(Hoja1!$A$3=2,(VLOOKUP(Hoja1!B35,Hoja1!B35:G35,IF(Hoja1!E35=1,5,6),0)),IF(Hoja1!$A$3=3,(VLOOKUP(Hoja1!C35,Hoja1!C35:G35,IF(Hoja1!E35=1,4,5),0)),IF(Hoja1!$A$3=4,(VLOOKUP(Hoja1!D35,Hoja1!D35:G35,IF(Hoja1!E35=1,3,4),0)),"-"))))</f>
        <v>La entidad debe establecer mecanismos de monitoreo y seguimiento en cada una de las fases del proceso estadístico para asegurar que la operación estadística:
·         cumple los objetivos establecidos,
·         cumple el plan general (véase numeral 5.6) y
·         es oportuna en la generación de información.</v>
      </c>
      <c r="D75" s="447"/>
      <c r="E75" s="303"/>
      <c r="F75" s="303"/>
      <c r="G75" s="460"/>
    </row>
    <row r="76" spans="1:7" ht="28.5" customHeight="1">
      <c r="A76" s="300"/>
      <c r="B76" s="449"/>
      <c r="C76" s="450"/>
      <c r="D76" s="447"/>
      <c r="E76" s="303"/>
      <c r="F76" s="303"/>
      <c r="G76" s="460"/>
    </row>
    <row r="77" spans="1:7" ht="15" thickBot="1">
      <c r="A77" s="300"/>
      <c r="B77" s="449"/>
      <c r="C77" s="450"/>
      <c r="D77" s="448"/>
      <c r="E77" s="307"/>
      <c r="F77" s="307"/>
      <c r="G77" s="460"/>
    </row>
    <row r="78" spans="1:7">
      <c r="A78" s="317"/>
      <c r="B78" s="458"/>
      <c r="C78" s="450" t="str">
        <f>+IF(Hoja1!$A$3=1,(VLOOKUP(Hoja1!A36,Hoja1!A36:G36,IF(Hoja1!E36=1,6,7),0)),IF(Hoja1!$A$3=2,(VLOOKUP(Hoja1!B36,Hoja1!B36:G36,IF(Hoja1!E36=1,5,6),0)),IF(Hoja1!$A$3=3,(VLOOKUP(Hoja1!C36,Hoja1!C36:G36,IF(Hoja1!E36=1,4,5),0)),IF(Hoja1!$A$3=4,(VLOOKUP(Hoja1!D36,Hoja1!D36:G36,IF(Hoja1!E36=1,3,4),0)),"-"))))</f>
        <v>4.9.1 La entidad debe mantener la evidencia de los mecanismos de monitoreo y seguimiento.</v>
      </c>
      <c r="D78" s="447"/>
      <c r="E78" s="302"/>
      <c r="F78" s="302"/>
      <c r="G78" s="460"/>
    </row>
    <row r="79" spans="1:7" ht="14.25" customHeight="1">
      <c r="A79" s="317"/>
      <c r="B79" s="449"/>
      <c r="C79" s="450"/>
      <c r="D79" s="447"/>
      <c r="E79" s="302"/>
      <c r="F79" s="302"/>
      <c r="G79" s="460"/>
    </row>
    <row r="80" spans="1:7" ht="14.25" customHeight="1" thickBot="1">
      <c r="A80" s="317"/>
      <c r="B80" s="449"/>
      <c r="C80" s="450"/>
      <c r="D80" s="448"/>
      <c r="E80" s="307"/>
      <c r="F80" s="307"/>
      <c r="G80" s="460"/>
    </row>
    <row r="81" spans="1:7">
      <c r="A81" s="309"/>
      <c r="B81" s="458"/>
      <c r="C81" s="450" t="str">
        <f>+IF(Hoja1!$A$3=1,(VLOOKUP(Hoja1!A37,Hoja1!A37:G37,IF(Hoja1!E37=1,6,7),0)),IF(Hoja1!$A$3=2,(VLOOKUP(Hoja1!B37,Hoja1!B37:G37,IF(Hoja1!E37=1,5,6),0)),IF(Hoja1!$A$3=3,(VLOOKUP(Hoja1!C37,Hoja1!C37:G37,IF(Hoja1!E37=1,4,5),0)),IF(Hoja1!$A$3=4,(VLOOKUP(Hoja1!D37,Hoja1!D37:G37,IF(Hoja1!E37=1,3,4),0)),"-"))))</f>
        <v>4.9.2 La entidad debe determinar:
* la necesidad de seguimiento que requiere el proceso estadístico en todas sus fases,
* cuándo se debe llevar a cabo el seguimiento y la medición y
* cuándo se debe analizar y evaluar los resultados del seguimiento y la medición.</v>
      </c>
      <c r="D81" s="447"/>
      <c r="E81" s="303"/>
      <c r="F81" s="303"/>
      <c r="G81" s="460"/>
    </row>
    <row r="82" spans="1:7">
      <c r="A82" s="309"/>
      <c r="B82" s="449"/>
      <c r="C82" s="450"/>
      <c r="D82" s="447"/>
      <c r="E82" s="303"/>
      <c r="F82" s="303"/>
      <c r="G82" s="460"/>
    </row>
    <row r="83" spans="1:7" ht="27" customHeight="1" thickBot="1">
      <c r="A83" s="309"/>
      <c r="B83" s="453"/>
      <c r="C83" s="454"/>
      <c r="D83" s="448"/>
      <c r="E83" s="302"/>
      <c r="F83" s="302"/>
      <c r="G83" s="465"/>
    </row>
    <row r="84" spans="1:7" ht="23.25" customHeight="1">
      <c r="A84" s="290"/>
      <c r="B84" s="318" t="s">
        <v>118</v>
      </c>
      <c r="C84" s="319"/>
      <c r="D84" s="320"/>
      <c r="E84" s="321"/>
      <c r="F84" s="321"/>
      <c r="G84" s="322"/>
    </row>
    <row r="85" spans="1:7" ht="14.25" customHeight="1">
      <c r="A85" s="316"/>
      <c r="B85" s="458"/>
      <c r="C85" s="450" t="str">
        <f>+IF(Hoja1!$A$3=1,(VLOOKUP(Hoja1!A39,Hoja1!A39:G39,IF(Hoja1!E39=1,6,7),0)),IF(Hoja1!$A$3=2,(VLOOKUP(Hoja1!B39,Hoja1!B39:G41,IF(Hoja1!E39=1,5,6),0)),IF(Hoja1!$A$3=3,(VLOOKUP(Hoja1!C39,Hoja1!C39:G39,IF(Hoja1!E39=1,4,5),0)),IF(Hoja1!$A$3=4,(VLOOKUP(Hoja1!D39,Hoja1!D39:G39,IF(Hoja1!E39=1,3,4),0)),"-"))))</f>
        <v>La entidad debe identificar y analizar los requerimientos y/o necesidades para la operación estadística.</v>
      </c>
      <c r="D85" s="447"/>
      <c r="E85" s="303"/>
      <c r="F85" s="303"/>
      <c r="G85" s="460"/>
    </row>
    <row r="86" spans="1:7">
      <c r="A86" s="316"/>
      <c r="B86" s="449"/>
      <c r="C86" s="450"/>
      <c r="D86" s="447"/>
      <c r="E86" s="302"/>
      <c r="F86" s="302"/>
      <c r="G86" s="460"/>
    </row>
    <row r="87" spans="1:7" ht="15" thickBot="1">
      <c r="A87" s="316"/>
      <c r="B87" s="453"/>
      <c r="C87" s="454"/>
      <c r="D87" s="448"/>
      <c r="E87" s="302"/>
      <c r="F87" s="302"/>
      <c r="G87" s="465"/>
    </row>
    <row r="88" spans="1:7" ht="15.75" customHeight="1">
      <c r="A88" s="295"/>
      <c r="B88" s="296" t="s">
        <v>120</v>
      </c>
      <c r="C88" s="297"/>
      <c r="D88" s="312"/>
      <c r="E88" s="455"/>
      <c r="F88" s="455"/>
      <c r="G88" s="299"/>
    </row>
    <row r="89" spans="1:7">
      <c r="A89" s="309"/>
      <c r="B89" s="458"/>
      <c r="C89" s="450" t="str">
        <f>+IF(Hoja1!$A$3=1,(VLOOKUP(Hoja1!A41,Hoja1!A41:G41,IF(Hoja1!E41=1,6,7),0)),IF(Hoja1!$A$3=2,(VLOOKUP(Hoja1!B41,Hoja1!B41:G41,IF(Hoja1!E41=1,5,6),0)),IF(Hoja1!$A$3=3,(VLOOKUP(Hoja1!C41,Hoja1!C41:G41,IF(Hoja1!E41=1,4,5),0)),IF(Hoja1!$A$3=4,(VLOOKUP(Hoja1!D41,Hoja1!D41:G41,IF(Hoja1!E41=1,3,4),0)),"-"))))</f>
        <v>5.1.1 La entidad debe identificar y caracterizar los usuarios (internos y/o externos) de la información estadística generada por la operación estadística.</v>
      </c>
      <c r="D89" s="447"/>
      <c r="E89" s="303"/>
      <c r="F89" s="303"/>
      <c r="G89" s="460"/>
    </row>
    <row r="90" spans="1:7">
      <c r="A90" s="309"/>
      <c r="B90" s="449"/>
      <c r="C90" s="450"/>
      <c r="D90" s="447"/>
      <c r="E90" s="303"/>
      <c r="F90" s="303"/>
      <c r="G90" s="460"/>
    </row>
    <row r="91" spans="1:7" ht="15" thickBot="1">
      <c r="A91" s="309"/>
      <c r="B91" s="449"/>
      <c r="C91" s="450"/>
      <c r="D91" s="448"/>
      <c r="E91" s="303"/>
      <c r="F91" s="303"/>
      <c r="G91" s="460"/>
    </row>
    <row r="92" spans="1:7">
      <c r="A92" s="317"/>
      <c r="B92" s="458"/>
      <c r="C92" s="450" t="str">
        <f>+IF(Hoja1!$A$3=1,(VLOOKUP(Hoja1!A42,Hoja1!A42:G42,IF(Hoja1!E42=1,6,7),0)),IF(Hoja1!$A$3=2,(VLOOKUP(Hoja1!B42,Hoja1!B42:G42,IF(Hoja1!E42=1,5,6),0)),IF(Hoja1!$A$3=3,(VLOOKUP(Hoja1!C42,Hoja1!C42:G42,IF(Hoja1!E42=1,4,5),0)),IF(Hoja1!$A$3=4,(VLOOKUP(Hoja1!D42,Hoja1!D42:G42,IF(Hoja1!E42=1,3,4),0)),"-"))))</f>
        <v>5.1.2 La entidad debe mantener y documentar la identificación y caracterización de los usuarios (internos y/o externos).</v>
      </c>
      <c r="D92" s="447"/>
      <c r="E92" s="303"/>
      <c r="F92" s="303"/>
      <c r="G92" s="460"/>
    </row>
    <row r="93" spans="1:7">
      <c r="A93" s="317"/>
      <c r="B93" s="449"/>
      <c r="C93" s="450"/>
      <c r="D93" s="447"/>
      <c r="E93" s="303"/>
      <c r="F93" s="303"/>
      <c r="G93" s="460"/>
    </row>
    <row r="94" spans="1:7" ht="15" thickBot="1">
      <c r="A94" s="317"/>
      <c r="B94" s="453"/>
      <c r="C94" s="450"/>
      <c r="D94" s="448"/>
      <c r="E94" s="303"/>
      <c r="F94" s="303"/>
      <c r="G94" s="465"/>
    </row>
    <row r="95" spans="1:7" ht="30" customHeight="1">
      <c r="A95" s="295"/>
      <c r="B95" s="296" t="s">
        <v>121</v>
      </c>
      <c r="C95" s="297"/>
      <c r="D95" s="312"/>
      <c r="E95" s="455"/>
      <c r="F95" s="455"/>
      <c r="G95" s="323"/>
    </row>
    <row r="96" spans="1:7" ht="34.5" customHeight="1">
      <c r="A96" s="300"/>
      <c r="B96" s="458"/>
      <c r="C96" s="450" t="str">
        <f>+IF(Hoja1!$A$3=1,(VLOOKUP(Hoja1!A44,Hoja1!A44:G44,IF(Hoja1!E44=1,6,7),0)),IF(Hoja1!$A$3=2,(VLOOKUP(Hoja1!B44,Hoja1!B44:G44,IF(Hoja1!E44=1,5,6),0)),IF(Hoja1!$A$3=3,(VLOOKUP(Hoja1!C44,Hoja1!C44:G44,IF(Hoja1!E44=1,4,5),0)),IF(Hoja1!$A$3=4,(VLOOKUP(Hoja1!D44,Hoja1!D44:G44,IF(Hoja1!E44=1,3,4),0)),"-"))))</f>
        <v>La entidad debe establecer, implementar, mantener y actualizar mecanismos de consulta con las partes interesadas de la información estadística que permitan obtener y analizar las necesidades de información.
NOTA:  Los mecanismos pueden ser:
- encuestas de medición de satisfacción,
- reuniones con expertos en la temática de la operación estadística y
- reuniones de trabajo con partes interesadas especializadas.</v>
      </c>
      <c r="D96" s="447"/>
      <c r="E96" s="303"/>
      <c r="F96" s="303"/>
      <c r="G96" s="460"/>
    </row>
    <row r="97" spans="1:7" ht="33" customHeight="1">
      <c r="A97" s="300"/>
      <c r="B97" s="449"/>
      <c r="C97" s="450"/>
      <c r="D97" s="447"/>
      <c r="E97" s="302"/>
      <c r="F97" s="303"/>
      <c r="G97" s="460"/>
    </row>
    <row r="98" spans="1:7" ht="39.75" customHeight="1" thickBot="1">
      <c r="A98" s="300"/>
      <c r="B98" s="486"/>
      <c r="C98" s="450"/>
      <c r="D98" s="448"/>
      <c r="E98" s="302"/>
      <c r="F98" s="303"/>
      <c r="G98" s="477"/>
    </row>
    <row r="99" spans="1:7" ht="15.75" customHeight="1">
      <c r="A99" s="295"/>
      <c r="B99" s="296" t="s">
        <v>122</v>
      </c>
      <c r="C99" s="297"/>
      <c r="D99" s="314"/>
      <c r="E99" s="462"/>
      <c r="F99" s="462"/>
      <c r="G99" s="315"/>
    </row>
    <row r="100" spans="1:7" ht="14.25" customHeight="1">
      <c r="A100" s="316"/>
      <c r="B100" s="458"/>
      <c r="C100" s="450" t="str">
        <f>+IF(Hoja1!$A$3=1,(VLOOKUP(Hoja1!A46,Hoja1!A46:G46,IF(Hoja1!E46=1,6,7),0)),IF(Hoja1!$A$3=2,(VLOOKUP(Hoja1!B46,Hoja1!B46:G46,IF(Hoja1!E46=1,5,6),0)),IF(Hoja1!$A$3=3,(VLOOKUP(Hoja1!C46,Hoja1!C46:G46,IF(Hoja1!E46=1,4,5),0)),IF(Hoja1!$A$3=4,(VLOOKUP(Hoja1!D46,Hoja1!D46:G46,IF(Hoja1!E46=1,3,4),0)),"-"))))</f>
        <v>La entidad debe documentar la metodología y/o procedimiento utilizado para el análisis de necesidades.</v>
      </c>
      <c r="D100" s="447"/>
      <c r="E100" s="303"/>
      <c r="F100" s="303"/>
      <c r="G100" s="460"/>
    </row>
    <row r="101" spans="1:7">
      <c r="A101" s="316"/>
      <c r="B101" s="449"/>
      <c r="C101" s="450"/>
      <c r="D101" s="447"/>
      <c r="E101" s="302"/>
      <c r="F101" s="302"/>
      <c r="G101" s="460"/>
    </row>
    <row r="102" spans="1:7" ht="15" thickBot="1">
      <c r="A102" s="316"/>
      <c r="B102" s="453"/>
      <c r="C102" s="450"/>
      <c r="D102" s="448"/>
      <c r="E102" s="302"/>
      <c r="F102" s="302"/>
      <c r="G102" s="465"/>
    </row>
    <row r="103" spans="1:7" ht="30" customHeight="1">
      <c r="A103" s="295"/>
      <c r="B103" s="296" t="s">
        <v>124</v>
      </c>
      <c r="C103" s="297"/>
      <c r="D103" s="312"/>
      <c r="E103" s="455"/>
      <c r="F103" s="455"/>
      <c r="G103" s="299"/>
    </row>
    <row r="104" spans="1:7" ht="23.25" customHeight="1">
      <c r="A104" s="316"/>
      <c r="B104" s="458"/>
      <c r="C104" s="450" t="str">
        <f>+IF(Hoja1!$A$3=1,(VLOOKUP(Hoja1!A48,Hoja1!A48:G48,IF(Hoja1!E48=1,6,7),0)),IF(Hoja1!$A$3=2,(VLOOKUP(Hoja1!B48,Hoja1!B48:G48,IF(Hoja1!E48=1,5,6),0)),IF(Hoja1!$A$3=3,(VLOOKUP(Hoja1!C48,Hoja1!C48:G48,IF(Hoja1!E48=1,4,5),0)),IF(Hoja1!$A$3=4,(VLOOKUP(Hoja1!D48,Hoja1!D48:G48,IF(Hoja1!E48=1,3,4),0)),"-"))))</f>
        <v>La entidad debe documentar la relevancia de la operación estadística y su relación con la política pública. Esta puede evidenciarse en documentos como leyes, decretos, resoluciones, el Plan Nacional de Desarrollo, documentos del Consejo Nacional de Política Económica y Social (CONPES), Planes de Desarrollo Territoriales, entre otros.</v>
      </c>
      <c r="D104" s="447"/>
      <c r="E104" s="303"/>
      <c r="F104" s="303"/>
      <c r="G104" s="460"/>
    </row>
    <row r="105" spans="1:7" ht="23.25" customHeight="1">
      <c r="A105" s="316"/>
      <c r="B105" s="449"/>
      <c r="C105" s="450"/>
      <c r="D105" s="447"/>
      <c r="E105" s="302"/>
      <c r="F105" s="302"/>
      <c r="G105" s="460"/>
    </row>
    <row r="106" spans="1:7" ht="23.25" customHeight="1" thickBot="1">
      <c r="A106" s="316"/>
      <c r="B106" s="453"/>
      <c r="C106" s="450"/>
      <c r="D106" s="448"/>
      <c r="E106" s="302"/>
      <c r="F106" s="302"/>
      <c r="G106" s="465"/>
    </row>
    <row r="107" spans="1:7" ht="15.75" customHeight="1">
      <c r="A107" s="295"/>
      <c r="B107" s="296" t="s">
        <v>126</v>
      </c>
      <c r="C107" s="297"/>
      <c r="D107" s="312"/>
      <c r="E107" s="455"/>
      <c r="F107" s="455"/>
      <c r="G107" s="299"/>
    </row>
    <row r="108" spans="1:7">
      <c r="A108" s="309"/>
      <c r="B108" s="458"/>
      <c r="C108" s="450" t="str">
        <f>+IF(Hoja1!$A$3=1,(VLOOKUP(Hoja1!A50,Hoja1!A50:G50,IF(Hoja1!E50=1,6,7),0)),IF(Hoja1!$A$3=2,(VLOOKUP(Hoja1!B50,Hoja1!B50:G50,IF(Hoja1!E50=1,5,6),0)),IF(Hoja1!$A$3=3,(VLOOKUP(Hoja1!C50,Hoja1!C50:G50,IF(Hoja1!E50=1,4,5),0)),IF(Hoja1!$A$3=4,(VLOOKUP(Hoja1!D50,Hoja1!D50:G50,IF(Hoja1!E50=1,3,4),0)),"-"))))</f>
        <v>5.5.1 La entidad debe establecer y documentar un objetivo para la operación estadística que sea congruente con los requerimientos de información que se pretenden satisfacer (véase el numeral 5.2)</v>
      </c>
      <c r="D108" s="447"/>
      <c r="E108" s="303"/>
      <c r="F108" s="303"/>
      <c r="G108" s="460"/>
    </row>
    <row r="109" spans="1:7">
      <c r="A109" s="309"/>
      <c r="B109" s="449"/>
      <c r="C109" s="450"/>
      <c r="D109" s="447"/>
      <c r="E109" s="302"/>
      <c r="F109" s="302"/>
      <c r="G109" s="460"/>
    </row>
    <row r="110" spans="1:7" ht="15" thickBot="1">
      <c r="A110" s="309"/>
      <c r="B110" s="449"/>
      <c r="C110" s="450"/>
      <c r="D110" s="448"/>
      <c r="E110" s="302"/>
      <c r="F110" s="302"/>
      <c r="G110" s="460"/>
    </row>
    <row r="111" spans="1:7">
      <c r="A111" s="309"/>
      <c r="B111" s="458"/>
      <c r="C111" s="450" t="str">
        <f>+IF(Hoja1!$A$3=1,(VLOOKUP(Hoja1!A51,Hoja1!A51:G51,IF(Hoja1!E51=1,6,7),0)),IF(Hoja1!$A$3=2,(VLOOKUP(Hoja1!B51,Hoja1!B51:G51,IF(Hoja1!E51=1,5,6),0)),IF(Hoja1!$A$3=3,(VLOOKUP(Hoja1!C51,Hoja1!C51:G51,IF(Hoja1!E51=1,4,5),0)),IF(Hoja1!$A$3=4,(VLOOKUP(Hoja1!D51,Hoja1!D51:G51,IF(Hoja1!E51=1,3,4),0)),"-"))))</f>
        <v>5.5.2 El objetivo debe:
- permitir el seguimiento y la evaluación (véase el numeral 4.9),
- comunicarse a los actores (internos y externos) que intervienen en la operación estadística,
- actualizarse, según corresponda y
- ser medible (véase el numeral 4.9)</v>
      </c>
      <c r="D111" s="447"/>
      <c r="E111" s="302"/>
      <c r="F111" s="302"/>
      <c r="G111" s="460"/>
    </row>
    <row r="112" spans="1:7">
      <c r="A112" s="309"/>
      <c r="B112" s="449"/>
      <c r="C112" s="450"/>
      <c r="D112" s="447"/>
      <c r="E112" s="303"/>
      <c r="F112" s="303"/>
      <c r="G112" s="460"/>
    </row>
    <row r="113" spans="1:7" ht="26.25" customHeight="1" thickBot="1">
      <c r="A113" s="309"/>
      <c r="B113" s="453"/>
      <c r="C113" s="454"/>
      <c r="D113" s="448"/>
      <c r="E113" s="302"/>
      <c r="F113" s="302"/>
      <c r="G113" s="465"/>
    </row>
    <row r="114" spans="1:7" ht="15.75" customHeight="1">
      <c r="A114" s="295"/>
      <c r="B114" s="296" t="s">
        <v>127</v>
      </c>
      <c r="C114" s="297"/>
      <c r="D114" s="312"/>
      <c r="E114" s="455"/>
      <c r="F114" s="455"/>
      <c r="G114" s="299"/>
    </row>
    <row r="115" spans="1:7" ht="108.75" customHeight="1">
      <c r="A115" s="309"/>
      <c r="B115" s="458"/>
      <c r="C115" s="450" t="str">
        <f>+IF(Hoja1!$A$3=1,(VLOOKUP(Hoja1!A53,Hoja1!A53:G53,IF(Hoja1!E53=1,6,7),0)),IF(Hoja1!$A$3=2,(VLOOKUP(Hoja1!B53,Hoja1!B53:G53,IF(Hoja1!E53=1,5,6),0)),IF(Hoja1!$A$3=3,(VLOOKUP(Hoja1!C53,Hoja1!C53:G53,IF(Hoja1!E53=1,4,5),0)),IF(Hoja1!$A$3=4,(VLOOKUP(Hoja1!D53,Hoja1!D53:G53,IF(Hoja1!E53=1,3,4),0)),"-"))))</f>
        <v>5.6.1 La entidad debe establecer y documentar el plan de trabajo, para las fases de la operación estadística, en los cuales se defina:
- tiempos de ejecución,
- roles y responsabilidades,
- actividades y recursos en cada una de las fases,
- productos para cada una de las fases del proceso estadístico,</v>
      </c>
      <c r="D115" s="447"/>
      <c r="E115" s="302"/>
      <c r="F115" s="302"/>
      <c r="G115" s="460"/>
    </row>
    <row r="116" spans="1:7" ht="33" customHeight="1">
      <c r="A116" s="309"/>
      <c r="B116" s="449"/>
      <c r="C116" s="450"/>
      <c r="D116" s="447"/>
      <c r="E116" s="302"/>
      <c r="F116" s="302"/>
      <c r="G116" s="460"/>
    </row>
    <row r="117" spans="1:7" ht="33" customHeight="1" thickBot="1">
      <c r="A117" s="309"/>
      <c r="B117" s="449"/>
      <c r="C117" s="454"/>
      <c r="D117" s="448"/>
      <c r="E117" s="302"/>
      <c r="F117" s="302"/>
      <c r="G117" s="460"/>
    </row>
    <row r="118" spans="1:7">
      <c r="A118" s="300"/>
      <c r="B118" s="458"/>
      <c r="C118" s="450" t="str">
        <f>+IF(Hoja1!$A$3=1,(VLOOKUP(Hoja1!A54,Hoja1!A54:G54,IF(Hoja1!E54=1,6,7),0)),IF(Hoja1!$A$3=2,(VLOOKUP(Hoja1!B54,Hoja1!B54:G54,IF(Hoja1!E54=1,5,6),0)),IF(Hoja1!$A$3=3,(VLOOKUP(Hoja1!C54,Hoja1!C54:G54,IF(Hoja1!E54=1,4,5),0)),IF(Hoja1!$A$3=4,(VLOOKUP(Hoja1!D54,Hoja1!D54:G54,IF(Hoja1!E54=1,3,4),0)),"-"))))</f>
        <v>5.6.2 Las actualizaciones del plan de trabajo deben ser documentadas (véase el numeral 4.4.2).</v>
      </c>
      <c r="D118" s="447"/>
      <c r="E118" s="302"/>
      <c r="F118" s="302"/>
      <c r="G118" s="460"/>
    </row>
    <row r="119" spans="1:7">
      <c r="A119" s="300"/>
      <c r="B119" s="449"/>
      <c r="C119" s="450"/>
      <c r="D119" s="447"/>
      <c r="E119" s="302"/>
      <c r="F119" s="302"/>
      <c r="G119" s="460"/>
    </row>
    <row r="120" spans="1:7" ht="15" thickBot="1">
      <c r="A120" s="300"/>
      <c r="B120" s="453"/>
      <c r="C120" s="454"/>
      <c r="D120" s="448"/>
      <c r="E120" s="302"/>
      <c r="F120" s="302"/>
      <c r="G120" s="465"/>
    </row>
    <row r="121" spans="1:7" ht="24" customHeight="1" thickBot="1">
      <c r="A121" s="324"/>
      <c r="B121" s="325" t="s">
        <v>128</v>
      </c>
      <c r="C121" s="326"/>
      <c r="D121" s="327"/>
      <c r="E121" s="328"/>
      <c r="F121" s="328"/>
      <c r="G121" s="329"/>
    </row>
    <row r="122" spans="1:7" ht="15.75" customHeight="1">
      <c r="A122" s="295"/>
      <c r="B122" s="296" t="s">
        <v>129</v>
      </c>
      <c r="C122" s="297"/>
      <c r="D122" s="314"/>
      <c r="E122" s="330"/>
      <c r="F122" s="330"/>
      <c r="G122" s="315"/>
    </row>
    <row r="123" spans="1:7" ht="14.25" customHeight="1">
      <c r="A123" s="316"/>
      <c r="B123" s="458"/>
      <c r="C123" s="450" t="str">
        <f>+IF(Hoja1!$A$3=1,(VLOOKUP(Hoja1!A57,Hoja1!A57:G57,IF(Hoja1!E57=1,6,7),0)),IF(Hoja1!$A$3=2,(VLOOKUP(Hoja1!B57,Hoja1!B57:G57,IF(Hoja1!E57=1,5,6),0)),IF(Hoja1!$A$3=3,(VLOOKUP(Hoja1!C57,Hoja1!C57:G57,IF(Hoja1!E57=1,4,5),0)),IF(Hoja1!$A$3=4,(VLOOKUP(Hoja1!D57,Hoja1!D57:G57,IF(Hoja1!E57=1,3,4),0)),"-"))))</f>
        <v>La entidad debe establecer el tipo de operación estadística que permita cumplir el objetivo (véase numeral 5.5).</v>
      </c>
      <c r="D123" s="447"/>
      <c r="E123" s="303"/>
      <c r="F123" s="303"/>
      <c r="G123" s="460"/>
    </row>
    <row r="124" spans="1:7">
      <c r="A124" s="316"/>
      <c r="B124" s="449"/>
      <c r="C124" s="450"/>
      <c r="D124" s="447"/>
      <c r="E124" s="303"/>
      <c r="F124" s="303"/>
      <c r="G124" s="460"/>
    </row>
    <row r="125" spans="1:7" ht="15" thickBot="1">
      <c r="A125" s="316"/>
      <c r="B125" s="453"/>
      <c r="C125" s="454"/>
      <c r="D125" s="448"/>
      <c r="E125" s="302"/>
      <c r="F125" s="302"/>
      <c r="G125" s="465"/>
    </row>
    <row r="126" spans="1:7" ht="15.75" customHeight="1">
      <c r="A126" s="295"/>
      <c r="B126" s="296" t="s">
        <v>131</v>
      </c>
      <c r="C126" s="297"/>
      <c r="D126" s="312"/>
      <c r="E126" s="331"/>
      <c r="F126" s="331"/>
      <c r="G126" s="299"/>
    </row>
    <row r="127" spans="1:7">
      <c r="A127" s="316"/>
      <c r="B127" s="458"/>
      <c r="C127" s="450" t="str">
        <f>+IF(Hoja1!$A$3=1,(VLOOKUP(Hoja1!A59,Hoja1!A59:G59,IF(Hoja1!E59=1,6,7),0)),IF(Hoja1!$A$3=2,(VLOOKUP(Hoja1!B59,Hoja1!B59:G59,IF(Hoja1!E59=1,5,6),0)),IF(Hoja1!$A$3=3,(VLOOKUP(Hoja1!C59,Hoja1!C59:G59,IF(Hoja1!E59=1,4,5),0)),IF(Hoja1!$A$3=4,(VLOOKUP(Hoja1!D59,Hoja1!D59:G59,IF(Hoja1!E59=1,3,4),0)),"-"))))</f>
        <v>La entidad debe documentar las actividades e instrumentos definidos para el desarrollo de cada una de las fases del proceso estadístico conforme con el tipo de operación estadística (véase el numeral 4.4.2 y 4.4.6).</v>
      </c>
      <c r="D127" s="447"/>
      <c r="E127" s="303"/>
      <c r="F127" s="303"/>
      <c r="G127" s="460"/>
    </row>
    <row r="128" spans="1:7">
      <c r="A128" s="316"/>
      <c r="B128" s="449"/>
      <c r="C128" s="450"/>
      <c r="D128" s="447"/>
      <c r="E128" s="303"/>
      <c r="F128" s="303"/>
      <c r="G128" s="460"/>
    </row>
    <row r="129" spans="1:7" ht="15" thickBot="1">
      <c r="A129" s="316"/>
      <c r="B129" s="453"/>
      <c r="C129" s="454"/>
      <c r="D129" s="448"/>
      <c r="E129" s="303"/>
      <c r="F129" s="303"/>
      <c r="G129" s="465"/>
    </row>
    <row r="130" spans="1:7" ht="15.75" customHeight="1">
      <c r="A130" s="295"/>
      <c r="B130" s="296" t="s">
        <v>132</v>
      </c>
      <c r="C130" s="297"/>
      <c r="D130" s="312"/>
      <c r="E130" s="331"/>
      <c r="F130" s="331"/>
      <c r="G130" s="299"/>
    </row>
    <row r="131" spans="1:7" ht="118.5" customHeight="1">
      <c r="A131" s="309"/>
      <c r="B131" s="456" t="str">
        <f>+IF(Hoja1!$A$3=1,(VLOOKUP(Hoja1!A61,Hoja1!A61:G61,IF(Hoja1!E61=1,6,7),0)),IF(Hoja1!$A$3=2,(VLOOKUP(Hoja1!B61,Hoja1!B61:G61,IF(Hoja1!E61=1,5,6),0)),IF(Hoja1!$A$3=3,(VLOOKUP(Hoja1!C61,Hoja1!C61:G61,IF(Hoja1!E61=1,4,5),0)),IF(Hoja1!$A$3=4,(VLOOKUP(Hoja1!D61,Hoja1!D61:G61,IF(Hoja1!E61=1,3,4),0)),"-"))))</f>
        <v>6.3.1 Marco conceptual</v>
      </c>
      <c r="C131" s="450" t="str">
        <f>+IF(Hoja1!$A$3=1,(VLOOKUP(Hoja1!A62,Hoja1!A62:G62,IF(Hoja1!E62=1,6,7),0)),IF(Hoja1!$A$3=2,(VLOOKUP(Hoja1!B62,Hoja1!B62:G62,IF(Hoja1!E62=1,5,6),0)),IF(Hoja1!$A$3=3,(VLOOKUP(Hoja1!C62,Hoja1!C62:G62,IF(Hoja1!E62=1,4,5),0)),IF(Hoja1!$A$3=4,(VLOOKUP(Hoja1!D62,Hoja1!D62:G62,IF(Hoja1!E62=1,3,4),0)),"-"))))</f>
        <v>La entidad debe establecer y documentar un marco conceptual conforme al objetivo y tipo de operación estadística y en el cual se precise:
- referentes internacionales y nacionales,
- principales términos y conceptos de la operación estadística, 
- universo de estudio,
- población objetivo, 
- unidades estadísticas,
- principales variables,
- nomenclaturas y clasificaciones a utilizar,
- periodo de referencia y
- los registros administrativos a utilizar (si aplica).</v>
      </c>
      <c r="D131" s="447"/>
      <c r="E131" s="303"/>
      <c r="F131" s="303"/>
      <c r="G131" s="460"/>
    </row>
    <row r="132" spans="1:7" ht="54" customHeight="1">
      <c r="A132" s="309"/>
      <c r="B132" s="457"/>
      <c r="C132" s="450"/>
      <c r="D132" s="447"/>
      <c r="E132" s="302"/>
      <c r="F132" s="302"/>
      <c r="G132" s="460"/>
    </row>
    <row r="133" spans="1:7" ht="40.5" customHeight="1" thickBot="1">
      <c r="A133" s="309"/>
      <c r="B133" s="457"/>
      <c r="C133" s="454"/>
      <c r="D133" s="448"/>
      <c r="E133" s="302"/>
      <c r="F133" s="302"/>
      <c r="G133" s="460"/>
    </row>
    <row r="134" spans="1:7" ht="14.25" customHeight="1">
      <c r="A134" s="309"/>
      <c r="B134" s="456" t="str">
        <f>+IF(Hoja1!$A$3=1,(VLOOKUP(Hoja1!A63,Hoja1!A63:G63,IF(Hoja1!E63=1,6,7),0)),IF(Hoja1!$A$3=2,(VLOOKUP(Hoja1!B63,Hoja1!B63:G63,IF(Hoja1!E63=1,5,6),0)),IF(Hoja1!$A$3=3,(VLOOKUP(Hoja1!C63,Hoja1!C63:G63,IF(Hoja1!E63=1,4,5),0)),IF(Hoja1!$A$3=4,(VLOOKUP(Hoja1!D63,Hoja1!D63:G63,IF(Hoja1!E63=1,3,4),0)),"-"))))</f>
        <v>6.3.2 Cuadros de salida</v>
      </c>
      <c r="C134" s="450" t="str">
        <f>+IF(Hoja1!$A$3=1,(VLOOKUP(Hoja1!A64,Hoja1!A64:G64,IF(Hoja1!E64=1,6,7),0)),IF(Hoja1!$A$3=2,(VLOOKUP(Hoja1!B64,Hoja1!B64:G64,IF(Hoja1!E64=1,5,6),0)),IF(Hoja1!$A$3=3,(VLOOKUP(Hoja1!C64,Hoja1!C64:G64,IF(Hoja1!E64=1,4,5),0)),IF(Hoja1!$A$3=4,(VLOOKUP(Hoja1!D64,Hoja1!D64:G64,IF(Hoja1!E64=1,3,4),0)),"-"))))</f>
        <v>6.3.2.1 La entidad debe establecer y documentar la estructura y contenido de los cuadros de salida a difundir.</v>
      </c>
      <c r="D134" s="447"/>
      <c r="E134" s="303"/>
      <c r="F134" s="303"/>
      <c r="G134" s="460"/>
    </row>
    <row r="135" spans="1:7">
      <c r="A135" s="309"/>
      <c r="B135" s="457"/>
      <c r="C135" s="450"/>
      <c r="D135" s="447"/>
      <c r="E135" s="303"/>
      <c r="F135" s="303"/>
      <c r="G135" s="460"/>
    </row>
    <row r="136" spans="1:7" ht="15" thickBot="1">
      <c r="A136" s="309"/>
      <c r="B136" s="457"/>
      <c r="C136" s="454"/>
      <c r="D136" s="448"/>
      <c r="E136" s="307"/>
      <c r="F136" s="302"/>
      <c r="G136" s="460"/>
    </row>
    <row r="137" spans="1:7">
      <c r="A137" s="300"/>
      <c r="B137" s="458"/>
      <c r="C137" s="450" t="str">
        <f>+IF(Hoja1!$A$3=1,(VLOOKUP(Hoja1!A65,Hoja1!A65:G65,IF(Hoja1!E65=1,6,7),0)),IF(Hoja1!$A$3=2,(VLOOKUP(Hoja1!B65,Hoja1!B65:G65,IF(Hoja1!E65=1,5,6),0)),IF(Hoja1!$A$3=3,(VLOOKUP(Hoja1!C65,Hoja1!C65:G65,IF(Hoja1!E65=1,4,5),0)),IF(Hoja1!$A$3=4,(VLOOKUP(Hoja1!D65,Hoja1!D65:G65,IF(Hoja1!E65=1,3,4),0)),"-"))))</f>
        <v>6.3.2.2 La entidad debe garantizar que los resultados contenidos en los cuadros de salida son consistentes con el objetivo propuesto.</v>
      </c>
      <c r="D137" s="447"/>
      <c r="E137" s="303"/>
      <c r="F137" s="303"/>
      <c r="G137" s="460"/>
    </row>
    <row r="138" spans="1:7">
      <c r="A138" s="300"/>
      <c r="B138" s="449"/>
      <c r="C138" s="450"/>
      <c r="D138" s="447"/>
      <c r="E138" s="302"/>
      <c r="F138" s="302"/>
      <c r="G138" s="460"/>
    </row>
    <row r="139" spans="1:7" ht="15" thickBot="1">
      <c r="A139" s="300"/>
      <c r="B139" s="449"/>
      <c r="C139" s="450"/>
      <c r="D139" s="448"/>
      <c r="E139" s="302"/>
      <c r="F139" s="302"/>
      <c r="G139" s="460"/>
    </row>
    <row r="140" spans="1:7">
      <c r="A140" s="300"/>
      <c r="B140" s="456" t="str">
        <f>+IF(C140="-","-",IF(Hoja1!$E$6=2,Hoja1!F66,0))</f>
        <v>6.3.3 Conceptos estandarizados</v>
      </c>
      <c r="C140" s="450" t="str">
        <f>+IF(Hoja1!$A$3=1,(VLOOKUP(Hoja1!A67,Hoja1!A67:G67,IF(Hoja1!E67=1,6,7),0)),IF(Hoja1!$A$3=2,(VLOOKUP(Hoja1!B67,Hoja1!B67:G67,IF(Hoja1!E67=1,5,6),0)),IF(Hoja1!$A$3=3,(VLOOKUP(Hoja1!C67,Hoja1!C67:G67,IF(Hoja1!E67=1,4,5),0)),IF(Hoja1!$A$3=4,(VLOOKUP(Hoja1!D67,Hoja1!D67:G67,IF(Hoja1!E67=1,3,4),0)),"-"))))</f>
        <v>La entidad debe asegurar que se identifica, aplica y usa los conceptos estandarizados, emitidos por el DANE o los referentes internacionales con amplio reconocimiento en la temática de la operación estadística.</v>
      </c>
      <c r="D140" s="447"/>
      <c r="E140" s="303"/>
      <c r="F140" s="303"/>
      <c r="G140" s="460"/>
    </row>
    <row r="141" spans="1:7">
      <c r="A141" s="300"/>
      <c r="B141" s="457"/>
      <c r="C141" s="450"/>
      <c r="D141" s="447"/>
      <c r="E141" s="302"/>
      <c r="F141" s="302"/>
      <c r="G141" s="460"/>
    </row>
    <row r="142" spans="1:7" ht="15" thickBot="1">
      <c r="A142" s="300"/>
      <c r="B142" s="457"/>
      <c r="C142" s="454"/>
      <c r="D142" s="448"/>
      <c r="E142" s="302"/>
      <c r="F142" s="302"/>
      <c r="G142" s="460"/>
    </row>
    <row r="143" spans="1:7">
      <c r="A143" s="309"/>
      <c r="B143" s="456" t="str">
        <f>+IF(C143="-","-",IF(Hoja1!$E$6=2,Hoja1!F68,0))</f>
        <v>6.3.4 Nomenclaturas y clasificaciones</v>
      </c>
      <c r="C143" s="450" t="str">
        <f>+IF(Hoja1!$A$3=1,(VLOOKUP(Hoja1!A69,Hoja1!A69:G69,IF(Hoja1!E69=1,6,7),0)),IF(Hoja1!$A$3=2,(VLOOKUP(Hoja1!B69,Hoja1!B69:G69,IF(Hoja1!E69=1,5,6),0)),IF(Hoja1!$A$3=3,(VLOOKUP(Hoja1!C69,Hoja1!C69:G69,IF(Hoja1!E69=1,4,5),0)),IF(Hoja1!$A$3=4,(VLOOKUP(Hoja1!D69,Hoja1!D69:G69,IF(Hoja1!E69=1,3,4),0)),"-"))))</f>
        <v xml:space="preserve">6.3.4.1 La entidad debe asegurar que en la operación estadística se aplican y usan las nomenclaturas y las clasificaciones adaptadas y/o adoptadas o elaboradas en su última versión disponible. </v>
      </c>
      <c r="D143" s="447"/>
      <c r="E143" s="303"/>
      <c r="F143" s="303"/>
      <c r="G143" s="460"/>
    </row>
    <row r="144" spans="1:7">
      <c r="A144" s="309"/>
      <c r="B144" s="457"/>
      <c r="C144" s="450"/>
      <c r="D144" s="447"/>
      <c r="E144" s="303"/>
      <c r="F144" s="303"/>
      <c r="G144" s="460"/>
    </row>
    <row r="145" spans="1:7" ht="15" thickBot="1">
      <c r="A145" s="309"/>
      <c r="B145" s="457"/>
      <c r="C145" s="454"/>
      <c r="D145" s="448"/>
      <c r="E145" s="302"/>
      <c r="F145" s="302"/>
      <c r="G145" s="460"/>
    </row>
    <row r="146" spans="1:7">
      <c r="A146" s="309"/>
      <c r="B146" s="458"/>
      <c r="C146" s="450" t="str">
        <f>+IF(Hoja1!$A$3=1,(VLOOKUP(Hoja1!A70,Hoja1!A70:G70,IF(Hoja1!E70=1,6,7),0)),IF(Hoja1!$A$3=2,(VLOOKUP(Hoja1!B70,Hoja1!B70:G70,IF(Hoja1!E70=1,5,6),0)),IF(Hoja1!$A$3=3,(VLOOKUP(Hoja1!C70,Hoja1!C70:G70,IF(Hoja1!E70=1,4,5),0)),IF(Hoja1!$A$3=4,(VLOOKUP(Hoja1!D70,Hoja1!D70:G70,IF(Hoja1!E70=1,3,4),0)),"-"))))</f>
        <v xml:space="preserve">6.3.4.2 La entidad debe documentar el referente (organismo emisor, versión y fecha) de las nomenclaturas y/o clasificaciones utilizadas en la operación estadística. </v>
      </c>
      <c r="D146" s="447"/>
      <c r="E146" s="303"/>
      <c r="F146" s="303"/>
      <c r="G146" s="460"/>
    </row>
    <row r="147" spans="1:7">
      <c r="A147" s="309"/>
      <c r="B147" s="449"/>
      <c r="C147" s="450"/>
      <c r="D147" s="447"/>
      <c r="E147" s="302"/>
      <c r="F147" s="302"/>
      <c r="G147" s="460"/>
    </row>
    <row r="148" spans="1:7" ht="15" thickBot="1">
      <c r="A148" s="309"/>
      <c r="B148" s="449"/>
      <c r="C148" s="450"/>
      <c r="D148" s="448"/>
      <c r="E148" s="302"/>
      <c r="F148" s="302"/>
      <c r="G148" s="460"/>
    </row>
    <row r="149" spans="1:7" ht="21.75" customHeight="1">
      <c r="A149" s="332"/>
      <c r="B149" s="456" t="str">
        <f>+IF(C149="-","-",IF(Hoja1!$E$6=2,Hoja1!F71,0))</f>
        <v>6.3.5 Pertinencia de las variables</v>
      </c>
      <c r="C149" s="450" t="str">
        <f>+IF(Hoja1!$A$3=1,(VLOOKUP(Hoja1!A72,Hoja1!A72:G72,IF(Hoja1!E72=1,6,7),0)),IF(Hoja1!$A$3=2,(VLOOKUP(Hoja1!B72,Hoja1!B72:G72,IF(Hoja1!E72=1,5,6),0)),IF(Hoja1!$A$3=3,(VLOOKUP(Hoja1!C72,Hoja1!C72:G72,IF(Hoja1!E72=1,4,5),0)),IF(Hoja1!$A$3=4,(VLOOKUP(Hoja1!D72,Hoja1!D72:G72,IF(Hoja1!E72=1,3,4),0)),"-"))))</f>
        <v>6.3.5.1 La entidad debe asegurar la pertinencia de las variables recolectadas, con respecto a:
- el fenómeno de estudio y
- los objetivos de la operación estadística.</v>
      </c>
      <c r="D149" s="447"/>
      <c r="E149" s="303"/>
      <c r="F149" s="303"/>
      <c r="G149" s="460"/>
    </row>
    <row r="150" spans="1:7" ht="21.75" customHeight="1">
      <c r="A150" s="332"/>
      <c r="B150" s="457"/>
      <c r="C150" s="450"/>
      <c r="D150" s="447"/>
      <c r="E150" s="302"/>
      <c r="F150" s="302"/>
      <c r="G150" s="460"/>
    </row>
    <row r="151" spans="1:7" ht="21.75" customHeight="1" thickBot="1">
      <c r="A151" s="300"/>
      <c r="B151" s="457"/>
      <c r="C151" s="450"/>
      <c r="D151" s="448"/>
      <c r="E151" s="302"/>
      <c r="F151" s="302"/>
      <c r="G151" s="460"/>
    </row>
    <row r="152" spans="1:7" ht="14.25" customHeight="1">
      <c r="A152" s="300"/>
      <c r="B152" s="458"/>
      <c r="C152" s="450" t="str">
        <f>+IF(Hoja1!$A$3=1,(VLOOKUP(Hoja1!A73,Hoja1!A73:G73,IF(Hoja1!E73=1,6,7),0)),IF(Hoja1!$A$3=2,(VLOOKUP(Hoja1!B73,Hoja1!B73:G73,IF(Hoja1!E73=1,5,6),0)),IF(Hoja1!$A$3=3,(VLOOKUP(Hoja1!C73,Hoja1!C73:G73,IF(Hoja1!E73=1,4,5),0)),IF(Hoja1!$A$3=4,(VLOOKUP(Hoja1!D73,Hoja1!D73:G73,IF(Hoja1!E73=1,3,4),0)),"-"))))</f>
        <v>6.3.5.2 La entidad debe documentar, cuando exista un rediseño total o parcial del instrumento de recolección (temáticas, variables y flujos temáticos, entre otros), el impacto en el objetivo propuesto y su comparabilidad.</v>
      </c>
      <c r="D152" s="447"/>
      <c r="E152" s="303"/>
      <c r="F152" s="303"/>
      <c r="G152" s="460"/>
    </row>
    <row r="153" spans="1:7">
      <c r="A153" s="300"/>
      <c r="B153" s="449"/>
      <c r="C153" s="450"/>
      <c r="D153" s="447"/>
      <c r="E153" s="302"/>
      <c r="F153" s="302"/>
      <c r="G153" s="460"/>
    </row>
    <row r="154" spans="1:7" ht="15" thickBot="1">
      <c r="A154" s="300"/>
      <c r="B154" s="449"/>
      <c r="C154" s="450"/>
      <c r="D154" s="448"/>
      <c r="E154" s="302"/>
      <c r="F154" s="302"/>
      <c r="G154" s="460"/>
    </row>
    <row r="155" spans="1:7">
      <c r="A155" s="309"/>
      <c r="B155" s="456" t="str">
        <f>+IF(C155="-","-",IF(Hoja1!$E$6=2,Hoja1!F74,0))</f>
        <v>6.3.6 Pertinencia de la fuente</v>
      </c>
      <c r="C155" s="450" t="str">
        <f>+IF(Hoja1!$A$3=1,(VLOOKUP(Hoja1!A75,Hoja1!A75:G75,IF(Hoja1!E75=1,6,7),0)),IF(Hoja1!$A$3=2,(VLOOKUP(Hoja1!B75,Hoja1!B75:G75,IF(Hoja1!E75=1,5,6),0)),IF(Hoja1!$A$3=3,(VLOOKUP(Hoja1!C75,Hoja1!C75:G75,IF(Hoja1!E75=1,4,5),0)),IF(Hoja1!$A$3=4,(VLOOKUP(Hoja1!D75,Hoja1!D75:G75,IF(Hoja1!E75=1,3,4),0)),"-"))))</f>
        <v>La entidad debe asegurar que las fuentes sean pertinentes para medir el fenómeno de estudio.</v>
      </c>
      <c r="D155" s="447"/>
      <c r="E155" s="303"/>
      <c r="F155" s="303"/>
      <c r="G155" s="460"/>
    </row>
    <row r="156" spans="1:7">
      <c r="A156" s="309"/>
      <c r="B156" s="457"/>
      <c r="C156" s="450"/>
      <c r="D156" s="447"/>
      <c r="E156" s="303"/>
      <c r="F156" s="303"/>
      <c r="G156" s="460"/>
    </row>
    <row r="157" spans="1:7" ht="15" thickBot="1">
      <c r="A157" s="309"/>
      <c r="B157" s="457"/>
      <c r="C157" s="450"/>
      <c r="D157" s="448"/>
      <c r="E157" s="302"/>
      <c r="F157" s="302"/>
      <c r="G157" s="460"/>
    </row>
    <row r="158" spans="1:7" ht="14.25" customHeight="1">
      <c r="A158" s="309"/>
      <c r="B158" s="456" t="str">
        <f>+IF(C158="-","-",IF(Hoja1!$E$6=2,Hoja1!F76,0))</f>
        <v>-</v>
      </c>
      <c r="C158" s="450" t="str">
        <f>IFERROR(IF(Hoja1!$A$3=1,(VLOOKUP(Hoja1!A77,Hoja1!A77:G77,IF(Hoja1!E77=1,6,7),0)),IF(Hoja1!$A$3=2,(VLOOKUP(Hoja1!B77,Hoja1!B77:G77,IF(Hoja1!E77=1,5,6),0)),IF(Hoja1!$A$3=3,(VLOOKUP(Hoja1!C77,Hoja1!C77:G77,IF(Hoja1!E77=1,4,5),0)),IF(Hoja1!$A$3=4,(VLOOKUP(Hoja1!D77,Hoja1!D77:G77,IF(Hoja1!E77=1,3,4),0)),"-")))),"-")</f>
        <v>-</v>
      </c>
      <c r="D158" s="447"/>
      <c r="E158" s="302"/>
      <c r="F158" s="302"/>
      <c r="G158" s="460"/>
    </row>
    <row r="159" spans="1:7">
      <c r="A159" s="309"/>
      <c r="B159" s="457"/>
      <c r="C159" s="450"/>
      <c r="D159" s="447"/>
      <c r="E159" s="302"/>
      <c r="F159" s="302"/>
      <c r="G159" s="460"/>
    </row>
    <row r="160" spans="1:7" ht="15" thickBot="1">
      <c r="A160" s="309"/>
      <c r="B160" s="457"/>
      <c r="C160" s="450"/>
      <c r="D160" s="448"/>
      <c r="E160" s="302"/>
      <c r="F160" s="302"/>
      <c r="G160" s="460"/>
    </row>
    <row r="161" spans="1:7" ht="14.25" customHeight="1">
      <c r="A161" s="300"/>
      <c r="B161" s="458"/>
      <c r="C161" s="450" t="str">
        <f>IFERROR(IF(Hoja1!$A$3=1,(VLOOKUP(Hoja1!A78,Hoja1!A78:G78,IF(Hoja1!E78=1,6,7),0)),IF(Hoja1!$A$3=2,(VLOOKUP(Hoja1!B78,Hoja1!B78:G78,IF(Hoja1!E78=1,5,6),0)),IF(Hoja1!$A$3=3,(VLOOKUP(Hoja1!C78,Hoja1!C78:G78,IF(Hoja1!E78=1,4,5),0)),IF(Hoja1!$A$3=4,(VLOOKUP(Hoja1!D78,Hoja1!D78:G80,IF(Hoja1!E78=1,3,4),0)),"-")))),"-")</f>
        <v>-</v>
      </c>
      <c r="D161" s="447"/>
      <c r="E161" s="302"/>
      <c r="F161" s="302"/>
      <c r="G161" s="460"/>
    </row>
    <row r="162" spans="1:7">
      <c r="A162" s="300"/>
      <c r="B162" s="449"/>
      <c r="C162" s="450"/>
      <c r="D162" s="447"/>
      <c r="E162" s="302"/>
      <c r="F162" s="302"/>
      <c r="G162" s="460"/>
    </row>
    <row r="163" spans="1:7" ht="15" thickBot="1">
      <c r="A163" s="300"/>
      <c r="B163" s="449"/>
      <c r="C163" s="450"/>
      <c r="D163" s="448"/>
      <c r="E163" s="302"/>
      <c r="F163" s="302"/>
      <c r="G163" s="460"/>
    </row>
    <row r="164" spans="1:7">
      <c r="A164" s="309"/>
      <c r="B164" s="456" t="str">
        <f>+IF(C164="-","-",IF(Hoja1!$E$6=2,Hoja1!F79,0))</f>
        <v>6.3.8 Alcance temático</v>
      </c>
      <c r="C164" s="450" t="str">
        <f>IFERROR(IF(Hoja1!$A$3=1,(VLOOKUP(Hoja1!A80,Hoja1!A80:G80,IF(Hoja1!E80=1,6,7),0)),IF(Hoja1!$A$3=2,(VLOOKUP(Hoja1!B80,Hoja1!B80:G80,IF(Hoja1!E80=1,5,6),0)),IF(Hoja1!$A$3=3,(VLOOKUP(Hoja1!C80,Hoja1!C80:G80,IF(Hoja1!E80=1,4,5),0)),IF(Hoja1!$A$3=4,(VLOOKUP(Hoja1!D80,Hoja1!D80:G80,IF(Hoja1!E80=1,3,4),0)),"-")))),"-")</f>
        <v>La entidad debe establecer y documentar el alcance temático de acuerdo con el objetivo de la operación estadística.</v>
      </c>
      <c r="D164" s="447"/>
      <c r="E164" s="303"/>
      <c r="F164" s="303"/>
      <c r="G164" s="460"/>
    </row>
    <row r="165" spans="1:7">
      <c r="A165" s="309"/>
      <c r="B165" s="457"/>
      <c r="C165" s="450"/>
      <c r="D165" s="447"/>
      <c r="E165" s="302"/>
      <c r="F165" s="302"/>
      <c r="G165" s="460"/>
    </row>
    <row r="166" spans="1:7" ht="15" thickBot="1">
      <c r="A166" s="309"/>
      <c r="B166" s="457"/>
      <c r="C166" s="450"/>
      <c r="D166" s="448"/>
      <c r="E166" s="302"/>
      <c r="F166" s="302"/>
      <c r="G166" s="460"/>
    </row>
    <row r="167" spans="1:7" ht="14.25" customHeight="1">
      <c r="A167" s="309"/>
      <c r="B167" s="456" t="str">
        <f>+IF(C167="-","-",IF(Hoja1!$E$6=2,Hoja1!F81,0))</f>
        <v xml:space="preserve">6.3.9 Cobertura geográfica </v>
      </c>
      <c r="C167" s="450" t="str">
        <f>IFERROR(IF(Hoja1!$A$3=1,(VLOOKUP(Hoja1!A82,Hoja1!A82:G82,IF(Hoja1!E82=1,6,7),0)),IF(Hoja1!$A$3=2,(VLOOKUP(Hoja1!B82,Hoja1!B82:G82,IF(Hoja1!E82=1,5,6),0)),IF(Hoja1!$A$3=3,(VLOOKUP(Hoja1!C82,Hoja1!C82:G82,IF(Hoja1!E82=1,4,5),0)),IF(Hoja1!$A$3=4,(VLOOKUP(Hoja1!D82,Hoja1!D82:G82,IF(Hoja1!E82=1,3,4),0)),"-")))),"-")</f>
        <v>La entidad debe establecer y documentar la cobertura geográfica de acuerdo con el objetivo de la operación estadística (véase numera 5.5).</v>
      </c>
      <c r="D167" s="447"/>
      <c r="E167" s="303"/>
      <c r="F167" s="303"/>
      <c r="G167" s="460"/>
    </row>
    <row r="168" spans="1:7">
      <c r="A168" s="309"/>
      <c r="B168" s="457"/>
      <c r="C168" s="450"/>
      <c r="D168" s="447"/>
      <c r="E168" s="302"/>
      <c r="F168" s="302"/>
      <c r="G168" s="460"/>
    </row>
    <row r="169" spans="1:7" ht="15" thickBot="1">
      <c r="A169" s="309"/>
      <c r="B169" s="457"/>
      <c r="C169" s="450"/>
      <c r="D169" s="448"/>
      <c r="E169" s="302"/>
      <c r="F169" s="302"/>
      <c r="G169" s="460"/>
    </row>
    <row r="170" spans="1:7">
      <c r="A170" s="309"/>
      <c r="B170" s="456" t="str">
        <f>IFERROR(IF(Hoja1!$A$3=1,(VLOOKUP(Hoja1!A83,Hoja1!A83:G83,IF(Hoja1!E83=1,6,7),0)),IF(Hoja1!$A$3=2,(VLOOKUP(Hoja1!B83,Hoja1!B83:G83,IF(Hoja1!E83=1,5,6),0)),IF(Hoja1!$A$3=3,(VLOOKUP(Hoja1!C83,Hoja1!C83:G83,IF(Hoja1!E83=1,4,5),0)),IF(Hoja1!$A$3=4,(VLOOKUP(Hoja1!D83,Hoja1!D83:G83,IF(Hoja1!E83=1,3,4),0)),"-")))),"-")</f>
        <v>6.3.10 Instrumento de recolección</v>
      </c>
      <c r="C170" s="450" t="str">
        <f>IFERROR(IF(Hoja1!$A$3=1,(VLOOKUP(Hoja1!A84,Hoja1!A84:G84,IF(Hoja1!E84=1,6,7),0)),IF(Hoja1!$A$3=2,(VLOOKUP(Hoja1!B84,Hoja1!B84:G84,IF(Hoja1!E84=1,5,6),0)),IF(Hoja1!$A$3=3,(VLOOKUP(Hoja1!C84,Hoja1!C84:G84,IF(Hoja1!E84=1,4,5),0)),IF(Hoja1!$A$3=4,(VLOOKUP(Hoja1!D84,Hoja1!D84:G84,IF(Hoja1!E84=1,3,4),0)),"-")))),"-")</f>
        <v>6.3.10.1 La entidad debe documentar, implementar y mantener uno o más procedimientos para la construcción, la revisión y el rediseño de instrumentos de recolección.
NOTA: Los instrumentos de recolección pueden ser formularios físicos o digitales o equipos electrónicos de recolección automática (ej. estaciones meteorológicas) o manual (ej. sonómetro).</v>
      </c>
      <c r="D170" s="447"/>
      <c r="E170" s="302"/>
      <c r="F170" s="302"/>
      <c r="G170" s="460"/>
    </row>
    <row r="171" spans="1:7">
      <c r="A171" s="309"/>
      <c r="B171" s="457"/>
      <c r="C171" s="450"/>
      <c r="D171" s="447"/>
      <c r="E171" s="302"/>
      <c r="F171" s="302"/>
      <c r="G171" s="460"/>
    </row>
    <row r="172" spans="1:7" ht="15" thickBot="1">
      <c r="A172" s="300"/>
      <c r="B172" s="457"/>
      <c r="C172" s="450"/>
      <c r="D172" s="448"/>
      <c r="E172" s="302"/>
      <c r="F172" s="302"/>
      <c r="G172" s="460"/>
    </row>
    <row r="173" spans="1:7" ht="18.75" customHeight="1">
      <c r="A173" s="300"/>
      <c r="B173" s="458"/>
      <c r="C173" s="450" t="str">
        <f>IFERROR(IF(Hoja1!$A$3=1,(VLOOKUP(Hoja1!A85,Hoja1!A85:G85,IF(Hoja1!E85=1,6,7),0)),IF(Hoja1!$A$3=2,(VLOOKUP(Hoja1!B85,Hoja1!B85:G85,IF(Hoja1!E85=1,5,6),0)),IF(Hoja1!$A$3=3,(VLOOKUP(Hoja1!C85,Hoja1!C85:G85,IF(Hoja1!E85=1,4,5),0)),IF(Hoja1!$A$3=4,(VLOOKUP(Hoja1!D85,Hoja1!D85:G85,IF(Hoja1!E85=1,3,4),0)),"-")))),"-")</f>
        <v>6.3.10.2 La entidad debe tener disponible para las partes interesadas la trazabilidad de las actualizaciones del instrumento de recolección.
NOTA: El rediseño de los instrumentos puede involucrar: inclusión, exclusión, reformulación o reorganización de las preguntas, entre otros.</v>
      </c>
      <c r="D173" s="447"/>
      <c r="E173" s="302"/>
      <c r="F173" s="302"/>
      <c r="G173" s="460"/>
    </row>
    <row r="174" spans="1:7">
      <c r="A174" s="300"/>
      <c r="B174" s="449"/>
      <c r="C174" s="450"/>
      <c r="D174" s="447"/>
      <c r="E174" s="302"/>
      <c r="F174" s="302"/>
      <c r="G174" s="460"/>
    </row>
    <row r="175" spans="1:7" ht="15" thickBot="1">
      <c r="A175" s="300"/>
      <c r="B175" s="449"/>
      <c r="C175" s="450"/>
      <c r="D175" s="448"/>
      <c r="E175" s="302"/>
      <c r="F175" s="302"/>
      <c r="G175" s="460"/>
    </row>
    <row r="176" spans="1:7">
      <c r="A176" s="300"/>
      <c r="B176" s="456" t="str">
        <f>IFERROR(IF(Hoja1!$A$3=1,(VLOOKUP(Hoja1!A86,Hoja1!A86:G86,IF(Hoja1!E86=1,6,7),0)),IF(Hoja1!$A$3=2,(VLOOKUP(Hoja1!B86,Hoja1!B86:G86,IF(Hoja1!E86=1,5,6),0)),IF(Hoja1!$A$3=3,(VLOOKUP(Hoja1!C86,Hoja1!C86:G86,IF(Hoja1!E86=1,4,5),0)),IF(Hoja1!$A$3=4,(VLOOKUP(Hoja1!D86,Hoja1!D86:G86,IF(Hoja1!E86=1,3,4),0)),"-")))),"-")</f>
        <v>6.3.10.3 Estructura del instrumento de recolección</v>
      </c>
      <c r="C176" s="450" t="str">
        <f>IFERROR(IF(Hoja1!$A$3=1,(VLOOKUP(Hoja1!A87,Hoja1!A87:G87,IF(Hoja1!E87=1,6,7),0)),IF(Hoja1!$A$3=2,(VLOOKUP(Hoja1!B87,Hoja1!B87:G87,IF(Hoja1!E87=1,5,6),0)),IF(Hoja1!$A$3=3,(VLOOKUP(Hoja1!C87,Hoja1!C87:G87,IF(Hoja1!E87=1,4,5),0)),IF(Hoja1!$A$3=4,(VLOOKUP(Hoja1!D87,Hoja1!D87:G87,IF(Hoja1!E87=1,3,4),0)),"-")))),"-")</f>
        <v xml:space="preserve">La entidad debe garantizar que el instrumento de recolección:
a) está conforme con el objetivo de la operación estadística y
b) está estructurado en bloques temáticos y las preguntas tienen una secuencia lógica que facilite el diligenciamiento y minimice el desgaste de la fuente.
</v>
      </c>
      <c r="D176" s="447"/>
      <c r="E176" s="303"/>
      <c r="F176" s="303"/>
      <c r="G176" s="460"/>
    </row>
    <row r="177" spans="1:7">
      <c r="A177" s="300"/>
      <c r="B177" s="457"/>
      <c r="C177" s="450"/>
      <c r="D177" s="447"/>
      <c r="E177" s="303"/>
      <c r="F177" s="303"/>
      <c r="G177" s="460"/>
    </row>
    <row r="178" spans="1:7" ht="15" thickBot="1">
      <c r="A178" s="300"/>
      <c r="B178" s="467"/>
      <c r="C178" s="454"/>
      <c r="D178" s="448"/>
      <c r="E178" s="302"/>
      <c r="F178" s="302"/>
      <c r="G178" s="465"/>
    </row>
    <row r="179" spans="1:7" ht="15.75" customHeight="1">
      <c r="A179" s="295"/>
      <c r="B179" s="296" t="s">
        <v>133</v>
      </c>
      <c r="C179" s="297"/>
      <c r="D179" s="312"/>
      <c r="E179" s="331"/>
      <c r="F179" s="331"/>
      <c r="G179" s="299"/>
    </row>
    <row r="180" spans="1:7">
      <c r="A180" s="309"/>
      <c r="B180" s="456" t="str">
        <f>IFERROR(IF(Hoja1!$A$3=1,(VLOOKUP(Hoja1!A89,Hoja1!A89:G89,IF(Hoja1!E89=1,6,7),0)),IF(Hoja1!$A$3=2,(VLOOKUP(Hoja1!B89,Hoja1!B89:G89,IF(Hoja1!E89=1,5,6),0)),IF(Hoja1!$A$3=3,(VLOOKUP(Hoja1!C89,Hoja1!C89:G89,IF(Hoja1!E89=1,4,5),0)),IF(Hoja1!$A$3=4,(VLOOKUP(Hoja1!D89,Hoja1!D89:G89,IF(Hoja1!E89=1,3,4),0)),"-")))),"-")</f>
        <v>-</v>
      </c>
      <c r="C180" s="450" t="str">
        <f>IFERROR(IF(Hoja1!$A$3=1,(VLOOKUP(Hoja1!A90,Hoja1!A90:G90,IF(Hoja1!E90=1,6,7),0)),IF(Hoja1!$A$3=2,(VLOOKUP(Hoja1!B90,Hoja1!B90:G90,IF(Hoja1!E90=1,5,6),0)),IF(Hoja1!$A$3=3,(VLOOKUP(Hoja1!C90,Hoja1!C90:G90,IF(Hoja1!E90=1,4,5),0)),IF(Hoja1!$A$3=4,(VLOOKUP(Hoja1!D90,Hoja1!D90:G90,IF(Hoja1!E90=1,3,4),0)),"-")))),"-")</f>
        <v>-</v>
      </c>
      <c r="D180" s="447"/>
      <c r="E180" s="302"/>
      <c r="F180" s="302"/>
      <c r="G180" s="460"/>
    </row>
    <row r="181" spans="1:7">
      <c r="A181" s="309"/>
      <c r="B181" s="457"/>
      <c r="C181" s="450"/>
      <c r="D181" s="447"/>
      <c r="E181" s="302"/>
      <c r="F181" s="302"/>
      <c r="G181" s="460"/>
    </row>
    <row r="182" spans="1:7" ht="15" thickBot="1">
      <c r="A182" s="309"/>
      <c r="B182" s="457"/>
      <c r="C182" s="450"/>
      <c r="D182" s="448"/>
      <c r="E182" s="302"/>
      <c r="F182" s="302"/>
      <c r="G182" s="460"/>
    </row>
    <row r="183" spans="1:7">
      <c r="A183" s="309"/>
      <c r="B183" s="456" t="str">
        <f>IFERROR(IF(Hoja1!$A$3=1,(VLOOKUP(Hoja1!A91,Hoja1!A91:G91,IF(Hoja1!E91=1,6,7),0)),IF(Hoja1!$A$3=2,(VLOOKUP(Hoja1!B91,Hoja1!B91:G91,IF(Hoja1!E91=1,5,6),0)),IF(Hoja1!$A$3=3,(VLOOKUP(Hoja1!C91,Hoja1!C91:G91,IF(Hoja1!E91=1,4,5),0)),IF(Hoja1!$A$3=4,(VLOOKUP(Hoja1!D91,Hoja1!D91:G91,IF(Hoja1!E91=1,3,4),0)),"-")))),"-")</f>
        <v>-</v>
      </c>
      <c r="C183" s="450" t="str">
        <f>IFERROR(IF(Hoja1!$A$3=1,(VLOOKUP(Hoja1!A92,Hoja1!A92:G92,IF(Hoja1!E92=1,6,7),0)),IF(Hoja1!$A$3=2,(VLOOKUP(Hoja1!B92,Hoja1!B92:G92,IF(Hoja1!E92=1,5,6),0)),IF(Hoja1!$A$3=3,(VLOOKUP(Hoja1!C92,Hoja1!C92:G92,IF(Hoja1!E92=1,4,5),0)),IF(Hoja1!$A$3=4,(VLOOKUP(Hoja1!D92,Hoja1!D92:G92,IF(Hoja1!E92=1,3,4),0)),"-")))),"-")</f>
        <v>-</v>
      </c>
      <c r="D183" s="447"/>
      <c r="E183" s="302"/>
      <c r="F183" s="302"/>
      <c r="G183" s="460"/>
    </row>
    <row r="184" spans="1:7">
      <c r="A184" s="309"/>
      <c r="B184" s="457"/>
      <c r="C184" s="450"/>
      <c r="D184" s="447"/>
      <c r="E184" s="302"/>
      <c r="F184" s="302"/>
      <c r="G184" s="460"/>
    </row>
    <row r="185" spans="1:7" ht="15" thickBot="1">
      <c r="A185" s="309"/>
      <c r="B185" s="457"/>
      <c r="C185" s="450"/>
      <c r="D185" s="448"/>
      <c r="E185" s="302"/>
      <c r="F185" s="302"/>
      <c r="G185" s="460"/>
    </row>
    <row r="186" spans="1:7">
      <c r="A186" s="300"/>
      <c r="B186" s="456" t="str">
        <f>+IF(C186="-","-",IF(Hoja1!$E$6=2,Hoja1!F93,0))</f>
        <v>-</v>
      </c>
      <c r="C186" s="450" t="str">
        <f>IFERROR(IF(Hoja1!$A$3=1,(VLOOKUP(Hoja1!A93,Hoja1!A93:G93,IF(Hoja1!E93=1,6,7),0)),IF(Hoja1!$A$3=2,(VLOOKUP(Hoja1!B93,Hoja1!B93:G93,IF(Hoja1!E93=1,5,6),0)),IF(Hoja1!$A$3=3,(VLOOKUP(Hoja1!C93,Hoja1!C93:G93,IF(Hoja1!E93=1,4,5),0)),IF(Hoja1!$A$3=4,(VLOOKUP(Hoja1!D93,Hoja1!D93:G93,IF(Hoja1!E93=1,3,4),0)),"-")))),"-")</f>
        <v>-</v>
      </c>
      <c r="D186" s="447"/>
      <c r="E186" s="302"/>
      <c r="F186" s="302"/>
      <c r="G186" s="460"/>
    </row>
    <row r="187" spans="1:7">
      <c r="A187" s="300"/>
      <c r="B187" s="457"/>
      <c r="C187" s="450"/>
      <c r="D187" s="447"/>
      <c r="E187" s="302"/>
      <c r="F187" s="302"/>
      <c r="G187" s="460"/>
    </row>
    <row r="188" spans="1:7" ht="15" thickBot="1">
      <c r="A188" s="300"/>
      <c r="B188" s="457"/>
      <c r="C188" s="450"/>
      <c r="D188" s="448"/>
      <c r="E188" s="302"/>
      <c r="F188" s="302"/>
      <c r="G188" s="460"/>
    </row>
    <row r="189" spans="1:7">
      <c r="A189" s="300"/>
      <c r="B189" s="456" t="str">
        <f>+IF(C189="-","-",IF(Hoja1!$E$6=2,Hoja1!F94,0))</f>
        <v>-</v>
      </c>
      <c r="C189" s="450" t="str">
        <f>IFERROR(IF(Hoja1!$A$3=1,(VLOOKUP(Hoja1!A94,Hoja1!A94:G94,IF(Hoja1!E94=1,6,7),0)),IF(Hoja1!$A$3=2,(VLOOKUP(Hoja1!B94,Hoja1!B94:G94,IF(Hoja1!E94=1,5,6),0)),IF(Hoja1!$A$3=3,(VLOOKUP(Hoja1!C94,Hoja1!C94:G94,IF(Hoja1!E94=1,4,5),0)),IF(Hoja1!$A$3=4,(VLOOKUP(Hoja1!D94,Hoja1!D94:G94,IF(Hoja1!E94=1,3,4),0)),"-")))),"-")</f>
        <v>-</v>
      </c>
      <c r="D189" s="447"/>
      <c r="E189" s="302"/>
      <c r="F189" s="302"/>
      <c r="G189" s="460"/>
    </row>
    <row r="190" spans="1:7">
      <c r="A190" s="300"/>
      <c r="B190" s="457"/>
      <c r="C190" s="450"/>
      <c r="D190" s="447"/>
      <c r="E190" s="302"/>
      <c r="F190" s="302"/>
      <c r="G190" s="460"/>
    </row>
    <row r="191" spans="1:7" ht="15" thickBot="1">
      <c r="A191" s="300"/>
      <c r="B191" s="457"/>
      <c r="C191" s="450"/>
      <c r="D191" s="448"/>
      <c r="E191" s="302"/>
      <c r="F191" s="302"/>
      <c r="G191" s="460"/>
    </row>
    <row r="192" spans="1:7" ht="45.75" customHeight="1">
      <c r="A192" s="310"/>
      <c r="B192" s="456" t="str">
        <f>+IF(C192="-","-",IF(Hoja1!$E$6=2,Hoja1!F95,0))</f>
        <v>6.4.3 Control de sesgo</v>
      </c>
      <c r="C192" s="450" t="str">
        <f>IFERROR(IF(Hoja1!$A$3=1,(VLOOKUP(Hoja1!A95,Hoja1!A95:G95,IF(Hoja1!E95=1,6,7),0)),IF(Hoja1!$A$3=2,(VLOOKUP(Hoja1!B95,Hoja1!B95:G95,IF(Hoja1!E95=1,5,6),0)),IF(Hoja1!$A$3=3,(VLOOKUP(Hoja1!C95,Hoja1!C95:G95,IF(Hoja1!E95=1,4,5),0)),IF(Hoja1!$A$3=4,(VLOOKUP(Hoja1!D95,Hoja1!D95:G95,IF(Hoja1!E95=1,3,4),0)),"-")))),"-")</f>
        <v>6.4.3.1 La entidad debe documentar, implementar, mantener y mejorar uno o más mecanismos para disminuir el sesgo, garantizando completitud y veracidad de la información en cada una de las variables de interés de la operación estadística, para ello debe:
- identificar y controlar las situaciones (internas o externas) que afecten el proceso de recolección,
- hacer un manejo de la no respuesta,
- garantizar el entrenamiento al personal que interviene en la producción del operación estadística,
- realizar seguimiento y corrección sobre instrumentos de recolección defectuosos.</v>
      </c>
      <c r="D192" s="447"/>
      <c r="E192" s="303"/>
      <c r="F192" s="303"/>
      <c r="G192" s="460"/>
    </row>
    <row r="193" spans="1:7" ht="45.75" customHeight="1">
      <c r="A193" s="310"/>
      <c r="B193" s="457"/>
      <c r="C193" s="450"/>
      <c r="D193" s="447"/>
      <c r="E193" s="303"/>
      <c r="F193" s="303"/>
      <c r="G193" s="460"/>
    </row>
    <row r="194" spans="1:7" ht="45.75" customHeight="1" thickBot="1">
      <c r="A194" s="310"/>
      <c r="B194" s="457"/>
      <c r="C194" s="450"/>
      <c r="D194" s="448"/>
      <c r="E194" s="303"/>
      <c r="F194" s="303"/>
      <c r="G194" s="460"/>
    </row>
    <row r="195" spans="1:7">
      <c r="A195" s="300"/>
      <c r="B195" s="458"/>
      <c r="C195" s="450" t="str">
        <f>IFERROR(IF(Hoja1!$A$3=1,(VLOOKUP(Hoja1!A96,Hoja1!A96:G96,IF(Hoja1!E96=1,6,7),0)),IF(Hoja1!$A$3=2,(VLOOKUP(Hoja1!B96,Hoja1!B96:G96,IF(Hoja1!E96=1,5,6),0)),IF(Hoja1!$A$3=3,(VLOOKUP(Hoja1!C96,Hoja1!C96:G96,IF(Hoja1!E96=1,4,5),0)),IF(Hoja1!$A$3=4,(VLOOKUP(Hoja1!D96,Hoja1!D96:G96,IF(Hoja1!E96=1,3,4),0)),"-")))),"-")</f>
        <v>-</v>
      </c>
      <c r="D195" s="447"/>
      <c r="E195" s="302"/>
      <c r="F195" s="302"/>
      <c r="G195" s="460"/>
    </row>
    <row r="196" spans="1:7">
      <c r="A196" s="300"/>
      <c r="B196" s="449"/>
      <c r="C196" s="450"/>
      <c r="D196" s="447"/>
      <c r="E196" s="302"/>
      <c r="F196" s="302"/>
      <c r="G196" s="460"/>
    </row>
    <row r="197" spans="1:7" ht="15" thickBot="1">
      <c r="A197" s="300"/>
      <c r="B197" s="449"/>
      <c r="C197" s="450"/>
      <c r="D197" s="448"/>
      <c r="E197" s="302"/>
      <c r="F197" s="302"/>
      <c r="G197" s="460"/>
    </row>
    <row r="198" spans="1:7">
      <c r="A198" s="333"/>
      <c r="B198" s="456" t="str">
        <f>+IF(C198="-","-",IF(Hoja1!$E$6=2,Hoja1!F97,0))</f>
        <v>6.4.3.3 Cálculo de Indicadores (resultados)</v>
      </c>
      <c r="C198" s="450" t="str">
        <f>IFERROR(IF(Hoja1!$A$3=1,(VLOOKUP(Hoja1!A97,Hoja1!A97:G97,IF(Hoja1!E97=1,6,7),0)),IF(Hoja1!$A$3=2,(VLOOKUP(Hoja1!B97,Hoja1!B97:G97,IF(Hoja1!E97=1,5,6),0)),IF(Hoja1!$A$3=3,(VLOOKUP(Hoja1!C97,Hoja1!C97:G97,IF(Hoja1!E97=1,4,5),0)),IF(Hoja1!$A$3=4,(VLOOKUP(Hoja1!D97,Hoja1!D97:G97,IF(Hoja1!E97=1,3,4),0)),"-")))),"-")</f>
        <v>La entidad debe garantizar que los resultados de la operación estadística estén acordes con el objetivo propuesto (véase el numeral 5.5)</v>
      </c>
      <c r="D198" s="447"/>
      <c r="E198" s="303"/>
      <c r="F198" s="303"/>
      <c r="G198" s="460"/>
    </row>
    <row r="199" spans="1:7">
      <c r="A199" s="333"/>
      <c r="B199" s="457"/>
      <c r="C199" s="450"/>
      <c r="D199" s="447"/>
      <c r="E199" s="302"/>
      <c r="F199" s="302"/>
      <c r="G199" s="460"/>
    </row>
    <row r="200" spans="1:7" ht="15" thickBot="1">
      <c r="A200" s="333"/>
      <c r="B200" s="457"/>
      <c r="C200" s="450"/>
      <c r="D200" s="448"/>
      <c r="E200" s="302"/>
      <c r="F200" s="302"/>
      <c r="G200" s="460"/>
    </row>
    <row r="201" spans="1:7">
      <c r="A201" s="300"/>
      <c r="B201" s="456" t="str">
        <f>+IF(C201="-","-",IF(Hoja1!$E$6=2,Hoja1!F98,0))</f>
        <v>6.4.3.4 Medidas de calidad</v>
      </c>
      <c r="C201" s="450" t="str">
        <f>IFERROR(IF(Hoja1!$A$3=1,(VLOOKUP(Hoja1!A98,Hoja1!A98:G98,IF(Hoja1!E98=1,6,7),0)),IF(Hoja1!$A$3=2,(VLOOKUP(Hoja1!B98,Hoja1!B98:G98,IF(Hoja1!E98=1,5,6),0)),IF(Hoja1!$A$3=3,(VLOOKUP(Hoja1!C98,Hoja1!C98:G98,IF(Hoja1!E98=1,4,5),0)),IF(Hoja1!$A$3=4,(VLOOKUP(Hoja1!D98,Hoja1!D98:G98,IF(Hoja1!E98=1,3,4),0)),"-")))),"-")</f>
        <v>La entidad debe garantizar la consistencia de los resultados implementando medidas de calidad, y advirtiendo a los usuarios las limitaciones de los mismos.</v>
      </c>
      <c r="D201" s="447"/>
      <c r="E201" s="302"/>
      <c r="F201" s="302"/>
      <c r="G201" s="460"/>
    </row>
    <row r="202" spans="1:7">
      <c r="A202" s="300"/>
      <c r="B202" s="457"/>
      <c r="C202" s="450"/>
      <c r="D202" s="447"/>
      <c r="E202" s="303"/>
      <c r="F202" s="303"/>
      <c r="G202" s="460"/>
    </row>
    <row r="203" spans="1:7" ht="15" thickBot="1">
      <c r="A203" s="300"/>
      <c r="B203" s="459"/>
      <c r="C203" s="481"/>
      <c r="D203" s="448"/>
      <c r="E203" s="302"/>
      <c r="F203" s="302"/>
      <c r="G203" s="477"/>
    </row>
    <row r="204" spans="1:7" ht="15.75" customHeight="1">
      <c r="A204" s="295"/>
      <c r="B204" s="296" t="s">
        <v>134</v>
      </c>
      <c r="C204" s="297"/>
      <c r="D204" s="312"/>
      <c r="E204" s="331"/>
      <c r="F204" s="331"/>
      <c r="G204" s="299"/>
    </row>
    <row r="205" spans="1:7" ht="75.75" customHeight="1">
      <c r="A205" s="309"/>
      <c r="B205" s="488" t="str">
        <f>+IF(C205="-","-",IF(Hoja1!$E$6=2,Hoja1!F100,0))</f>
        <v>6.5.1 Diseño de la recolección de información</v>
      </c>
      <c r="C205" s="469" t="str">
        <f>IFERROR(IF(Hoja1!$A$3=1,(VLOOKUP(Hoja1!A100,Hoja1!A100:G100,IF(Hoja1!E100=1,6,7),0)),IF(Hoja1!$A$3=2,(VLOOKUP(Hoja1!B100,Hoja1!B100:G100,IF(Hoja1!E100=1,5,6),0)),IF(Hoja1!$A$3=3,(VLOOKUP(Hoja1!C100,Hoja1!C100:G100,IF(Hoja1!E100=1,4,5),0)),IF(Hoja1!$A$3=4,(VLOOKUP(Hoja1!D100,Hoja1!D100:G100,IF(Hoja1!E100=1,3,4),0)),"-")))),"-")</f>
        <v>La entidad debe documentar, implementar y mantener el(los) método(s) de recolección y el (los) instrumento(s) más apropiado(s). La recolección debe considerar los siguientes aspectos:
- esquema organizativo,
- perfiles del personal que opera el proceso estadístico,
- cargas de trabajo de recolección (cuando sea aplicable),
- digitación, transmisión o digitalización de la información,
- validaciones,
- transportes necesarios para los desplazamientos (para los casos en que sea necesario),
- entrenamiento al personal que interviene en el proceso estadístico,
- definición de roles del personal de la operación,
- cartografía actualizada y
- mecanismos de control y supervisión. 
NOTA: La recolección se puede realizar a través de entrevista telefónica, auto diligenciamiento, entrevista directa, equipos de medición u observación directa, entre otros.</v>
      </c>
      <c r="D205" s="447"/>
      <c r="E205" s="303"/>
      <c r="F205" s="303"/>
      <c r="G205" s="487"/>
    </row>
    <row r="206" spans="1:7">
      <c r="A206" s="309"/>
      <c r="B206" s="457"/>
      <c r="C206" s="450"/>
      <c r="D206" s="447"/>
      <c r="E206" s="303"/>
      <c r="F206" s="307"/>
      <c r="G206" s="460"/>
    </row>
    <row r="207" spans="1:7" ht="15" thickBot="1">
      <c r="A207" s="309"/>
      <c r="B207" s="457"/>
      <c r="C207" s="450"/>
      <c r="D207" s="448"/>
      <c r="E207" s="303"/>
      <c r="F207" s="303"/>
      <c r="G207" s="460"/>
    </row>
    <row r="208" spans="1:7">
      <c r="A208" s="309"/>
      <c r="B208" s="458"/>
      <c r="C208" s="450" t="str">
        <f>IFERROR(IF(Hoja1!$A$3=1,(VLOOKUP(Hoja1!A101,Hoja1!A101:G101,IF(Hoja1!E101=1,6,7),0)),IF(Hoja1!$A$3=2,(VLOOKUP(Hoja1!B101,Hoja1!B101:G101,IF(Hoja1!E101=1,5,6),0)),IF(Hoja1!$A$3=3,(VLOOKUP(Hoja1!C101,Hoja1!C101:G101,IF(Hoja1!E101=1,4,5),0)),IF(Hoja1!$A$3=4,(VLOOKUP(Hoja1!D101,Hoja1!D101:G101,IF(Hoja1!E101=1,3,4),0)),"-")))),"-")</f>
        <v>6.5.2 La entidad debe establecer, documentar e implementar las reglas de validación y consistencia.</v>
      </c>
      <c r="D208" s="447"/>
      <c r="E208" s="303"/>
      <c r="F208" s="303"/>
      <c r="G208" s="460"/>
    </row>
    <row r="209" spans="1:7">
      <c r="A209" s="309"/>
      <c r="B209" s="449"/>
      <c r="C209" s="450"/>
      <c r="D209" s="447"/>
      <c r="E209" s="302"/>
      <c r="F209" s="302"/>
      <c r="G209" s="460"/>
    </row>
    <row r="210" spans="1:7" ht="15" thickBot="1">
      <c r="A210" s="309"/>
      <c r="B210" s="449"/>
      <c r="C210" s="450"/>
      <c r="D210" s="448"/>
      <c r="E210" s="302"/>
      <c r="F210" s="302"/>
      <c r="G210" s="460"/>
    </row>
    <row r="211" spans="1:7">
      <c r="A211" s="309"/>
      <c r="B211" s="458"/>
      <c r="C211" s="450" t="str">
        <f>IFERROR(IF(Hoja1!$A$3=1,(VLOOKUP(Hoja1!A102,Hoja1!A102:G102,IF(Hoja1!E102=1,6,7),0)),IF(Hoja1!$A$3=2,(VLOOKUP(Hoja1!B102,Hoja1!B102:G102,IF(Hoja1!E102=1,5,6),0)),IF(Hoja1!$A$3=3,(VLOOKUP(Hoja1!C102,Hoja1!C102:G102,IF(Hoja1!E102=1,4,5),0)),IF(Hoja1!$A$3=4,(VLOOKUP(Hoja1!D102,Hoja1!D102:G102,IF(Hoja1!E102=1,3,4),0)),"-")))),"-")</f>
        <v>6.5.3 La entidad debe establecer y documentar los canales de sensibilización, los cuales pueden ser:
- folletos,
- circulares,
- cartas,
- vallas,
- volantes,
- prensa hablada o escrita,
- televisión y
- sitios web.</v>
      </c>
      <c r="D211" s="447"/>
      <c r="E211" s="303"/>
      <c r="F211" s="306"/>
      <c r="G211" s="460"/>
    </row>
    <row r="212" spans="1:7">
      <c r="A212" s="309"/>
      <c r="B212" s="449"/>
      <c r="C212" s="450"/>
      <c r="D212" s="447"/>
      <c r="E212" s="302"/>
      <c r="F212" s="307"/>
      <c r="G212" s="460"/>
    </row>
    <row r="213" spans="1:7" ht="15" thickBot="1">
      <c r="A213" s="309"/>
      <c r="B213" s="453"/>
      <c r="C213" s="454"/>
      <c r="D213" s="448"/>
      <c r="E213" s="302"/>
      <c r="F213" s="307"/>
      <c r="G213" s="465"/>
    </row>
    <row r="214" spans="1:7" ht="15.75" customHeight="1">
      <c r="A214" s="295"/>
      <c r="B214" s="296" t="s">
        <v>135</v>
      </c>
      <c r="C214" s="297"/>
      <c r="D214" s="312"/>
      <c r="E214" s="331"/>
      <c r="F214" s="331"/>
      <c r="G214" s="299"/>
    </row>
    <row r="215" spans="1:7">
      <c r="A215" s="316"/>
      <c r="B215" s="458"/>
      <c r="C215" s="450" t="str">
        <f>IFERROR(IF(Hoja1!$A$3=1,(VLOOKUP(Hoja1!A104,Hoja1!A104:G104,IF(Hoja1!E104=1,6,7),0)),IF(Hoja1!$A$3=2,(VLOOKUP(Hoja1!B104,Hoja1!B104:G104,IF(Hoja1!E104=1,5,6),0)),IF(Hoja1!$A$3=3,(VLOOKUP(Hoja1!C104,Hoja1!C104:G104,IF(Hoja1!E104=1,4,5),0)),IF(Hoja1!$A$3=4,(VLOOKUP(Hoja1!D104,Hoja1!D104:G104,IF(Hoja1!E104=1,3,4),0)),"-")))),"-")</f>
        <v>La entidad debe documentar e implementar la metodología de procesamiento de la información que incluya las siguientes actividades:
- especificaciones de rutina para la codificación,
- edición (cuando sea aplicable), 
- imputación (cuando sea aplicable),
- estimación (cuando sea aplicable),
- integración, 
- validación de la coherencia y completitud de los resultados,
- consolidación de las bases de datos y
- validación y consistencia de la información alfanumérica y geográfica (cuando sea aplicable).</v>
      </c>
      <c r="D215" s="447"/>
      <c r="E215" s="302"/>
      <c r="F215" s="307"/>
      <c r="G215" s="460"/>
    </row>
    <row r="216" spans="1:7">
      <c r="A216" s="316"/>
      <c r="B216" s="449"/>
      <c r="C216" s="450"/>
      <c r="D216" s="447"/>
      <c r="E216" s="302"/>
      <c r="F216" s="306"/>
      <c r="G216" s="460"/>
    </row>
    <row r="217" spans="1:7" ht="15" thickBot="1">
      <c r="A217" s="316"/>
      <c r="B217" s="449"/>
      <c r="C217" s="450"/>
      <c r="D217" s="448"/>
      <c r="E217" s="303"/>
      <c r="F217" s="306"/>
      <c r="G217" s="460"/>
    </row>
    <row r="218" spans="1:7">
      <c r="A218" s="309"/>
      <c r="B218" s="458"/>
      <c r="C218" s="450" t="str">
        <f>IFERROR(IF(Hoja1!$A$3=1,(VLOOKUP(Hoja1!A105,Hoja1!A105:G105,IF(Hoja1!E105=1,6,7),0)),IF(Hoja1!$A$3=2,(VLOOKUP(Hoja1!B105,Hoja1!B105:G105,IF(Hoja1!E105=1,5,6),0)),IF(Hoja1!$A$3=3,(VLOOKUP(Hoja1!C105,Hoja1!C105:G105,IF(Hoja1!E105=1,4,5),0)),IF(Hoja1!$A$3=4,(VLOOKUP(Hoja1!D105,Hoja1!D105:G105,IF(Hoja1!E105=1,3,4),0)),"-")))),"-")</f>
        <v>6.6.1 La entidad debe, de acuerdo con las características de la operación estadística, determinar la infraestructura tecnológica necesaria para ejecutar la operación estadística y definir el aplicativo (software) que se requiere para el desarrollo de las siguientes actividades:
- la captura, la digitación, la transmisión y la consolidación de la información;
- el almacenamiento y la lectura de las bases de datos;
- la aplicación de los procesos estadísticos de análisis, la detección de inconsistencias, la estimación, la validación, la corrección y la depuración de datos y
- la generación de resultados, informes, cuadros de salida, gráficos y otros insumos utilizados en los análisis que soporta la operación estadística.</v>
      </c>
      <c r="D218" s="447"/>
      <c r="E218" s="302"/>
      <c r="F218" s="307"/>
      <c r="G218" s="460"/>
    </row>
    <row r="219" spans="1:7">
      <c r="A219" s="309"/>
      <c r="B219" s="449"/>
      <c r="C219" s="450"/>
      <c r="D219" s="447"/>
      <c r="E219" s="302"/>
      <c r="F219" s="307"/>
      <c r="G219" s="460"/>
    </row>
    <row r="220" spans="1:7" ht="15" thickBot="1">
      <c r="A220" s="309"/>
      <c r="B220" s="449"/>
      <c r="C220" s="450"/>
      <c r="D220" s="448"/>
      <c r="E220" s="302"/>
      <c r="F220" s="307"/>
      <c r="G220" s="460"/>
    </row>
    <row r="221" spans="1:7">
      <c r="A221" s="309"/>
      <c r="B221" s="458"/>
      <c r="C221" s="450" t="str">
        <f>IFERROR(IF(Hoja1!$A$3=1,(VLOOKUP(Hoja1!A106,Hoja1!A106:G106,IF(Hoja1!E106=1,6,7),0)),IF(Hoja1!$A$3=2,(VLOOKUP(Hoja1!B106,Hoja1!B106:G106,IF(Hoja1!E106=1,5,6),0)),IF(Hoja1!$A$3=3,(VLOOKUP(Hoja1!C106,Hoja1!C106:G106,IF(Hoja1!E106=1,4,5),0)),IF(Hoja1!$A$3=4,(VLOOKUP(Hoja1!D106,Hoja1!D106:G106,IF(Hoja1!E106=1,3,4),0)),"-")))),"-")</f>
        <v>6.6.2 La entidad debe documentar, implementar, mantener y actualizar, la documentación que se genera para el uso y el mantenimiento del aplicativo (software) que requiera en el desarrollo de la operación estadística, esta documentación debe incluir:
- modelo entidad-relación o modelo de datos,
- diccionario de datos,
- manual de validación y consistencia,
- manual de captura,
- manual de usuario,
- manual del sistema y
- mecanismos para garantizar seguridad, mantenimiento y respaldo de la información.</v>
      </c>
      <c r="D221" s="447"/>
      <c r="E221" s="303"/>
      <c r="F221" s="306"/>
      <c r="G221" s="460"/>
    </row>
    <row r="222" spans="1:7">
      <c r="A222" s="309"/>
      <c r="B222" s="449"/>
      <c r="C222" s="450"/>
      <c r="D222" s="447"/>
      <c r="E222" s="303"/>
      <c r="F222" s="306"/>
      <c r="G222" s="460"/>
    </row>
    <row r="223" spans="1:7" ht="15" thickBot="1">
      <c r="A223" s="309"/>
      <c r="B223" s="449"/>
      <c r="C223" s="450"/>
      <c r="D223" s="448"/>
      <c r="E223" s="303"/>
      <c r="F223" s="306"/>
      <c r="G223" s="460"/>
    </row>
    <row r="224" spans="1:7">
      <c r="A224" s="309"/>
      <c r="B224" s="456" t="str">
        <f>+IF(C224="-","-",IF(Hoja1!$E$6=2,Hoja1!F107,0))</f>
        <v>-</v>
      </c>
      <c r="C224" s="450" t="str">
        <f>IFERROR(IF(Hoja1!$A$3=1,(VLOOKUP(Hoja1!A107,Hoja1!A107:G107,IF(Hoja1!E107=1,6,7),0)),IF(Hoja1!$A$3=2,(VLOOKUP(Hoja1!B107,Hoja1!B107:G107,IF(Hoja1!E107=1,5,6),0)),IF(Hoja1!$A$3=3,(VLOOKUP(Hoja1!C107,Hoja1!C107:G107,IF(Hoja1!E107=1,4,5),0)),IF(Hoja1!$A$3=4,(VLOOKUP(Hoja1!D107,Hoja1!D107:G107,IF(Hoja1!E107=1,3,4),0)),"-")))),"-")</f>
        <v>-</v>
      </c>
      <c r="D224" s="447"/>
      <c r="E224" s="302"/>
      <c r="F224" s="307"/>
      <c r="G224" s="460"/>
    </row>
    <row r="225" spans="1:7">
      <c r="A225" s="309"/>
      <c r="B225" s="457"/>
      <c r="C225" s="450"/>
      <c r="D225" s="447"/>
      <c r="E225" s="302"/>
      <c r="F225" s="307"/>
      <c r="G225" s="460"/>
    </row>
    <row r="226" spans="1:7" ht="15" thickBot="1">
      <c r="A226" s="309"/>
      <c r="B226" s="467"/>
      <c r="C226" s="454"/>
      <c r="D226" s="448"/>
      <c r="E226" s="302"/>
      <c r="F226" s="307"/>
      <c r="G226" s="465"/>
    </row>
    <row r="227" spans="1:7" ht="15.75" customHeight="1">
      <c r="A227" s="295"/>
      <c r="B227" s="296" t="s">
        <v>136</v>
      </c>
      <c r="C227" s="297"/>
      <c r="D227" s="312"/>
      <c r="E227" s="331"/>
      <c r="F227" s="331"/>
      <c r="G227" s="299"/>
    </row>
    <row r="228" spans="1:7" ht="13.5" customHeight="1">
      <c r="A228" s="309"/>
      <c r="B228" s="458"/>
      <c r="C228" s="450" t="str">
        <f>IFERROR(IF(Hoja1!$A$3=1,(VLOOKUP(Hoja1!A109,Hoja1!A109:G109,IF(Hoja1!E109=1,6,7),0)),IF(Hoja1!$A$3=2,(VLOOKUP(Hoja1!B109,Hoja1!B109:G109,IF(Hoja1!E109=1,5,6),0)),IF(Hoja1!$A$3=3,(VLOOKUP(Hoja1!C109,Hoja1!C109:G109,IF(Hoja1!E109=1,4,5),0)),IF(Hoja1!$A$3=4,(VLOOKUP(Hoja1!D109,Hoja1!D109:G109,IF(Hoja1!E109=1,3,4),0)),"-")))),"-")</f>
        <v xml:space="preserve">6.7.1 La entidad debe determinar las herramientas tecnológicas requeridas para el análisis de la información estadística obtenida. </v>
      </c>
      <c r="D228" s="447"/>
      <c r="E228" s="303"/>
      <c r="F228" s="306"/>
      <c r="G228" s="460"/>
    </row>
    <row r="229" spans="1:7" ht="13.5" customHeight="1">
      <c r="A229" s="309"/>
      <c r="B229" s="449"/>
      <c r="C229" s="450"/>
      <c r="D229" s="447"/>
      <c r="E229" s="302"/>
      <c r="F229" s="307"/>
      <c r="G229" s="460"/>
    </row>
    <row r="230" spans="1:7" ht="13.5" customHeight="1" thickBot="1">
      <c r="A230" s="309"/>
      <c r="B230" s="449"/>
      <c r="C230" s="450"/>
      <c r="D230" s="448"/>
      <c r="E230" s="302"/>
      <c r="F230" s="307"/>
      <c r="G230" s="460"/>
    </row>
    <row r="231" spans="1:7" ht="24" customHeight="1">
      <c r="A231" s="309"/>
      <c r="B231" s="458"/>
      <c r="C231" s="450" t="str">
        <f>IFERROR(IF(Hoja1!$A$3=1,(VLOOKUP(Hoja1!A110,Hoja1!A110:G110,IF(Hoja1!E110=1,6,7),0)),IF(Hoja1!$A$3=2,(VLOOKUP(Hoja1!B110,Hoja1!B110:G110,IF(Hoja1!E110=1,5,6),0)),IF(Hoja1!$A$3=3,(VLOOKUP(Hoja1!C110,Hoja1!C110:G110,IF(Hoja1!E110=1,4,5),0)),IF(Hoja1!$A$3=4,(VLOOKUP(Hoja1!D110,Hoja1!D110:G110,IF(Hoja1!E110=1,3,4),0)),"-")))),"-")</f>
        <v>6.7.2 La entidad debe definir y documentar, la metodología, los procedimientos para comparar los resultados históricos, con otras fuentes de datos similares y con los hechos sucedidos en el universo de estudio, sobre la temática estudiada que den explicación de la información estadística obtenida (análisis de contexto).</v>
      </c>
      <c r="D231" s="447"/>
      <c r="E231" s="303"/>
      <c r="F231" s="306"/>
      <c r="G231" s="460"/>
    </row>
    <row r="232" spans="1:7" ht="24" customHeight="1">
      <c r="A232" s="309"/>
      <c r="B232" s="449"/>
      <c r="C232" s="450"/>
      <c r="D232" s="447"/>
      <c r="E232" s="302"/>
      <c r="F232" s="307"/>
      <c r="G232" s="460"/>
    </row>
    <row r="233" spans="1:7" ht="24" customHeight="1" thickBot="1">
      <c r="A233" s="309"/>
      <c r="B233" s="449"/>
      <c r="C233" s="450"/>
      <c r="D233" s="448"/>
      <c r="E233" s="302"/>
      <c r="F233" s="307"/>
      <c r="G233" s="460"/>
    </row>
    <row r="234" spans="1:7" ht="24" customHeight="1">
      <c r="A234" s="309"/>
      <c r="B234" s="458"/>
      <c r="C234" s="450" t="str">
        <f>IFERROR(IF(Hoja1!$A$3=1,(VLOOKUP(Hoja1!A111,Hoja1!A111:G111,IF(Hoja1!E111=1,6,7),0)),IF(Hoja1!$A$3=2,(VLOOKUP(Hoja1!B111,Hoja1!B111:G111,IF(Hoja1!E111=1,5,6),0)),IF(Hoja1!$A$3=3,(VLOOKUP(Hoja1!C111,Hoja1!C111:G111,IF(Hoja1!E111=1,4,5),0)),IF(Hoja1!$A$3=4,(VLOOKUP(Hoja1!D111,Hoja1!D111:G111,IF(Hoja1!E111=1,3,4),0)),"-")))),"-")</f>
        <v>6.7.3 La entidad debe determinar y documentar los métodos de análisis de consistencia o coherencia de la información estadística obtenida con relación a las series e indicadores históricos de la misma, y con respecto a otras temáticas similares.</v>
      </c>
      <c r="D234" s="447"/>
      <c r="E234" s="303"/>
      <c r="F234" s="306"/>
      <c r="G234" s="460"/>
    </row>
    <row r="235" spans="1:7" ht="17.25" customHeight="1">
      <c r="A235" s="309"/>
      <c r="B235" s="449"/>
      <c r="C235" s="450"/>
      <c r="D235" s="447"/>
      <c r="E235" s="302"/>
      <c r="F235" s="307"/>
      <c r="G235" s="460"/>
    </row>
    <row r="236" spans="1:7" ht="17.25" customHeight="1" thickBot="1">
      <c r="A236" s="309"/>
      <c r="B236" s="453"/>
      <c r="C236" s="454"/>
      <c r="D236" s="448"/>
      <c r="E236" s="302"/>
      <c r="F236" s="307"/>
      <c r="G236" s="465"/>
    </row>
    <row r="237" spans="1:7" ht="15.75" customHeight="1">
      <c r="A237" s="295"/>
      <c r="B237" s="296" t="s">
        <v>137</v>
      </c>
      <c r="C237" s="297"/>
      <c r="D237" s="312"/>
      <c r="E237" s="331"/>
      <c r="F237" s="331"/>
      <c r="G237" s="299"/>
    </row>
    <row r="238" spans="1:7">
      <c r="A238" s="316"/>
      <c r="B238" s="458"/>
      <c r="C238" s="450" t="str">
        <f>IFERROR(IF(Hoja1!$A$3=1,(VLOOKUP(Hoja1!A113,Hoja1!A113:G113,IF(Hoja1!E113=1,6,7),0)),IF(Hoja1!$A$3=2,(VLOOKUP(Hoja1!B113,Hoja1!B113:G113,IF(Hoja1!E113=1,5,6),0)),IF(Hoja1!$A$3=3,(VLOOKUP(Hoja1!C113,Hoja1!C113:G113,IF(Hoja1!E113=1,4,5),0)),IF(Hoja1!$A$3=4,(VLOOKUP(Hoja1!D113,Hoja1!D113:G113,IF(Hoja1!E113=1,3,4),0)),"-")))),"-")</f>
        <v>La entidad debe diseñar, documentar, implementar, mantener y mejorar uno o más procedimientos que describan el flujo de trabajo necesario desde la recolección de los datos hasta la difusión de la información estadística, de manera que sea consistente con el tipo de operación estadística.</v>
      </c>
      <c r="D238" s="447"/>
      <c r="E238" s="303"/>
      <c r="F238" s="303"/>
      <c r="G238" s="460"/>
    </row>
    <row r="239" spans="1:7">
      <c r="A239" s="316"/>
      <c r="B239" s="449"/>
      <c r="C239" s="450"/>
      <c r="D239" s="447"/>
      <c r="E239" s="302"/>
      <c r="F239" s="307"/>
      <c r="G239" s="460"/>
    </row>
    <row r="240" spans="1:7" ht="15" thickBot="1">
      <c r="A240" s="316"/>
      <c r="B240" s="453"/>
      <c r="C240" s="454"/>
      <c r="D240" s="448"/>
      <c r="E240" s="302"/>
      <c r="F240" s="307"/>
      <c r="G240" s="465"/>
    </row>
    <row r="241" spans="1:7" ht="15.75" customHeight="1">
      <c r="A241" s="295"/>
      <c r="B241" s="296" t="s">
        <v>139</v>
      </c>
      <c r="C241" s="297"/>
      <c r="D241" s="312"/>
      <c r="E241" s="331"/>
      <c r="F241" s="331"/>
      <c r="G241" s="299"/>
    </row>
    <row r="242" spans="1:7">
      <c r="A242" s="334"/>
      <c r="B242" s="458"/>
      <c r="C242" s="450" t="str">
        <f>IFERROR(IF(Hoja1!$A$3=1,(VLOOKUP(Hoja1!A115,Hoja1!A115:G115,IF(Hoja1!E115=1,6,7),0)),IF(Hoja1!$A$3=2,(VLOOKUP(Hoja1!B115,Hoja1!B115:G115,IF(Hoja1!E115=1,5,6),0)),IF(Hoja1!$A$3=3,(VLOOKUP(Hoja1!C115,Hoja1!C115:G115,IF(Hoja1!E115=1,4,5),0)),IF(Hoja1!$A$3=4,(VLOOKUP(Hoja1!D115,Hoja1!D115:G115,IF(Hoja1!E115=1,3,4),0)),"-")))),"-")</f>
        <v>La entidad debe determinar la estrategia, forma y medios de difusión de los resultados teniendo en cuenta los siguientes aspectos:
- cuadros de salida y demás productos a difundir conforme a los requerimientos de información identificados y el objetivo de la operación estadística.
-  calendario de difusión,
- procedimientos para la difusión,
- forma de presentación de la información estadística,
- las instrucciones para la lectura, interpretación y uso de la información,
- medios de difusión y
- difusión de los metadatos de la operación estadística.
Nota: Los productos pueden ser informes, boletines o mapas temáticos.</v>
      </c>
      <c r="D242" s="447"/>
      <c r="E242" s="303"/>
      <c r="F242" s="306"/>
      <c r="G242" s="460"/>
    </row>
    <row r="243" spans="1:7">
      <c r="A243" s="334"/>
      <c r="B243" s="449"/>
      <c r="C243" s="450"/>
      <c r="D243" s="447"/>
      <c r="E243" s="302"/>
      <c r="F243" s="307"/>
      <c r="G243" s="460"/>
    </row>
    <row r="244" spans="1:7" ht="15" thickBot="1">
      <c r="A244" s="334"/>
      <c r="B244" s="453"/>
      <c r="C244" s="454"/>
      <c r="D244" s="448"/>
      <c r="E244" s="303"/>
      <c r="F244" s="306"/>
      <c r="G244" s="465"/>
    </row>
    <row r="245" spans="1:7" ht="15.75" customHeight="1">
      <c r="A245" s="295"/>
      <c r="B245" s="296" t="s">
        <v>140</v>
      </c>
      <c r="C245" s="297"/>
      <c r="D245" s="312"/>
      <c r="E245" s="331"/>
      <c r="F245" s="331"/>
      <c r="G245" s="299"/>
    </row>
    <row r="246" spans="1:7">
      <c r="A246" s="316"/>
      <c r="B246" s="458"/>
      <c r="C246" s="450" t="str">
        <f>IFERROR(IF(Hoja1!$A$3=1,(VLOOKUP(Hoja1!A117,Hoja1!A117:G117,IF(Hoja1!E117=1,6,7),0)),IF(Hoja1!$A$3=2,(VLOOKUP(Hoja1!B117,Hoja1!B117:G117,IF(Hoja1!E117=1,5,6),0)),IF(Hoja1!$A$3=3,(VLOOKUP(Hoja1!C117,Hoja1!C117:G117,IF(Hoja1!E117=1,4,5),0)),IF(Hoja1!$A$3=4,(VLOOKUP(Hoja1!D117,Hoja1!D117:G117,IF(Hoja1!E117=1,3,4),0)),"-")))),"-")</f>
        <v>La entidad debe documentar, implementar, mantener y mejorar uno o más procedimientos para el desarrollo de pruebas; cuando se formulen, cambien o actualicen aspectos metodológicos u operativos.</v>
      </c>
      <c r="D246" s="447"/>
      <c r="E246" s="303"/>
      <c r="F246" s="306"/>
      <c r="G246" s="460"/>
    </row>
    <row r="247" spans="1:7">
      <c r="A247" s="316"/>
      <c r="B247" s="449"/>
      <c r="C247" s="450"/>
      <c r="D247" s="447"/>
      <c r="E247" s="303"/>
      <c r="F247" s="306"/>
      <c r="G247" s="460"/>
    </row>
    <row r="248" spans="1:7" ht="15" thickBot="1">
      <c r="A248" s="316"/>
      <c r="B248" s="449"/>
      <c r="C248" s="450"/>
      <c r="D248" s="448"/>
      <c r="E248" s="303"/>
      <c r="F248" s="306"/>
      <c r="G248" s="460"/>
    </row>
    <row r="249" spans="1:7" ht="30" customHeight="1">
      <c r="A249" s="309"/>
      <c r="B249" s="458"/>
      <c r="C249" s="450" t="str">
        <f>IFERROR(IF(Hoja1!$A$3=1,(VLOOKUP(Hoja1!A118,Hoja1!A118:G118,IF(Hoja1!E118=1,6,7),0)),IF(Hoja1!$A$3=2,(VLOOKUP(Hoja1!B118,Hoja1!B118:G118,IF(Hoja1!E118=1,5,6),0)),IF(Hoja1!$A$3=3,(VLOOKUP(Hoja1!C118,Hoja1!C118:G118,IF(Hoja1!E118=1,4,5),0)),IF(Hoja1!$A$3=4,(VLOOKUP(Hoja1!D118,Hoja1!D118:G118,IF(Hoja1!E118=1,3,4),0)),"-")))),"-")</f>
        <v>6.10.1 Las pruebas deben:
- permitir identificar las afectaciones en el desarrollo de la operación estadística,
- mantener la trazabilidad de las pruebas realizadas a los métodos e instrumentos diseñados,
- documentarse tanto los resultados como las conclusiones de las mismas y
- mantener la información documentada como evidencia del proceso.</v>
      </c>
      <c r="D249" s="447"/>
      <c r="E249" s="303"/>
      <c r="F249" s="306"/>
      <c r="G249" s="460"/>
    </row>
    <row r="250" spans="1:7" ht="30" customHeight="1">
      <c r="A250" s="309"/>
      <c r="B250" s="449"/>
      <c r="C250" s="450"/>
      <c r="D250" s="447"/>
      <c r="E250" s="303"/>
      <c r="F250" s="306"/>
      <c r="G250" s="460"/>
    </row>
    <row r="251" spans="1:7" ht="30" customHeight="1" thickBot="1">
      <c r="A251" s="309"/>
      <c r="B251" s="449"/>
      <c r="C251" s="450"/>
      <c r="D251" s="448"/>
      <c r="E251" s="303"/>
      <c r="F251" s="306"/>
      <c r="G251" s="460"/>
    </row>
    <row r="252" spans="1:7">
      <c r="A252" s="309"/>
      <c r="B252" s="458"/>
      <c r="C252" s="450" t="str">
        <f>IFERROR(IF(Hoja1!$A$3=1,(VLOOKUP(Hoja1!A119,Hoja1!A119:G119,IF(Hoja1!E119=1,6,7),0)),IF(Hoja1!$A$3=2,(VLOOKUP(Hoja1!B119,Hoja1!B119:G119,IF(Hoja1!E119=1,5,6),0)),IF(Hoja1!$A$3=3,(VLOOKUP(Hoja1!C119,Hoja1!C119:G119,IF(Hoja1!E119=1,4,5),0)),IF(Hoja1!$A$3=4,(VLOOKUP(Hoja1!D119,Hoja1!D119:G119,IF(Hoja1!E119=1,3,4),0)),"-")))),"-")</f>
        <v>6.10.2 La entidad debe documentar e implementar los ajustes necesarios a partir de las conclusiones de las pruebas.</v>
      </c>
      <c r="D252" s="447"/>
      <c r="E252" s="303"/>
      <c r="F252" s="306"/>
      <c r="G252" s="460"/>
    </row>
    <row r="253" spans="1:7">
      <c r="A253" s="309"/>
      <c r="B253" s="449"/>
      <c r="C253" s="450"/>
      <c r="D253" s="447"/>
      <c r="E253" s="303"/>
      <c r="F253" s="306"/>
      <c r="G253" s="460"/>
    </row>
    <row r="254" spans="1:7" ht="15" thickBot="1">
      <c r="A254" s="309"/>
      <c r="B254" s="486"/>
      <c r="C254" s="481"/>
      <c r="D254" s="448"/>
      <c r="E254" s="303"/>
      <c r="F254" s="306"/>
      <c r="G254" s="477"/>
    </row>
    <row r="255" spans="1:7" ht="24" customHeight="1" thickBot="1">
      <c r="A255" s="324"/>
      <c r="B255" s="325" t="s">
        <v>142</v>
      </c>
      <c r="C255" s="326"/>
      <c r="D255" s="327"/>
      <c r="E255" s="328"/>
      <c r="F255" s="328"/>
      <c r="G255" s="329"/>
    </row>
    <row r="256" spans="1:7" ht="15.75" customHeight="1">
      <c r="A256" s="295"/>
      <c r="B256" s="296" t="s">
        <v>143</v>
      </c>
      <c r="C256" s="297"/>
      <c r="D256" s="312"/>
      <c r="E256" s="331"/>
      <c r="F256" s="331"/>
      <c r="G256" s="299"/>
    </row>
    <row r="257" spans="1:7" ht="58.5" customHeight="1">
      <c r="A257" s="309"/>
      <c r="B257" s="456" t="str">
        <f>+IF(C257="-","-",IF(Hoja1!$E$6=2,Hoja1!F122,0))</f>
        <v>7.1.1 Entrenamiento</v>
      </c>
      <c r="C257" s="450" t="str">
        <f>IFERROR(IF(Hoja1!$A$3=1,(VLOOKUP(Hoja1!A122,Hoja1!A122:G122,IF(Hoja1!E122=1,6,7),0)),IF(Hoja1!$A$3=2,(VLOOKUP(Hoja1!B122,Hoja1!B122:G122,IF(Hoja1!E122=1,5,6),0)),IF(Hoja1!$A$3=3,(VLOOKUP(Hoja1!C122,Hoja1!C122:G122,IF(Hoja1!E122=1,4,5),0)),IF(Hoja1!$A$3=4,(VLOOKUP(Hoja1!D122,Hoja1!D122:G122,IF(Hoja1!E122=1,3,4),0)),"-")))),"-")</f>
        <v>La entidad debe documentar e implementar un programa de entrenamiento al personal involucrado, que sea acorde con la operación estadística.
El programa de entrenamiento debe contener como mínimo los siguientes aspectos:
- confidencialidad estadística,
- marco teórico y conceptual de la operación estadística,
- manejo de herramientas, equipos o dispositivos móviles de captura (cuando sea aplicable),
- contextualización sobre la entidad productora de información,
- procedimientos para el seguimiento y la supervisión de la recolección (cuando sea aplicable),
- procesos de sensibilización aplicado a la fuente (cuando sea aplicable) y 
- criterios para la evaluación de desempeño y calidad del trabajo relacionado con el proceso.</v>
      </c>
      <c r="D257" s="447"/>
      <c r="E257" s="303"/>
      <c r="F257" s="306"/>
      <c r="G257" s="460"/>
    </row>
    <row r="258" spans="1:7" ht="58.5" customHeight="1">
      <c r="A258" s="309"/>
      <c r="B258" s="457"/>
      <c r="C258" s="450"/>
      <c r="D258" s="447"/>
      <c r="E258" s="303"/>
      <c r="F258" s="306"/>
      <c r="G258" s="460"/>
    </row>
    <row r="259" spans="1:7" ht="58.5" customHeight="1" thickBot="1">
      <c r="A259" s="309"/>
      <c r="B259" s="457"/>
      <c r="C259" s="450"/>
      <c r="D259" s="448"/>
      <c r="E259" s="303"/>
      <c r="F259" s="306"/>
      <c r="G259" s="460"/>
    </row>
    <row r="260" spans="1:7" ht="21" customHeight="1">
      <c r="A260" s="300"/>
      <c r="B260" s="458"/>
      <c r="C260" s="450" t="str">
        <f>IFERROR(IF(Hoja1!$A$3=1,(VLOOKUP(Hoja1!A123,Hoja1!A123:G123,IF(Hoja1!E123=1,6,7),0)),IF(Hoja1!$A$3=2,(VLOOKUP(Hoja1!B123,Hoja1!B123:G123,IF(Hoja1!E123=1,5,6),0)),IF(Hoja1!$A$3=3,(VLOOKUP(Hoja1!C123,Hoja1!C123:G123,IF(Hoja1!E123=1,4,5),0)),IF(Hoja1!$A$3=4,(VLOOKUP(Hoja1!D123,Hoja1!D123:G123,IF(Hoja1!E123=1,3,4),0)),"-")))),"-")</f>
        <v>7.1.1.1 En el caso de las operaciones estadísticas a partir de registros administrativos, la entidad debe asegurar que el personal que registra la información, tenga la competencia y conocimiento para la captura de la información, antes de su consolidación.</v>
      </c>
      <c r="D260" s="447"/>
      <c r="E260" s="303"/>
      <c r="F260" s="306"/>
      <c r="G260" s="460"/>
    </row>
    <row r="261" spans="1:7" ht="21" customHeight="1">
      <c r="A261" s="300"/>
      <c r="B261" s="449"/>
      <c r="C261" s="450"/>
      <c r="D261" s="447"/>
      <c r="E261" s="303"/>
      <c r="F261" s="306"/>
      <c r="G261" s="460"/>
    </row>
    <row r="262" spans="1:7" ht="21" customHeight="1" thickBot="1">
      <c r="A262" s="300"/>
      <c r="B262" s="449"/>
      <c r="C262" s="450"/>
      <c r="D262" s="448"/>
      <c r="E262" s="303"/>
      <c r="F262" s="306"/>
      <c r="G262" s="460"/>
    </row>
    <row r="263" spans="1:7">
      <c r="A263" s="300"/>
      <c r="B263" s="458"/>
      <c r="C263" s="450" t="str">
        <f>IFERROR(IF(Hoja1!$A$3=1,(VLOOKUP(Hoja1!A124,Hoja1!A124:G124,IF(Hoja1!E124=1,6,7),0)),IF(Hoja1!$A$3=2,(VLOOKUP(Hoja1!B124,Hoja1!B124:G124,IF(Hoja1!E124=1,5,6),0)),IF(Hoja1!$A$3=3,(VLOOKUP(Hoja1!C124,Hoja1!C124:G124,IF(Hoja1!E124=1,4,5),0)),IF(Hoja1!$A$3=4,(VLOOKUP(Hoja1!D124,Hoja1!D124:G124,IF(Hoja1!E124=1,3,4),0)),"-")))),"-")</f>
        <v>7.1.1.2 Las actividades de entrenamiento deben contar con registros que evidencien las actividades de formación, antes y durante el desarrollo de la operación estadística.</v>
      </c>
      <c r="D263" s="447"/>
      <c r="E263" s="303"/>
      <c r="F263" s="306"/>
      <c r="G263" s="460"/>
    </row>
    <row r="264" spans="1:7">
      <c r="A264" s="300"/>
      <c r="B264" s="449"/>
      <c r="C264" s="450"/>
      <c r="D264" s="447"/>
      <c r="E264" s="303"/>
      <c r="F264" s="306"/>
      <c r="G264" s="460"/>
    </row>
    <row r="265" spans="1:7" ht="15" thickBot="1">
      <c r="A265" s="300"/>
      <c r="B265" s="449"/>
      <c r="C265" s="450"/>
      <c r="D265" s="448"/>
      <c r="E265" s="303"/>
      <c r="F265" s="306"/>
      <c r="G265" s="460"/>
    </row>
    <row r="266" spans="1:7">
      <c r="A266" s="309"/>
      <c r="B266" s="456" t="str">
        <f>+IF(C266="-","-",IF(Hoja1!$E$6=2,Hoja1!F125,0))</f>
        <v>7.1.2 Sensibilización</v>
      </c>
      <c r="C266" s="450" t="str">
        <f>IFERROR(IF(Hoja1!$A$3=1,(VLOOKUP(Hoja1!A125,Hoja1!A125:G125,IF(Hoja1!E125=1,6,7),0)),IF(Hoja1!$A$3=2,(VLOOKUP(Hoja1!B125,Hoja1!B125:G125,IF(Hoja1!E125=1,5,6),0)),IF(Hoja1!$A$3=3,(VLOOKUP(Hoja1!C125,Hoja1!C125:G125,IF(Hoja1!E125=1,4,5),0)),IF(Hoja1!$A$3=4,(VLOOKUP(Hoja1!D125,Hoja1!D125:G125,IF(Hoja1!E125=1,3,4),0)),"-")))),"-")</f>
        <v>La entidad debe realizar actividades de acercamiento para informar a la fuente sobre el operativo de recolección de los datos.</v>
      </c>
      <c r="D266" s="447"/>
      <c r="E266" s="303"/>
      <c r="F266" s="306"/>
      <c r="G266" s="460"/>
    </row>
    <row r="267" spans="1:7">
      <c r="A267" s="309"/>
      <c r="B267" s="457"/>
      <c r="C267" s="450"/>
      <c r="D267" s="447"/>
      <c r="E267" s="303"/>
      <c r="F267" s="306"/>
      <c r="G267" s="460"/>
    </row>
    <row r="268" spans="1:7" ht="15" thickBot="1">
      <c r="A268" s="309"/>
      <c r="B268" s="457"/>
      <c r="C268" s="450"/>
      <c r="D268" s="448"/>
      <c r="E268" s="303"/>
      <c r="F268" s="306"/>
      <c r="G268" s="460"/>
    </row>
    <row r="269" spans="1:7" ht="46.5" customHeight="1">
      <c r="A269" s="300"/>
      <c r="B269" s="458"/>
      <c r="C269" s="450" t="str">
        <f>IFERROR(IF(Hoja1!$A$3=1,(VLOOKUP(Hoja1!A126,Hoja1!A126:G126,IF(Hoja1!E126=1,6,7),0)),IF(Hoja1!$A$3=2,(VLOOKUP(Hoja1!B126,Hoja1!B126:G126,IF(Hoja1!E126=1,5,6),0)),IF(Hoja1!$A$3=3,(VLOOKUP(Hoja1!C126,Hoja1!C126:G126,IF(Hoja1!E126=1,4,5),0)),IF(Hoja1!$A$3=4,(VLOOKUP(Hoja1!D126,Hoja1!D126:G126,IF(Hoja1!E126=1,3,4),0)),"-")))),"-")</f>
        <v>7.1.2.1 La entidad debe implementar y mantener mecanismos para informar a la fuente los siguientes aspectos:
- los objetivos de la operación estadística y de la captura de datos,
- el instrumento utilizado para la recolección de los datos,
- la protección de datos personales y
- la importancia de proporcionar datos veraces y completos.
Aplicable para las operaciones estadísticas por censo, muestreo probabilístico y no probabilístico.
NOTA: Las operaciones estadísticas a partir de registros administrativos, también pueden sensibilizar las fuentes.</v>
      </c>
      <c r="D269" s="447"/>
      <c r="E269" s="303"/>
      <c r="F269" s="306"/>
      <c r="G269" s="460"/>
    </row>
    <row r="270" spans="1:7" ht="46.5" customHeight="1">
      <c r="A270" s="300"/>
      <c r="B270" s="449"/>
      <c r="C270" s="450"/>
      <c r="D270" s="447"/>
      <c r="E270" s="303"/>
      <c r="F270" s="306"/>
      <c r="G270" s="460"/>
    </row>
    <row r="271" spans="1:7" ht="60.75" customHeight="1" thickBot="1">
      <c r="A271" s="300"/>
      <c r="B271" s="453"/>
      <c r="C271" s="454"/>
      <c r="D271" s="448"/>
      <c r="E271" s="303"/>
      <c r="F271" s="306"/>
      <c r="G271" s="465"/>
    </row>
    <row r="272" spans="1:7" ht="15.75" customHeight="1">
      <c r="A272" s="295"/>
      <c r="B272" s="296" t="s">
        <v>145</v>
      </c>
      <c r="C272" s="297"/>
      <c r="D272" s="312"/>
      <c r="E272" s="331"/>
      <c r="F272" s="331"/>
      <c r="G272" s="299"/>
    </row>
    <row r="273" spans="1:7">
      <c r="A273" s="309"/>
      <c r="B273" s="456" t="str">
        <f>+IF(C273="-","-",IF(Hoja1!$E$6=2,Hoja1!F128,0))</f>
        <v>7.2.1 Captura y control del flujo de la información</v>
      </c>
      <c r="C273" s="450" t="str">
        <f>IFERROR(IF(Hoja1!$A$3=1,(VLOOKUP(Hoja1!A128,Hoja1!A128:G128,IF(Hoja1!E128=1,6,7),0)),IF(Hoja1!$A$3=2,(VLOOKUP(Hoja1!B128,Hoja1!B128:G128,IF(Hoja1!E128=1,5,6),0)),IF(Hoja1!$A$3=3,(VLOOKUP(Hoja1!C128,Hoja1!C128:G128,IF(Hoja1!E128=1,4,5),0)),IF(Hoja1!$A$3=4,(VLOOKUP(Hoja1!D128,Hoja1!D128:G128,IF(Hoja1!E128=1,3,4),0)),"-")))),"-")</f>
        <v>La entidad debe recolectar los datos o información requerida de acuerdo con el diseño y pruebas (véase numeral 6.10).</v>
      </c>
      <c r="D273" s="447"/>
      <c r="E273" s="303"/>
      <c r="F273" s="306"/>
      <c r="G273" s="460"/>
    </row>
    <row r="274" spans="1:7">
      <c r="A274" s="309"/>
      <c r="B274" s="457"/>
      <c r="C274" s="450"/>
      <c r="D274" s="447"/>
      <c r="E274" s="303"/>
      <c r="F274" s="306"/>
      <c r="G274" s="460"/>
    </row>
    <row r="275" spans="1:7" ht="15" thickBot="1">
      <c r="A275" s="309"/>
      <c r="B275" s="457"/>
      <c r="C275" s="450"/>
      <c r="D275" s="448"/>
      <c r="E275" s="303"/>
      <c r="F275" s="306"/>
      <c r="G275" s="460"/>
    </row>
    <row r="276" spans="1:7">
      <c r="A276" s="300"/>
      <c r="B276" s="458"/>
      <c r="C276" s="450" t="str">
        <f>IFERROR(IF(Hoja1!$A$3=1,(VLOOKUP(Hoja1!A129,Hoja1!A129:G129,IF(Hoja1!E129=1,6,7),0)),IF(Hoja1!$A$3=2,(VLOOKUP(Hoja1!B129,Hoja1!B129:G129,IF(Hoja1!E129=1,5,6),0)),IF(Hoja1!$A$3=3,(VLOOKUP(Hoja1!C129,Hoja1!C129:G129,IF(Hoja1!E129=1,4,5),0)),IF(Hoja1!$A$3=4,(VLOOKUP(Hoja1!D129,Hoja1!D129:G129,IF(Hoja1!E129=1,3,4),0)),"-")))),"-")</f>
        <v>7.2.1.1 La recolección se debe desarrollar, de acuerdo con el plan general (véase numeral 5.6).</v>
      </c>
      <c r="D276" s="447"/>
      <c r="E276" s="303"/>
      <c r="F276" s="306"/>
      <c r="G276" s="460"/>
    </row>
    <row r="277" spans="1:7">
      <c r="A277" s="300"/>
      <c r="B277" s="449"/>
      <c r="C277" s="450"/>
      <c r="D277" s="447"/>
      <c r="E277" s="303"/>
      <c r="F277" s="306"/>
      <c r="G277" s="460"/>
    </row>
    <row r="278" spans="1:7" ht="15" thickBot="1">
      <c r="A278" s="300"/>
      <c r="B278" s="449"/>
      <c r="C278" s="450"/>
      <c r="D278" s="448"/>
      <c r="E278" s="303"/>
      <c r="F278" s="306"/>
      <c r="G278" s="460"/>
    </row>
    <row r="279" spans="1:7">
      <c r="A279" s="300"/>
      <c r="B279" s="458"/>
      <c r="C279" s="450" t="str">
        <f>IFERROR(IF(Hoja1!$A$3=1,(VLOOKUP(Hoja1!A130,Hoja1!A130:G130,IF(Hoja1!E130=1,6,7),0)),IF(Hoja1!$A$3=2,(VLOOKUP(Hoja1!B130,Hoja1!B130:G130,IF(Hoja1!E130=1,5,6),0)),IF(Hoja1!$A$3=3,(VLOOKUP(Hoja1!C130,Hoja1!C130:G130,IF(Hoja1!E130=1,4,5),0)),IF(Hoja1!$A$3=4,(VLOOKUP(Hoja1!D130,Hoja1!D130:G130,IF(Hoja1!E130=1,3,4),0)),"-")))),"-")</f>
        <v>7.2.1.2 La entidad debe consolidar en una base de datos la información recolectada llevando a cabo:
- validaciones para revisar, la consistencia de los datos y
- los controles sobre la posible pérdida de información.</v>
      </c>
      <c r="D279" s="447"/>
      <c r="E279" s="303"/>
      <c r="F279" s="306"/>
      <c r="G279" s="460"/>
    </row>
    <row r="280" spans="1:7">
      <c r="A280" s="300"/>
      <c r="B280" s="449"/>
      <c r="C280" s="450"/>
      <c r="D280" s="447"/>
      <c r="E280" s="303"/>
      <c r="F280" s="306"/>
      <c r="G280" s="460"/>
    </row>
    <row r="281" spans="1:7" ht="15" thickBot="1">
      <c r="A281" s="300"/>
      <c r="B281" s="449"/>
      <c r="C281" s="450"/>
      <c r="D281" s="448"/>
      <c r="E281" s="303"/>
      <c r="F281" s="306"/>
      <c r="G281" s="460"/>
    </row>
    <row r="282" spans="1:7">
      <c r="A282" s="309"/>
      <c r="B282" s="456" t="str">
        <f>+IF(C282="-","-",IF(Hoja1!$E$6=2,Hoja1!F131,0))</f>
        <v>7.2.2 Completitud de información recolectada</v>
      </c>
      <c r="C282" s="450" t="str">
        <f>IFERROR(IF(Hoja1!$A$3=1,(VLOOKUP(Hoja1!A131,Hoja1!A131:G131,IF(Hoja1!E131=1,6,7),0)),IF(Hoja1!$A$3=2,(VLOOKUP(Hoja1!B131,Hoja1!B131:G131,IF(Hoja1!E131=1,5,6),0)),IF(Hoja1!$A$3=3,(VLOOKUP(Hoja1!C131,Hoja1!C131:G131,IF(Hoja1!E131=1,4,5),0)),IF(Hoja1!$A$3=4,(VLOOKUP(Hoja1!D131,Hoja1!D131:G131,IF(Hoja1!E131=1,3,4),0)),"-")))),"-")</f>
        <v>La entidad debe implementar controles que garanticen la completitud de la recolección de los datos, tanto en la toma de la información como en el procesamiento.</v>
      </c>
      <c r="D282" s="447"/>
      <c r="E282" s="303"/>
      <c r="F282" s="306"/>
      <c r="G282" s="460"/>
    </row>
    <row r="283" spans="1:7">
      <c r="A283" s="309"/>
      <c r="B283" s="457"/>
      <c r="C283" s="450"/>
      <c r="D283" s="447"/>
      <c r="E283" s="303"/>
      <c r="F283" s="306"/>
      <c r="G283" s="460"/>
    </row>
    <row r="284" spans="1:7" ht="15" thickBot="1">
      <c r="A284" s="309"/>
      <c r="B284" s="467"/>
      <c r="C284" s="454"/>
      <c r="D284" s="448"/>
      <c r="E284" s="303"/>
      <c r="F284" s="306"/>
      <c r="G284" s="465"/>
    </row>
    <row r="285" spans="1:7" ht="15.75" customHeight="1">
      <c r="A285" s="295"/>
      <c r="B285" s="296" t="s">
        <v>147</v>
      </c>
      <c r="C285" s="297"/>
      <c r="D285" s="312"/>
      <c r="E285" s="331"/>
      <c r="F285" s="331"/>
      <c r="G285" s="299"/>
    </row>
    <row r="286" spans="1:7">
      <c r="A286" s="316"/>
      <c r="B286" s="458"/>
      <c r="C286" s="450" t="str">
        <f>IFERROR(IF(Hoja1!$A$3=1,(VLOOKUP(Hoja1!A133,Hoja1!A133:G133,IF(Hoja1!E133=1,6,7),0)),IF(Hoja1!$A$3=2,(VLOOKUP(Hoja1!B133,Hoja1!B133:G133,IF(Hoja1!E133=1,5,6),0)),IF(Hoja1!$A$3=3,(VLOOKUP(Hoja1!C133,Hoja1!C133:G133,IF(Hoja1!E133=1,4,5),0)),IF(Hoja1!$A$3=4,(VLOOKUP(Hoja1!D133,Hoja1!D133:G133,IF(Hoja1!E133=1,3,4),0)),"-")))),"-")</f>
        <v>La entidad debe contar con procedimientos que permitan llevar a cabo el control y el seguimiento a la cobertura de los datos recolectados.</v>
      </c>
      <c r="D286" s="447"/>
      <c r="E286" s="303"/>
      <c r="F286" s="306"/>
      <c r="G286" s="460"/>
    </row>
    <row r="287" spans="1:7">
      <c r="A287" s="316"/>
      <c r="B287" s="449"/>
      <c r="C287" s="450"/>
      <c r="D287" s="447"/>
      <c r="E287" s="303"/>
      <c r="F287" s="306"/>
      <c r="G287" s="460"/>
    </row>
    <row r="288" spans="1:7" ht="15" thickBot="1">
      <c r="A288" s="316"/>
      <c r="B288" s="449"/>
      <c r="C288" s="450"/>
      <c r="D288" s="448"/>
      <c r="E288" s="303"/>
      <c r="F288" s="306"/>
      <c r="G288" s="460"/>
    </row>
    <row r="289" spans="1:7">
      <c r="A289" s="309"/>
      <c r="B289" s="456" t="str">
        <f>+IF(C289="-","-",IF(Hoja1!$E$6=2,Hoja1!F134,0))</f>
        <v>7.3.1 Supervisión del proceso de recolección y esquema operativo</v>
      </c>
      <c r="C289" s="450" t="str">
        <f>IFERROR(IF(Hoja1!$A$3=1,(VLOOKUP(Hoja1!A134,Hoja1!A134:G134,IF(Hoja1!E134=1,6,7),0)),IF(Hoja1!$A$3=2,(VLOOKUP(Hoja1!B134,Hoja1!B134:G134,IF(Hoja1!E134=1,5,6),0)),IF(Hoja1!$A$3=3,(VLOOKUP(Hoja1!C134,Hoja1!C134:G134,IF(Hoja1!E134=1,4,5),0)),IF(Hoja1!$A$3=4,(VLOOKUP(Hoja1!D134,Hoja1!D134:G134,IF(Hoja1!E134=1,3,4),0)),"-")))),"-")</f>
        <v>La entidad debe implementar y mantener uno o más procedimientos de supervisión y seguimiento a la toma de información, de acuerdo con lo establecido en el numeral 6.5.</v>
      </c>
      <c r="D289" s="447"/>
      <c r="E289" s="303"/>
      <c r="F289" s="306"/>
      <c r="G289" s="460"/>
    </row>
    <row r="290" spans="1:7">
      <c r="A290" s="309"/>
      <c r="B290" s="457"/>
      <c r="C290" s="450"/>
      <c r="D290" s="447"/>
      <c r="E290" s="303"/>
      <c r="F290" s="306"/>
      <c r="G290" s="460"/>
    </row>
    <row r="291" spans="1:7" ht="15" thickBot="1">
      <c r="A291" s="309"/>
      <c r="B291" s="457"/>
      <c r="C291" s="450"/>
      <c r="D291" s="448"/>
      <c r="E291" s="303"/>
      <c r="F291" s="306"/>
      <c r="G291" s="460"/>
    </row>
    <row r="292" spans="1:7">
      <c r="A292" s="309"/>
      <c r="B292" s="458"/>
      <c r="C292" s="450" t="str">
        <f>IFERROR(IF(Hoja1!$A$3=1,(VLOOKUP(Hoja1!A135,Hoja1!A135:G135,IF(Hoja1!E135=1,6,7),0)),IF(Hoja1!$A$3=2,(VLOOKUP(Hoja1!B135,Hoja1!B135:G135,IF(Hoja1!E135=1,5,6),0)),IF(Hoja1!$A$3=3,(VLOOKUP(Hoja1!C135,Hoja1!C135:G135,IF(Hoja1!E135=1,4,5),0)),IF(Hoja1!$A$3=4,(VLOOKUP(Hoja1!D135,Hoja1!D135:G135,IF(Hoja1!E135=1,3,4),0)),"-")))),"-")</f>
        <v>-</v>
      </c>
      <c r="D292" s="447"/>
      <c r="E292" s="303"/>
      <c r="F292" s="306"/>
      <c r="G292" s="460"/>
    </row>
    <row r="293" spans="1:7">
      <c r="A293" s="309"/>
      <c r="B293" s="449"/>
      <c r="C293" s="450"/>
      <c r="D293" s="447"/>
      <c r="E293" s="303"/>
      <c r="F293" s="306"/>
      <c r="G293" s="460"/>
    </row>
    <row r="294" spans="1:7" ht="15" thickBot="1">
      <c r="A294" s="309"/>
      <c r="B294" s="449"/>
      <c r="C294" s="450"/>
      <c r="D294" s="448"/>
      <c r="E294" s="303"/>
      <c r="F294" s="306"/>
      <c r="G294" s="460"/>
    </row>
    <row r="295" spans="1:7">
      <c r="A295" s="309"/>
      <c r="B295" s="458"/>
      <c r="C295" s="450" t="str">
        <f>IFERROR(IF(Hoja1!$A$3=1,(VLOOKUP(Hoja1!A136,Hoja1!A136:G136,IF(Hoja1!E136=1,6,7),0)),IF(Hoja1!$A$3=2,(VLOOKUP(Hoja1!B136,Hoja1!B136:G136,IF(Hoja1!E136=1,5,6),0)),IF(Hoja1!$A$3=3,(VLOOKUP(Hoja1!C136,Hoja1!C136:G136,IF(Hoja1!E136=1,4,5),0)),IF(Hoja1!$A$3=4,(VLOOKUP(Hoja1!D136,Hoja1!D136:G136,IF(Hoja1!E136=1,3,4),0)),"-")))),"-")</f>
        <v>7.3.3 La entidad debe calcular la porcentaje de no respuesta, respecto a todas las variables del instrumento de recolección; o frente al total de formularios que se esperaban recolectar respectivamente.</v>
      </c>
      <c r="D295" s="447"/>
      <c r="E295" s="303"/>
      <c r="F295" s="306"/>
      <c r="G295" s="460"/>
    </row>
    <row r="296" spans="1:7">
      <c r="A296" s="309"/>
      <c r="B296" s="449"/>
      <c r="C296" s="450"/>
      <c r="D296" s="447"/>
      <c r="E296" s="303"/>
      <c r="F296" s="306"/>
      <c r="G296" s="460"/>
    </row>
    <row r="297" spans="1:7" ht="15" thickBot="1">
      <c r="A297" s="309"/>
      <c r="B297" s="453"/>
      <c r="C297" s="454"/>
      <c r="D297" s="448"/>
      <c r="E297" s="303"/>
      <c r="F297" s="306"/>
      <c r="G297" s="465"/>
    </row>
    <row r="298" spans="1:7" ht="15.75" customHeight="1">
      <c r="A298" s="295"/>
      <c r="B298" s="296" t="s">
        <v>149</v>
      </c>
      <c r="C298" s="297"/>
      <c r="D298" s="312"/>
      <c r="E298" s="331"/>
      <c r="F298" s="331"/>
      <c r="G298" s="299"/>
    </row>
    <row r="299" spans="1:7">
      <c r="A299" s="316"/>
      <c r="B299" s="458"/>
      <c r="C299" s="489" t="str">
        <f>IFERROR(IF(Hoja1!$A$3=1,(VLOOKUP(Hoja1!A138,Hoja1!A138:G138,IF(Hoja1!E138=1,6,7),0)),IF(Hoja1!$A$3=2,(VLOOKUP(Hoja1!B138,Hoja1!B138:G138,IF(Hoja1!E138=1,5,6),0)),IF(Hoja1!$A$3=3,(VLOOKUP(Hoja1!C138,Hoja1!C138:G138,IF(Hoja1!E138=1,4,5),0)),IF(Hoja1!$A$3=4,(VLOOKUP(Hoja1!D138,Hoja1!D138:G138,IF(Hoja1!E138=1,3,4),0)),"-")))),"-")</f>
        <v>La entidad debe documentar las actividades desarrolladas para el procesamiento de los datos.</v>
      </c>
      <c r="D299" s="447"/>
      <c r="E299" s="303"/>
      <c r="F299" s="306"/>
      <c r="G299" s="460"/>
    </row>
    <row r="300" spans="1:7">
      <c r="A300" s="316"/>
      <c r="B300" s="449"/>
      <c r="C300" s="489"/>
      <c r="D300" s="447"/>
      <c r="E300" s="303"/>
      <c r="F300" s="306"/>
      <c r="G300" s="460"/>
    </row>
    <row r="301" spans="1:7" ht="15" thickBot="1">
      <c r="A301" s="316"/>
      <c r="B301" s="449"/>
      <c r="C301" s="489"/>
      <c r="D301" s="448"/>
      <c r="E301" s="303"/>
      <c r="F301" s="306"/>
      <c r="G301" s="460"/>
    </row>
    <row r="302" spans="1:7">
      <c r="A302" s="309"/>
      <c r="B302" s="456" t="str">
        <f>+IF(C302="-","-",IF(Hoja1!$E$6=2,Hoja1!F139,0))</f>
        <v>7.4.1 Integración de datos</v>
      </c>
      <c r="C302" s="450" t="str">
        <f>IFERROR(IF(Hoja1!$A$3=1,(VLOOKUP(Hoja1!A139,Hoja1!A139:G139,IF(Hoja1!E139=1,6,7),0)),IF(Hoja1!$A$3=2,(VLOOKUP(Hoja1!B139,Hoja1!B139:G139,IF(Hoja1!E139=1,5,6),0)),IF(Hoja1!$A$3=3,(VLOOKUP(Hoja1!C139,Hoja1!C139:G139,IF(Hoja1!E139=1,4,5),0)),IF(Hoja1!$A$3=4,(VLOOKUP(Hoja1!D139,Hoja1!D139:G139,IF(Hoja1!E139=1,3,4),0)),"-")))),"-")</f>
        <v>La entidad debe documentar, implementar y mantener las actividades para la integración de datos.</v>
      </c>
      <c r="D302" s="447"/>
      <c r="E302" s="303"/>
      <c r="F302" s="306"/>
      <c r="G302" s="460"/>
    </row>
    <row r="303" spans="1:7">
      <c r="A303" s="309"/>
      <c r="B303" s="457"/>
      <c r="C303" s="450"/>
      <c r="D303" s="447"/>
      <c r="E303" s="303"/>
      <c r="F303" s="306"/>
      <c r="G303" s="460"/>
    </row>
    <row r="304" spans="1:7" ht="15" thickBot="1">
      <c r="A304" s="309"/>
      <c r="B304" s="457"/>
      <c r="C304" s="450"/>
      <c r="D304" s="448"/>
      <c r="E304" s="303"/>
      <c r="F304" s="306"/>
      <c r="G304" s="460"/>
    </row>
    <row r="305" spans="1:7">
      <c r="A305" s="309"/>
      <c r="B305" s="456" t="str">
        <f>+IF(C305="-","-",IF(Hoja1!$E$6=2,Hoja1!F140,0))</f>
        <v>7.4.2 Clasificación y codificación</v>
      </c>
      <c r="C305" s="450" t="str">
        <f>IFERROR(IF(Hoja1!$A$3=1,(VLOOKUP(Hoja1!A140,Hoja1!A140:G140,IF(Hoja1!E140=1,6,7),0)),IF(Hoja1!$A$3=2,(VLOOKUP(Hoja1!B140,Hoja1!B140:G140,IF(Hoja1!E140=1,5,6),0)),IF(Hoja1!$A$3=3,(VLOOKUP(Hoja1!C140,Hoja1!C140:G140,IF(Hoja1!E140=1,4,5),0)),IF(Hoja1!$A$3=4,(VLOOKUP(Hoja1!D140,Hoja1!D140:G140,IF(Hoja1!E140=1,3,4),0)),"-")))),"-")</f>
        <v>La entidad debe documentar, implementar y garantizar que la clasificación y codificación de datos de acuerdo con lo señalado en el numeral 6.3.4.</v>
      </c>
      <c r="D305" s="447"/>
      <c r="E305" s="303"/>
      <c r="F305" s="306"/>
      <c r="G305" s="460"/>
    </row>
    <row r="306" spans="1:7">
      <c r="A306" s="309"/>
      <c r="B306" s="457"/>
      <c r="C306" s="450"/>
      <c r="D306" s="447"/>
      <c r="E306" s="303"/>
      <c r="F306" s="306"/>
      <c r="G306" s="460"/>
    </row>
    <row r="307" spans="1:7" ht="15" thickBot="1">
      <c r="A307" s="309"/>
      <c r="B307" s="457"/>
      <c r="C307" s="450"/>
      <c r="D307" s="448"/>
      <c r="E307" s="303"/>
      <c r="F307" s="306"/>
      <c r="G307" s="460"/>
    </row>
    <row r="308" spans="1:7">
      <c r="A308" s="309"/>
      <c r="B308" s="456" t="str">
        <f>+IF(C308="-","-",IF(Hoja1!$E$6=2,Hoja1!F141,0))</f>
        <v>7.4.3 Validación de la información recolectada</v>
      </c>
      <c r="C308" s="450" t="str">
        <f>IFERROR(IF(Hoja1!$A$3=1,(VLOOKUP(Hoja1!A141,Hoja1!A141:G141,IF(Hoja1!E141=1,6,7),0)),IF(Hoja1!$A$3=2,(VLOOKUP(Hoja1!B141,Hoja1!B141:G141,IF(Hoja1!E141=1,5,6),0)),IF(Hoja1!$A$3=3,(VLOOKUP(Hoja1!C141,Hoja1!C141:G141,IF(Hoja1!E141=1,4,5),0)),IF(Hoja1!$A$3=4,(VLOOKUP(Hoja1!D141,Hoja1!D141:G141,IF(Hoja1!E141=1,3,4),0)),"-")))),"-")</f>
        <v>La entidad debe implementar y garantizar la aplicación de las reglas de validación y consistencia a la información recolectada.</v>
      </c>
      <c r="D308" s="447"/>
      <c r="E308" s="303"/>
      <c r="F308" s="306"/>
      <c r="G308" s="460"/>
    </row>
    <row r="309" spans="1:7">
      <c r="A309" s="309"/>
      <c r="B309" s="457"/>
      <c r="C309" s="450"/>
      <c r="D309" s="447"/>
      <c r="E309" s="303"/>
      <c r="F309" s="306"/>
      <c r="G309" s="460"/>
    </row>
    <row r="310" spans="1:7" ht="15" thickBot="1">
      <c r="A310" s="309"/>
      <c r="B310" s="457"/>
      <c r="C310" s="450"/>
      <c r="D310" s="448"/>
      <c r="E310" s="303"/>
      <c r="F310" s="306"/>
      <c r="G310" s="460"/>
    </row>
    <row r="311" spans="1:7">
      <c r="A311" s="309"/>
      <c r="B311" s="456" t="str">
        <f>+IF(C311="-","-",IF(Hoja1!$E$6=2,Hoja1!F142,0))</f>
        <v>7.4.4 Edición e imputación</v>
      </c>
      <c r="C311" s="450" t="str">
        <f>IFERROR(IF(Hoja1!$A$3=1,(VLOOKUP(Hoja1!A142,Hoja1!A142:G142,IF(Hoja1!E142=1,6,7),0)),IF(Hoja1!$A$3=2,(VLOOKUP(Hoja1!B142,Hoja1!B142:G142,IF(Hoja1!E142=1,5,6),0)),IF(Hoja1!$A$3=3,(VLOOKUP(Hoja1!C142,Hoja1!C142:G142,IF(Hoja1!E142=1,4,5),0)),IF(Hoja1!$A$3=4,(VLOOKUP(Hoja1!D142,Hoja1!D142:G142,IF(Hoja1!E142=1,3,4),0)),"-")))),"-")</f>
        <v>La entidad debe determinar la necesidad de utilizar métodos de edición e imputación y en ese caso debe establecer y documentar:
- los métodos de imputación y procesos de edición utilizados, y
- los indicadores de imputación y el impacto de éstos sobre los resultados de la operación estadística.</v>
      </c>
      <c r="D311" s="447"/>
      <c r="E311" s="303"/>
      <c r="F311" s="306"/>
      <c r="G311" s="460"/>
    </row>
    <row r="312" spans="1:7">
      <c r="A312" s="309"/>
      <c r="B312" s="457"/>
      <c r="C312" s="450"/>
      <c r="D312" s="447"/>
      <c r="E312" s="303"/>
      <c r="F312" s="306"/>
      <c r="G312" s="460"/>
    </row>
    <row r="313" spans="1:7" ht="15" thickBot="1">
      <c r="A313" s="309"/>
      <c r="B313" s="457"/>
      <c r="C313" s="450"/>
      <c r="D313" s="448"/>
      <c r="E313" s="303"/>
      <c r="F313" s="306"/>
      <c r="G313" s="460"/>
    </row>
    <row r="314" spans="1:7">
      <c r="A314" s="309"/>
      <c r="B314" s="456" t="str">
        <f>+IF(C314="-","-",IF(Hoja1!$E$6=2,Hoja1!F143,0))</f>
        <v>7.4.5 Derivación de nuevas variables y unidades</v>
      </c>
      <c r="C314" s="450" t="str">
        <f>IFERROR(IF(Hoja1!$A$3=1,(VLOOKUP(Hoja1!A143,Hoja1!A143:G143,IF(Hoja1!E143=1,6,7),0)),IF(Hoja1!$A$3=2,(VLOOKUP(Hoja1!B143,Hoja1!B143:G143,IF(Hoja1!E143=1,5,6),0)),IF(Hoja1!$A$3=3,(VLOOKUP(Hoja1!C143,Hoja1!C143:G143,IF(Hoja1!E143=1,4,5),0)),IF(Hoja1!$A$3=4,(VLOOKUP(Hoja1!D143,Hoja1!D143:G143,IF(Hoja1!E143=1,3,4),0)),"-")))),"-")</f>
        <v>La entidad debe documentar e implementar la creación de nuevas variables, cuando se requiera.</v>
      </c>
      <c r="D314" s="447"/>
      <c r="E314" s="303"/>
      <c r="F314" s="306"/>
      <c r="G314" s="460"/>
    </row>
    <row r="315" spans="1:7">
      <c r="A315" s="309"/>
      <c r="B315" s="457"/>
      <c r="C315" s="450"/>
      <c r="D315" s="447"/>
      <c r="E315" s="303"/>
      <c r="F315" s="306"/>
      <c r="G315" s="460"/>
    </row>
    <row r="316" spans="1:7" ht="15" thickBot="1">
      <c r="A316" s="309"/>
      <c r="B316" s="457"/>
      <c r="C316" s="450"/>
      <c r="D316" s="448"/>
      <c r="E316" s="303"/>
      <c r="F316" s="306"/>
      <c r="G316" s="460"/>
    </row>
    <row r="317" spans="1:7">
      <c r="A317" s="309"/>
      <c r="B317" s="456" t="str">
        <f>+IF(C317="-","-",IF(Hoja1!$E$6=2,Hoja1!F144,0))</f>
        <v>7.4.6 Cálculo de ponderadores</v>
      </c>
      <c r="C317" s="450" t="str">
        <f>IFERROR(IF(Hoja1!$A$3=1,(VLOOKUP(Hoja1!A144,Hoja1!A144:G144,IF(Hoja1!E144=1,6,7),0)),IF(Hoja1!$A$3=2,(VLOOKUP(Hoja1!B144,Hoja1!B144:G144,IF(Hoja1!E144=1,5,6),0)),IF(Hoja1!$A$3=3,(VLOOKUP(Hoja1!C144,Hoja1!C144:G144,IF(Hoja1!E144=1,4,5),0)),IF(Hoja1!$A$3=4,(VLOOKUP(Hoja1!D144,Hoja1!D144:G144,IF(Hoja1!E144=1,3,4),0)),"-")))),"-")</f>
        <v>La entidad debe documentar e implementar uno o más procedimientos para el cálculo de ponderadores de manera que:
-  se implementen factores de expansión (cuando sea aplicable),
-  en el caso de no respuesta, se realicen los ajustes correspondientes (cuando sea aplicable),
-  se calculen los errores de estimación, (cuando sea aplicable) y
-  se elaboren los cuadros de salida con los datos agregados</v>
      </c>
      <c r="D317" s="447"/>
      <c r="E317" s="303"/>
      <c r="F317" s="306"/>
      <c r="G317" s="460"/>
    </row>
    <row r="318" spans="1:7">
      <c r="A318" s="309"/>
      <c r="B318" s="457"/>
      <c r="C318" s="450"/>
      <c r="D318" s="447"/>
      <c r="E318" s="303"/>
      <c r="F318" s="306"/>
      <c r="G318" s="460"/>
    </row>
    <row r="319" spans="1:7" ht="15" thickBot="1">
      <c r="A319" s="309"/>
      <c r="B319" s="467"/>
      <c r="C319" s="454"/>
      <c r="D319" s="448"/>
      <c r="E319" s="303"/>
      <c r="F319" s="306"/>
      <c r="G319" s="465"/>
    </row>
    <row r="320" spans="1:7" ht="15.75" customHeight="1">
      <c r="A320" s="295"/>
      <c r="B320" s="296" t="s">
        <v>152</v>
      </c>
      <c r="C320" s="297"/>
      <c r="D320" s="312"/>
      <c r="E320" s="331"/>
      <c r="F320" s="331"/>
      <c r="G320" s="299"/>
    </row>
    <row r="321" spans="1:7">
      <c r="A321" s="316"/>
      <c r="B321" s="458"/>
      <c r="C321" s="450" t="str">
        <f>IFERROR(IF(Hoja1!$A$3=1,(VLOOKUP(Hoja1!A146,Hoja1!A146:G146,IF(Hoja1!E146=1,6,7),0)),IF(Hoja1!$A$3=2,(VLOOKUP(Hoja1!B146,Hoja1!B146:G146,IF(Hoja1!E146=1,5,6),0)),IF(Hoja1!$A$3=3,(VLOOKUP(Hoja1!C146,Hoja1!C146:G146,IF(Hoja1!E146=1,4,5),0)),IF(Hoja1!$A$3=4,(VLOOKUP(Hoja1!D146,Hoja1!D146:G146,IF(Hoja1!E146=1,3,4),0)),"-")))),"-")</f>
        <v>La entidad debe documentar todas las actividades desarrolladas durante la consolidación de las bases de datos y los procedimientos realizados durante su procesamiento.</v>
      </c>
      <c r="D321" s="447"/>
      <c r="E321" s="303"/>
      <c r="F321" s="306"/>
      <c r="G321" s="460"/>
    </row>
    <row r="322" spans="1:7">
      <c r="A322" s="316"/>
      <c r="B322" s="449"/>
      <c r="C322" s="450"/>
      <c r="D322" s="447"/>
      <c r="E322" s="303"/>
      <c r="F322" s="306"/>
      <c r="G322" s="460"/>
    </row>
    <row r="323" spans="1:7" ht="15" thickBot="1">
      <c r="A323" s="316"/>
      <c r="B323" s="449"/>
      <c r="C323" s="450"/>
      <c r="D323" s="448"/>
      <c r="E323" s="303"/>
      <c r="F323" s="306"/>
      <c r="G323" s="460"/>
    </row>
    <row r="324" spans="1:7" ht="38.25" customHeight="1">
      <c r="A324" s="309"/>
      <c r="B324" s="458"/>
      <c r="C324" s="450" t="str">
        <f>IFERROR(IF(Hoja1!$A$3=1,(VLOOKUP(Hoja1!A147,Hoja1!A147:G147,IF(Hoja1!E147=1,6,7),0)),IF(Hoja1!$A$3=2,(VLOOKUP(Hoja1!B147,Hoja1!B147:G147,IF(Hoja1!E147=1,5,6),0)),IF(Hoja1!$A$3=3,(VLOOKUP(Hoja1!C147,Hoja1!C147:G147,IF(Hoja1!E147=1,4,5),0)),IF(Hoja1!$A$3=4,(VLOOKUP(Hoja1!D147,Hoja1!D147:G147,IF(Hoja1!E147=1,3,4),0)),"-")))),"-")</f>
        <v>7.5.1 La información recolectada debe almacenarse con medidas que aseguren, como mínimo:
- la confidencialidad,
- la disponibilidad,
- el control de acceso,
- la copia de seguridad,
- la protección de pérdida de información y
- la protección de modificación u alteración de acceso.</v>
      </c>
      <c r="D324" s="447"/>
      <c r="E324" s="303"/>
      <c r="F324" s="306"/>
      <c r="G324" s="460"/>
    </row>
    <row r="325" spans="1:7" ht="38.25" customHeight="1">
      <c r="A325" s="309"/>
      <c r="B325" s="449"/>
      <c r="C325" s="450"/>
      <c r="D325" s="447"/>
      <c r="E325" s="303"/>
      <c r="F325" s="306"/>
      <c r="G325" s="460"/>
    </row>
    <row r="326" spans="1:7" ht="38.25" customHeight="1" thickBot="1">
      <c r="A326" s="309"/>
      <c r="B326" s="453"/>
      <c r="C326" s="454"/>
      <c r="D326" s="448"/>
      <c r="E326" s="303"/>
      <c r="F326" s="306"/>
      <c r="G326" s="465"/>
    </row>
    <row r="327" spans="1:7" ht="24" customHeight="1" thickBot="1">
      <c r="A327" s="324"/>
      <c r="B327" s="325" t="s">
        <v>154</v>
      </c>
      <c r="C327" s="326"/>
      <c r="D327" s="327"/>
      <c r="E327" s="328"/>
      <c r="F327" s="328"/>
      <c r="G327" s="329"/>
    </row>
    <row r="328" spans="1:7" ht="15.75" customHeight="1">
      <c r="A328" s="295"/>
      <c r="B328" s="296" t="s">
        <v>155</v>
      </c>
      <c r="C328" s="297"/>
      <c r="D328" s="312"/>
      <c r="E328" s="331"/>
      <c r="F328" s="331"/>
      <c r="G328" s="299"/>
    </row>
    <row r="329" spans="1:7" ht="33.75" customHeight="1">
      <c r="A329" s="335"/>
      <c r="B329" s="458"/>
      <c r="C329" s="450" t="str">
        <f>IFERROR(IF(Hoja1!$A$3=1,(VLOOKUP(Hoja1!A150,Hoja1!A150:G150,IF(Hoja1!E150=1,6,7),0)),IF(Hoja1!$A$3=2,(VLOOKUP(Hoja1!B150,Hoja1!B150:G150,IF(Hoja1!E150=1,5,6),0)),IF(Hoja1!$A$3=3,(VLOOKUP(Hoja1!C150,Hoja1!C150:G150,IF(Hoja1!E150=1,4,5),0)),IF(Hoja1!$A$3=4,(VLOOKUP(Hoja1!D150,Hoja1!D150:G150,IF(Hoja1!E150=1,3,4),0)),"-")))),"-")</f>
        <v>La entidad debe realizar y documentar el análisis de contexto de la información obtenida, antes de su difusión. Esto debería garantizar:
- la coherencia de las estimaciones (cuando aplique),
- la correspondencia entre el comportamiento del fenómeno de estudio y los resultados obtenidos,
- el contraste de los resultados obtenidos con los resultados esperados y
- el conocimiento de los fenómenos (internos y/o externos) que influyeron en la información.</v>
      </c>
      <c r="D329" s="447"/>
      <c r="E329" s="303"/>
      <c r="F329" s="306"/>
      <c r="G329" s="460"/>
    </row>
    <row r="330" spans="1:7" ht="33.75" customHeight="1">
      <c r="A330" s="335"/>
      <c r="B330" s="449"/>
      <c r="C330" s="450"/>
      <c r="D330" s="447"/>
      <c r="E330" s="303"/>
      <c r="F330" s="306"/>
      <c r="G330" s="460"/>
    </row>
    <row r="331" spans="1:7" ht="33.75" customHeight="1" thickBot="1">
      <c r="A331" s="335"/>
      <c r="B331" s="449"/>
      <c r="C331" s="450"/>
      <c r="D331" s="448"/>
      <c r="E331" s="303"/>
      <c r="F331" s="306"/>
      <c r="G331" s="460"/>
    </row>
    <row r="332" spans="1:7" ht="15.75" customHeight="1">
      <c r="A332" s="295"/>
      <c r="B332" s="296" t="s">
        <v>156</v>
      </c>
      <c r="C332" s="297"/>
      <c r="D332" s="312"/>
      <c r="E332" s="331"/>
      <c r="F332" s="331"/>
      <c r="G332" s="299"/>
    </row>
    <row r="333" spans="1:7" ht="38.25" customHeight="1">
      <c r="A333" s="316"/>
      <c r="B333" s="458"/>
      <c r="C333" s="450" t="str">
        <f>IFERROR(IF(Hoja1!$A$3=1,(VLOOKUP(Hoja1!A152,Hoja1!A152:G152,IF(Hoja1!E152=1,6,7),0)),IF(Hoja1!$A$3=2,(VLOOKUP(Hoja1!B152,Hoja1!B152:G152,IF(Hoja1!E152=1,5,6),0)),IF(Hoja1!$A$3=3,(VLOOKUP(Hoja1!C152,Hoja1!C152:G152,IF(Hoja1!E152=1,4,5),0)),IF(Hoja1!$A$3=4,(VLOOKUP(Hoja1!D152,Hoja1!D152:G152,IF(Hoja1!E152=1,3,4),0)),"-")))),"-")</f>
        <v>La entidad debe realizar y documentar el análisis sobre la información obtenida para validar la coherencia interna entre variables y con respecto a las series históricas. Esto debería garantizar que:
a) Se verifique la consistencia interna de las variables 
b) Las actualizaciones y/o cambios metodológicos sean documentados para permitir los empalmes de las series históricas.
c) Se documenten los métodos de empalme de las series históricas
d) Los datos atípicos estén identificados, explicados y documentados, para permitir la correcta interpretación de los resultados.</v>
      </c>
      <c r="D333" s="447"/>
      <c r="E333" s="303"/>
      <c r="F333" s="306"/>
      <c r="G333" s="460"/>
    </row>
    <row r="334" spans="1:7" ht="38.25" customHeight="1">
      <c r="A334" s="316"/>
      <c r="B334" s="449"/>
      <c r="C334" s="450"/>
      <c r="D334" s="447"/>
      <c r="E334" s="303"/>
      <c r="F334" s="306"/>
      <c r="G334" s="460"/>
    </row>
    <row r="335" spans="1:7" ht="38.25" customHeight="1" thickBot="1">
      <c r="A335" s="316"/>
      <c r="B335" s="449"/>
      <c r="C335" s="450"/>
      <c r="D335" s="448"/>
      <c r="E335" s="303"/>
      <c r="F335" s="306"/>
      <c r="G335" s="460"/>
    </row>
    <row r="336" spans="1:7" ht="15.75" customHeight="1">
      <c r="A336" s="295"/>
      <c r="B336" s="296" t="s">
        <v>157</v>
      </c>
      <c r="C336" s="297"/>
      <c r="D336" s="312"/>
      <c r="E336" s="331"/>
      <c r="F336" s="331"/>
      <c r="G336" s="299"/>
    </row>
    <row r="337" spans="1:7" ht="48" customHeight="1">
      <c r="A337" s="316"/>
      <c r="B337" s="458"/>
      <c r="C337" s="450" t="str">
        <f>IFERROR(IF(Hoja1!$A$3=1,(VLOOKUP(Hoja1!A154,Hoja1!A154:G154,IF(Hoja1!E154=1,6,7),0)),IF(Hoja1!$A$3=2,(VLOOKUP(Hoja1!B154,Hoja1!B154:G154,IF(Hoja1!E154=1,5,6),0)),IF(Hoja1!$A$3=3,(VLOOKUP(Hoja1!C154,Hoja1!C154:G154,IF(Hoja1!E154=1,4,5),0)),IF(Hoja1!$A$3=4,(VLOOKUP(Hoja1!D154,Hoja1!D154:G154,IF(Hoja1!E154=1,3,4),0)),"-")))),"-")</f>
        <v>La entidad debe determinar si la información es comparable con los resultados de otras operaciones estadísticas en temáticas similares, producidas a nivel nacional o internacional.
Para la comparabilidad de los resultados de la operación, se deben tener en cuenta las nomenclaturas, las clasificaciones y los conceptos y demás aspectos metodológicos definidos para la temática de la operación estadística.
La entidad debe establecer, documentar e implementar reuniones con expertos (pueden ser internos o externos a la entidad, o nacionales o internacionales, entre otros) para contextualizar, analizar y validar la información estadística obtenida.</v>
      </c>
      <c r="D337" s="447"/>
      <c r="E337" s="303"/>
      <c r="F337" s="306"/>
      <c r="G337" s="465"/>
    </row>
    <row r="338" spans="1:7" ht="48" customHeight="1">
      <c r="A338" s="316"/>
      <c r="B338" s="449"/>
      <c r="C338" s="450"/>
      <c r="D338" s="447"/>
      <c r="E338" s="303"/>
      <c r="F338" s="306"/>
      <c r="G338" s="475"/>
    </row>
    <row r="339" spans="1:7" ht="48" customHeight="1" thickBot="1">
      <c r="A339" s="316"/>
      <c r="B339" s="453"/>
      <c r="C339" s="454"/>
      <c r="D339" s="448"/>
      <c r="E339" s="303"/>
      <c r="F339" s="306"/>
      <c r="G339" s="475"/>
    </row>
    <row r="340" spans="1:7">
      <c r="A340" s="316"/>
      <c r="B340" s="458"/>
      <c r="C340" s="450" t="str">
        <f>IFERROR(IF(Hoja1!$A$3=1,(VLOOKUP(Hoja1!A155,Hoja1!A155:G155,IF(Hoja1!E155=1,6,7),0)),IF(Hoja1!$A$3=2,(VLOOKUP(Hoja1!B155,Hoja1!B155:G155,IF(Hoja1!E155=1,5,6),0)),IF(Hoja1!$A$3=3,(VLOOKUP(Hoja1!C155,Hoja1!C155:G155,IF(Hoja1!E155=1,4,5),0)),IF(Hoja1!$A$3=4,(VLOOKUP(Hoja1!D155,Hoja1!D155:G155,IF(Hoja1!E155=1,3,4),0)),"-")))),"-")</f>
        <v>Para la comparabilidad de los resultados de la operación, se deben tener en cuenta las nomenclaturas, las clasificaciones y los conceptos y demás aspectos metodológicos definidos para la temática de la operación estadística.</v>
      </c>
      <c r="D340" s="447"/>
      <c r="E340" s="303"/>
      <c r="F340" s="306"/>
      <c r="G340" s="475"/>
    </row>
    <row r="341" spans="1:7" ht="21" customHeight="1">
      <c r="A341" s="316"/>
      <c r="B341" s="449"/>
      <c r="C341" s="450"/>
      <c r="D341" s="447"/>
      <c r="E341" s="303"/>
      <c r="F341" s="306"/>
      <c r="G341" s="475"/>
    </row>
    <row r="342" spans="1:7" ht="21" customHeight="1" thickBot="1">
      <c r="A342" s="316"/>
      <c r="B342" s="453"/>
      <c r="C342" s="454"/>
      <c r="D342" s="448"/>
      <c r="E342" s="303"/>
      <c r="F342" s="306"/>
      <c r="G342" s="475"/>
    </row>
    <row r="343" spans="1:7" ht="19.5" customHeight="1">
      <c r="A343" s="316"/>
      <c r="B343" s="458"/>
      <c r="C343" s="450" t="str">
        <f>IFERROR(IF(Hoja1!$A$3=1,(VLOOKUP(Hoja1!A156,Hoja1!A156:G156,IF(Hoja1!E156=1,6,7),0)),IF(Hoja1!$A$3=2,(VLOOKUP(Hoja1!B156,Hoja1!B156:G156,IF(Hoja1!E156=1,5,6),0)),IF(Hoja1!$A$3=3,(VLOOKUP(Hoja1!C156,Hoja1!C156:G156,IF(Hoja1!E156=1,4,5),0)),IF(Hoja1!$A$3=4,(VLOOKUP(Hoja1!D156,Hoja1!D156:G156,IF(Hoja1!E156=1,3,4),0)),"-")))),"-")</f>
        <v>La entidad debe establecer, documentar e implementar reuniones con expertos (pueden ser internos o externos a la entidad, o nacionales o internacionales, entre otros) para contextualizar, analizar y validar la información estadística obtenida.</v>
      </c>
      <c r="D343" s="447"/>
      <c r="E343" s="303"/>
      <c r="F343" s="306"/>
      <c r="G343" s="475"/>
    </row>
    <row r="344" spans="1:7" ht="19.5" customHeight="1">
      <c r="A344" s="316"/>
      <c r="B344" s="449"/>
      <c r="C344" s="450"/>
      <c r="D344" s="447"/>
      <c r="E344" s="303"/>
      <c r="F344" s="306"/>
      <c r="G344" s="475"/>
    </row>
    <row r="345" spans="1:7" ht="19.5" customHeight="1" thickBot="1">
      <c r="A345" s="316"/>
      <c r="B345" s="453"/>
      <c r="C345" s="454"/>
      <c r="D345" s="448"/>
      <c r="E345" s="303"/>
      <c r="F345" s="306"/>
      <c r="G345" s="475"/>
    </row>
    <row r="346" spans="1:7" ht="24" customHeight="1" thickBot="1">
      <c r="A346" s="324"/>
      <c r="B346" s="325" t="s">
        <v>159</v>
      </c>
      <c r="C346" s="326"/>
      <c r="D346" s="327"/>
      <c r="E346" s="328"/>
      <c r="F346" s="328"/>
      <c r="G346" s="329"/>
    </row>
    <row r="347" spans="1:7" ht="44.25" customHeight="1">
      <c r="A347" s="316"/>
      <c r="B347" s="468"/>
      <c r="C347" s="469" t="str">
        <f>IFERROR(IF(Hoja1!$A$3=1,(VLOOKUP(Hoja1!A158,Hoja1!A158:G158,IF(Hoja1!E158=1,6,7),0)),IF(Hoja1!$A$3=2,(VLOOKUP(Hoja1!B158,Hoja1!B158:G158,IF(Hoja1!E158=1,5,6),0)),IF(Hoja1!$A$3=3,(VLOOKUP(Hoja1!C158,Hoja1!C158:G158,IF(Hoja1!E158=1,4,5),0)),IF(Hoja1!$A$3=4,(VLOOKUP(Hoja1!D158,Hoja1!D158:G158,IF(Hoja1!E158=1,3,4),0)),"-")))),"-")</f>
        <v>La entidad debe difundir la información estadística incluyendo entre otros:
- cuadros de salida,
- microdatos anonimizados,
- series históricas,
- macrodatos y metadatos históricos,
- documentos de referencia e 
- información sobre la cobertura.
NOTA:  Véase el numeral 6.9.</v>
      </c>
      <c r="D347" s="447"/>
      <c r="E347" s="303"/>
      <c r="F347" s="306"/>
      <c r="G347" s="487"/>
    </row>
    <row r="348" spans="1:7" ht="48" customHeight="1">
      <c r="A348" s="316"/>
      <c r="B348" s="449"/>
      <c r="C348" s="450"/>
      <c r="D348" s="447"/>
      <c r="E348" s="303"/>
      <c r="F348" s="306"/>
      <c r="G348" s="460"/>
    </row>
    <row r="349" spans="1:7" ht="41.25" customHeight="1" thickBot="1">
      <c r="A349" s="316"/>
      <c r="B349" s="453"/>
      <c r="C349" s="454"/>
      <c r="D349" s="448"/>
      <c r="E349" s="303"/>
      <c r="F349" s="306"/>
      <c r="G349" s="465"/>
    </row>
    <row r="350" spans="1:7" ht="15.75" customHeight="1">
      <c r="A350" s="295"/>
      <c r="B350" s="296" t="s">
        <v>160</v>
      </c>
      <c r="C350" s="297"/>
      <c r="D350" s="312"/>
      <c r="E350" s="331"/>
      <c r="F350" s="331"/>
      <c r="G350" s="299"/>
    </row>
    <row r="351" spans="1:7">
      <c r="A351" s="316"/>
      <c r="B351" s="458"/>
      <c r="C351" s="450" t="str">
        <f>IFERROR(IF(Hoja1!$A$3=1,(VLOOKUP(Hoja1!A160,Hoja1!A160:G160,IF(Hoja1!E160=1,6,7),0)),IF(Hoja1!$A$3=2,(VLOOKUP(Hoja1!B160,Hoja1!B160:G160,IF(Hoja1!E160=1,5,6),0)),IF(Hoja1!$A$3=3,(VLOOKUP(Hoja1!C160,Hoja1!C160:G160,IF(Hoja1!E160=1,4,5),0)),IF(Hoja1!$A$3=4,(VLOOKUP(Hoja1!D160,Hoja1!D160:G160,IF(Hoja1!E160=1,3,4),0)),"-")))),"-")</f>
        <v>La entidad debe difundir y mantener las series históricas de la información estadística producida y realizar, cuando lo requiera, notas explicativas sobre las diferencias que se puedan presentar.</v>
      </c>
      <c r="D351" s="447"/>
      <c r="E351" s="303"/>
      <c r="F351" s="306"/>
      <c r="G351" s="460"/>
    </row>
    <row r="352" spans="1:7" ht="15" customHeight="1">
      <c r="A352" s="316"/>
      <c r="B352" s="449"/>
      <c r="C352" s="450"/>
      <c r="D352" s="447"/>
      <c r="E352" s="303"/>
      <c r="F352" s="306"/>
      <c r="G352" s="460"/>
    </row>
    <row r="353" spans="1:7" ht="15.75" customHeight="1" thickBot="1">
      <c r="A353" s="316"/>
      <c r="B353" s="449"/>
      <c r="C353" s="450"/>
      <c r="D353" s="448"/>
      <c r="E353" s="303"/>
      <c r="F353" s="306"/>
      <c r="G353" s="460"/>
    </row>
    <row r="354" spans="1:7" ht="42.75" customHeight="1">
      <c r="A354" s="309"/>
      <c r="B354" s="458"/>
      <c r="C354" s="450" t="str">
        <f>IFERROR(IF(Hoja1!$A$3=1,(VLOOKUP(Hoja1!A161,Hoja1!A161:G161,IF(Hoja1!E161=1,6,7),0)),IF(Hoja1!$A$3=2,(VLOOKUP(Hoja1!B161,Hoja1!B161:G161,IF(Hoja1!E161=1,5,6),0)),IF(Hoja1!$A$3=3,(VLOOKUP(Hoja1!C161,Hoja1!C161:G161,IF(Hoja1!E161=1,4,5),0)),IF(Hoja1!$A$3=4,(VLOOKUP(Hoja1!D161,Hoja1!D161:G161,IF(Hoja1!E161=1,3,4),0)),"-")))),"-")</f>
        <v>9.1.1 Las notas explicativas deberían ser presentadas, de manera:
- clara,
- comprensible,
- con la debida orientación y
- de fácil interpretación de los resultados frente a la temática del fenómeno de estudio.
NOTA:  Las notas explicativas se realizan de acuerdo con lo indicado en el numeral 8.2 de esta norma.</v>
      </c>
      <c r="D354" s="447"/>
      <c r="E354" s="303"/>
      <c r="F354" s="306"/>
      <c r="G354" s="460"/>
    </row>
    <row r="355" spans="1:7" ht="42.75" customHeight="1">
      <c r="A355" s="309"/>
      <c r="B355" s="449"/>
      <c r="C355" s="450"/>
      <c r="D355" s="447"/>
      <c r="E355" s="303"/>
      <c r="F355" s="306"/>
      <c r="G355" s="460"/>
    </row>
    <row r="356" spans="1:7" ht="42.75" customHeight="1" thickBot="1">
      <c r="A356" s="309"/>
      <c r="B356" s="453"/>
      <c r="C356" s="454"/>
      <c r="D356" s="448"/>
      <c r="E356" s="303"/>
      <c r="F356" s="306"/>
      <c r="G356" s="465"/>
    </row>
    <row r="357" spans="1:7" ht="15.75" customHeight="1">
      <c r="A357" s="295"/>
      <c r="B357" s="296" t="s">
        <v>162</v>
      </c>
      <c r="C357" s="297"/>
      <c r="D357" s="312"/>
      <c r="E357" s="331"/>
      <c r="F357" s="331"/>
      <c r="G357" s="299"/>
    </row>
    <row r="358" spans="1:7" ht="20.25" customHeight="1">
      <c r="A358" s="309"/>
      <c r="B358" s="458"/>
      <c r="C358" s="450" t="str">
        <f>IFERROR(IF(Hoja1!$A$3=1,(VLOOKUP(Hoja1!A163,Hoja1!A163:G163,IF(Hoja1!E163=1,6,7),0)),IF(Hoja1!$A$3=2,(VLOOKUP(Hoja1!B163,Hoja1!B163:G163,IF(Hoja1!E163=1,5,6),0)),IF(Hoja1!$A$3=3,(VLOOKUP(Hoja1!C163,Hoja1!C163:G163,IF(Hoja1!E163=1,4,5),0)),IF(Hoja1!$A$3=4,(VLOOKUP(Hoja1!D163,Hoja1!D163:G163,IF(Hoja1!E163=1,3,4),0)),"-")))),"-")</f>
        <v>9.2.1 La entidad debe difundir y mantener los metadatos que contengan información detallada de las características de la operación estadística, estructura de datos, documentos de referencia e información sobre la cobertura.</v>
      </c>
      <c r="D358" s="447"/>
      <c r="E358" s="303"/>
      <c r="F358" s="306"/>
      <c r="G358" s="460"/>
    </row>
    <row r="359" spans="1:7" ht="20.25" customHeight="1">
      <c r="A359" s="309"/>
      <c r="B359" s="449"/>
      <c r="C359" s="450"/>
      <c r="D359" s="447"/>
      <c r="E359" s="303"/>
      <c r="F359" s="306"/>
      <c r="G359" s="460"/>
    </row>
    <row r="360" spans="1:7" ht="20.25" customHeight="1" thickBot="1">
      <c r="A360" s="309"/>
      <c r="B360" s="453"/>
      <c r="C360" s="454"/>
      <c r="D360" s="448"/>
      <c r="E360" s="303"/>
      <c r="F360" s="306"/>
      <c r="G360" s="465"/>
    </row>
    <row r="361" spans="1:7" ht="15.75" customHeight="1">
      <c r="A361" s="295"/>
      <c r="B361" s="296" t="s">
        <v>163</v>
      </c>
      <c r="C361" s="297"/>
      <c r="D361" s="312"/>
      <c r="E361" s="331"/>
      <c r="F361" s="331"/>
      <c r="G361" s="299"/>
    </row>
    <row r="362" spans="1:7">
      <c r="A362" s="309"/>
      <c r="B362" s="458"/>
      <c r="C362" s="450" t="str">
        <f>IFERROR(IF(Hoja1!$A$3=1,(VLOOKUP(Hoja1!A165,Hoja1!A165:G165,IF(Hoja1!E165=1,6,7),0)),IF(Hoja1!$A$3=2,(VLOOKUP(Hoja1!B165,Hoja1!B165:G165,IF(Hoja1!E165=1,5,6),0)),IF(Hoja1!$A$3=3,(VLOOKUP(Hoja1!C165,Hoja1!C165:G165,IF(Hoja1!E165=1,4,5),0)),IF(Hoja1!$A$3=4,(VLOOKUP(Hoja1!D165,Hoja1!D165:G165,IF(Hoja1!E165=1,3,4),0)),"-")))),"-")</f>
        <v>9.3.1 La información estadística producida se debe difundir de manera puntual, en las fechas establecidas en el calendario de difusión (véase el numeral 6.9).</v>
      </c>
      <c r="D362" s="447"/>
      <c r="E362" s="303"/>
      <c r="F362" s="306"/>
      <c r="G362" s="460"/>
    </row>
    <row r="363" spans="1:7">
      <c r="A363" s="309"/>
      <c r="B363" s="449"/>
      <c r="C363" s="450"/>
      <c r="D363" s="447"/>
      <c r="E363" s="303"/>
      <c r="F363" s="306"/>
      <c r="G363" s="460"/>
    </row>
    <row r="364" spans="1:7" ht="15" thickBot="1">
      <c r="A364" s="309"/>
      <c r="B364" s="449"/>
      <c r="C364" s="450"/>
      <c r="D364" s="448"/>
      <c r="E364" s="303"/>
      <c r="F364" s="306"/>
      <c r="G364" s="460"/>
    </row>
    <row r="365" spans="1:7" ht="14.25" customHeight="1">
      <c r="A365" s="309"/>
      <c r="B365" s="490"/>
      <c r="C365" s="454" t="str">
        <f>IFERROR(IF(Hoja1!$A$3=1,(VLOOKUP(Hoja1!A166,Hoja1!A166:G166,IF(Hoja1!E166=1,6,7),0)),IF(Hoja1!$A$3=2,(VLOOKUP(Hoja1!B166,Hoja1!B166:G166,IF(Hoja1!E166=1,5,6),0)),IF(Hoja1!$A$3=3,(VLOOKUP(Hoja1!C166,Hoja1!C166:G166,IF(Hoja1!E166=1,4,5),0)),IF(Hoja1!$A$3=4,(VLOOKUP(Hoja1!D166,Hoja1!D166:G166,IF(Hoja1!E166=1,3,4),0)),"-")))),"-")</f>
        <v>9.3.2 Las estadísticas producidas se deben difundir de manera oportuna, frente al fenómeno de estudio.</v>
      </c>
      <c r="D365" s="447"/>
      <c r="E365" s="303"/>
      <c r="F365" s="306"/>
      <c r="G365" s="460"/>
    </row>
    <row r="366" spans="1:7">
      <c r="A366" s="309"/>
      <c r="B366" s="491"/>
      <c r="C366" s="493"/>
      <c r="D366" s="447"/>
      <c r="E366" s="303"/>
      <c r="F366" s="306"/>
      <c r="G366" s="460"/>
    </row>
    <row r="367" spans="1:7" ht="15" thickBot="1">
      <c r="A367" s="309"/>
      <c r="B367" s="492"/>
      <c r="C367" s="494"/>
      <c r="D367" s="448"/>
      <c r="E367" s="303"/>
      <c r="F367" s="306"/>
      <c r="G367" s="465"/>
    </row>
    <row r="368" spans="1:7" ht="15.75" customHeight="1">
      <c r="A368" s="295"/>
      <c r="B368" s="296" t="s">
        <v>164</v>
      </c>
      <c r="C368" s="297"/>
      <c r="D368" s="312"/>
      <c r="E368" s="331"/>
      <c r="F368" s="331"/>
      <c r="G368" s="299"/>
    </row>
    <row r="369" spans="1:7" ht="42" customHeight="1">
      <c r="A369" s="335"/>
      <c r="B369" s="458"/>
      <c r="C369" s="450" t="str">
        <f>IFERROR(IF(Hoja1!$A$3=1,(VLOOKUP(Hoja1!A168,Hoja1!A168:G168,IF(Hoja1!E168=1,6,7),0)),IF(Hoja1!$A$3=2,(VLOOKUP(Hoja1!B168,Hoja1!B168:G168,IF(Hoja1!E168=1,5,6),0)),IF(Hoja1!$A$3=3,(VLOOKUP(Hoja1!C168,Hoja1!C168:G168,IF(Hoja1!E168=1,4,5),0)),IF(Hoja1!$A$3=4,(VLOOKUP(Hoja1!D168,Hoja1!D168:G168,IF(Hoja1!E168=1,3,4),0)),"-")))),"-")</f>
        <v>La difusión de la información estadística de la operación estadística debe estar a disposición de las partes interesadas, de manera oportuna, y puede ser publicada por diferentes canales. 
Estos canales pueden ser:
- medio impreso,
- sitio web,
- correo electrónico,
- medio magnético y
-  otros.</v>
      </c>
      <c r="D369" s="447"/>
      <c r="E369" s="303"/>
      <c r="F369" s="306"/>
      <c r="G369" s="460"/>
    </row>
    <row r="370" spans="1:7" ht="42" customHeight="1">
      <c r="A370" s="335"/>
      <c r="B370" s="449"/>
      <c r="C370" s="450"/>
      <c r="D370" s="447"/>
      <c r="E370" s="303"/>
      <c r="F370" s="306"/>
      <c r="G370" s="460"/>
    </row>
    <row r="371" spans="1:7" ht="42" customHeight="1" thickBot="1">
      <c r="A371" s="335"/>
      <c r="B371" s="453"/>
      <c r="C371" s="454"/>
      <c r="D371" s="448"/>
      <c r="E371" s="303"/>
      <c r="F371" s="306"/>
      <c r="G371" s="465"/>
    </row>
    <row r="372" spans="1:7" ht="15.75" customHeight="1">
      <c r="A372" s="295"/>
      <c r="B372" s="296" t="s">
        <v>165</v>
      </c>
      <c r="C372" s="297"/>
      <c r="D372" s="312"/>
      <c r="E372" s="331"/>
      <c r="F372" s="331"/>
      <c r="G372" s="299"/>
    </row>
    <row r="373" spans="1:7" ht="30" customHeight="1">
      <c r="A373" s="309"/>
      <c r="B373" s="458"/>
      <c r="C373" s="450" t="str">
        <f>IFERROR(IF(Hoja1!$A$3=1,(VLOOKUP(Hoja1!A170,Hoja1!A170:G170,IF(Hoja1!E170=1,6,7),0)),IF(Hoja1!$A$3=2,(VLOOKUP(Hoja1!B170,Hoja1!B170:G170,IF(Hoja1!E170=1,5,6),0)),IF(Hoja1!$A$3=3,(VLOOKUP(Hoja1!C170,Hoja1!C170:G170,IF(Hoja1!E170=1,4,5),0)),IF(Hoja1!$A$3=4,(VLOOKUP(Hoja1!D170,Hoja1!D170:G170,IF(Hoja1!E170=1,3,4),0)),"-")))),"-")</f>
        <v>-</v>
      </c>
      <c r="D373" s="447"/>
      <c r="E373" s="303"/>
      <c r="F373" s="306"/>
      <c r="G373" s="460"/>
    </row>
    <row r="374" spans="1:7" ht="30" customHeight="1">
      <c r="A374" s="309"/>
      <c r="B374" s="449"/>
      <c r="C374" s="450"/>
      <c r="D374" s="447"/>
      <c r="E374" s="303"/>
      <c r="F374" s="306"/>
      <c r="G374" s="460"/>
    </row>
    <row r="375" spans="1:7" ht="30" customHeight="1" thickBot="1">
      <c r="A375" s="309"/>
      <c r="B375" s="449"/>
      <c r="C375" s="450"/>
      <c r="D375" s="448"/>
      <c r="E375" s="303"/>
      <c r="F375" s="306"/>
      <c r="G375" s="460"/>
    </row>
    <row r="376" spans="1:7" ht="15" customHeight="1">
      <c r="A376" s="309"/>
      <c r="B376" s="449"/>
      <c r="C376" s="450" t="str">
        <f>IFERROR(IF(Hoja1!$A$3=1,(VLOOKUP(Hoja1!A171,Hoja1!A171:G171,IF(Hoja1!E171=1,6,7),0)),IF(Hoja1!$A$3=2,(VLOOKUP(Hoja1!B171,Hoja1!B171:G171,IF(Hoja1!E171=1,5,6),0)),IF(Hoja1!$A$3=3,(VLOOKUP(Hoja1!C171,Hoja1!C171:G171,IF(Hoja1!E171=1,4,5),0)),IF(Hoja1!$A$3=4,(VLOOKUP(Hoja1!D171,Hoja1!D171:G171,IF(Hoja1!E171=1,3,4),0)),"-")))),"-")</f>
        <v>-</v>
      </c>
      <c r="D376" s="447"/>
      <c r="E376" s="303"/>
      <c r="F376" s="306"/>
      <c r="G376" s="460"/>
    </row>
    <row r="377" spans="1:7" ht="15" customHeight="1">
      <c r="A377" s="309"/>
      <c r="B377" s="449"/>
      <c r="C377" s="450"/>
      <c r="D377" s="447"/>
      <c r="E377" s="303"/>
      <c r="F377" s="306"/>
      <c r="G377" s="460"/>
    </row>
    <row r="378" spans="1:7" ht="15.75" customHeight="1" thickBot="1">
      <c r="A378" s="309"/>
      <c r="B378" s="453"/>
      <c r="C378" s="454"/>
      <c r="D378" s="448"/>
      <c r="E378" s="303"/>
      <c r="F378" s="306"/>
      <c r="G378" s="465"/>
    </row>
    <row r="379" spans="1:7" ht="15.75" customHeight="1">
      <c r="A379" s="295"/>
      <c r="B379" s="296" t="s">
        <v>166</v>
      </c>
      <c r="C379" s="297"/>
      <c r="D379" s="312"/>
      <c r="E379" s="331"/>
      <c r="F379" s="331"/>
      <c r="G379" s="299"/>
    </row>
    <row r="380" spans="1:7">
      <c r="A380" s="316"/>
      <c r="B380" s="449"/>
      <c r="C380" s="450" t="str">
        <f>IFERROR(IF(Hoja1!$A$3=1,(VLOOKUP(Hoja1!A173,Hoja1!A173:G173,IF(Hoja1!E173=1,6,7),0)),IF(Hoja1!$A$3=2,(VLOOKUP(Hoja1!B173,Hoja1!B173:G173,IF(Hoja1!E173=1,5,6),0)),IF(Hoja1!$A$3=3,(VLOOKUP(Hoja1!C173,Hoja1!C173:G173,IF(Hoja1!E173=1,4,5),0)),IF(Hoja1!$A$3=4,(VLOOKUP(Hoja1!D173,Hoja1!D173:G173,IF(Hoja1!E173=1,3,4),0)),"-")))),"-")</f>
        <v>-</v>
      </c>
      <c r="D380" s="447"/>
      <c r="E380" s="303"/>
      <c r="F380" s="306"/>
      <c r="G380" s="460"/>
    </row>
    <row r="381" spans="1:7">
      <c r="A381" s="316"/>
      <c r="B381" s="449"/>
      <c r="C381" s="450"/>
      <c r="D381" s="447"/>
      <c r="E381" s="303"/>
      <c r="F381" s="306"/>
      <c r="G381" s="460"/>
    </row>
    <row r="382" spans="1:7" ht="15" thickBot="1">
      <c r="A382" s="316"/>
      <c r="B382" s="453"/>
      <c r="C382" s="454"/>
      <c r="D382" s="448"/>
      <c r="E382" s="303"/>
      <c r="F382" s="306"/>
      <c r="G382" s="465"/>
    </row>
    <row r="383" spans="1:7" ht="15.75" customHeight="1">
      <c r="A383" s="295"/>
      <c r="B383" s="296" t="s">
        <v>167</v>
      </c>
      <c r="C383" s="297"/>
      <c r="D383" s="312"/>
      <c r="E383" s="331"/>
      <c r="F383" s="331"/>
      <c r="G383" s="299"/>
    </row>
    <row r="384" spans="1:7">
      <c r="A384" s="316"/>
      <c r="B384" s="449"/>
      <c r="C384" s="450" t="str">
        <f>IFERROR(IF(Hoja1!$A$3=1,(VLOOKUP(Hoja1!A175,Hoja1!A175:G175,IF(Hoja1!E175=1,6,7),0)),IF(Hoja1!$A$3=2,(VLOOKUP(Hoja1!B175,Hoja1!B175:G175,IF(Hoja1!E175=1,5,6),0)),IF(Hoja1!$A$3=3,(VLOOKUP(Hoja1!C175,Hoja1!C175:G175,IF(Hoja1!E175=1,4,5),0)),IF(Hoja1!$A$3=4,(VLOOKUP(Hoja1!D175,Hoja1!D175:G175,IF(Hoja1!E175=1,3,4),0)),"-")))),"-")</f>
        <v>La entidad debe describir las condiciones de uso y confidencialidad de la información estadística.</v>
      </c>
      <c r="D384" s="447"/>
      <c r="E384" s="303"/>
      <c r="F384" s="306"/>
      <c r="G384" s="460"/>
    </row>
    <row r="385" spans="1:7">
      <c r="A385" s="316"/>
      <c r="B385" s="449"/>
      <c r="C385" s="450"/>
      <c r="D385" s="447"/>
      <c r="E385" s="303"/>
      <c r="F385" s="306"/>
      <c r="G385" s="460"/>
    </row>
    <row r="386" spans="1:7" ht="15" thickBot="1">
      <c r="A386" s="316"/>
      <c r="B386" s="453"/>
      <c r="C386" s="454"/>
      <c r="D386" s="448"/>
      <c r="E386" s="303"/>
      <c r="F386" s="306"/>
      <c r="G386" s="465"/>
    </row>
    <row r="387" spans="1:7" ht="15.75" customHeight="1">
      <c r="A387" s="295"/>
      <c r="B387" s="296" t="s">
        <v>169</v>
      </c>
      <c r="C387" s="297"/>
      <c r="D387" s="312"/>
      <c r="E387" s="331"/>
      <c r="F387" s="331"/>
      <c r="G387" s="299"/>
    </row>
    <row r="388" spans="1:7">
      <c r="A388" s="309"/>
      <c r="B388" s="449"/>
      <c r="C388" s="450" t="str">
        <f>IFERROR(IF(Hoja1!$A$3=1,(VLOOKUP(Hoja1!A177,Hoja1!A177:G177,IF(Hoja1!E177=1,6,7),0)),IF(Hoja1!$A$3=2,(VLOOKUP(Hoja1!B177,Hoja1!B177:G177,IF(Hoja1!E177=1,5,6),0)),IF(Hoja1!$A$3=3,(VLOOKUP(Hoja1!C177,Hoja1!C177:G177,IF(Hoja1!E177=1,4,5),0)),IF(Hoja1!$A$3=4,(VLOOKUP(Hoja1!D177,Hoja1!D177:G177,IF(Hoja1!E177=1,3,4),0)),"-")))),"-")</f>
        <v>9.8.1 La entidad debe determinar quién hace la aprobación para la difusión de la información estadística.</v>
      </c>
      <c r="D388" s="447"/>
      <c r="E388" s="303"/>
      <c r="F388" s="306"/>
      <c r="G388" s="460"/>
    </row>
    <row r="389" spans="1:7">
      <c r="A389" s="309"/>
      <c r="B389" s="449"/>
      <c r="C389" s="450"/>
      <c r="D389" s="447"/>
      <c r="E389" s="303"/>
      <c r="F389" s="306"/>
      <c r="G389" s="460"/>
    </row>
    <row r="390" spans="1:7" ht="15" thickBot="1">
      <c r="A390" s="309"/>
      <c r="B390" s="449"/>
      <c r="C390" s="450"/>
      <c r="D390" s="448"/>
      <c r="E390" s="303"/>
      <c r="F390" s="306"/>
      <c r="G390" s="460"/>
    </row>
    <row r="391" spans="1:7">
      <c r="A391" s="309"/>
      <c r="B391" s="449"/>
      <c r="C391" s="450" t="str">
        <f>IFERROR(IF(Hoja1!$A$3=1,(VLOOKUP(Hoja1!A178,Hoja1!A178:G178,IF(Hoja1!E178=1,6,7),0)),IF(Hoja1!$A$3=2,(VLOOKUP(Hoja1!B178,Hoja1!B178:G178,IF(Hoja1!E178=1,5,6),0)),IF(Hoja1!$A$3=3,(VLOOKUP(Hoja1!C178,Hoja1!C178:G178,IF(Hoja1!E178=1,4,5),0)),IF(Hoja1!$A$3=4,(VLOOKUP(Hoja1!D178,Hoja1!D178:G178,IF(Hoja1!E178=1,3,4),0)),"-")))),"-")</f>
        <v>9.8.2 En cada difusión debe existir y almacenarse la información documentada que dé evidencia de la autorización de la difusión.</v>
      </c>
      <c r="D391" s="447"/>
      <c r="E391" s="303"/>
      <c r="F391" s="306"/>
      <c r="G391" s="460"/>
    </row>
    <row r="392" spans="1:7">
      <c r="A392" s="309"/>
      <c r="B392" s="449"/>
      <c r="C392" s="450"/>
      <c r="D392" s="447"/>
      <c r="E392" s="303"/>
      <c r="F392" s="306"/>
      <c r="G392" s="460"/>
    </row>
    <row r="393" spans="1:7" ht="15" thickBot="1">
      <c r="A393" s="309"/>
      <c r="B393" s="453"/>
      <c r="C393" s="454"/>
      <c r="D393" s="448"/>
      <c r="E393" s="303"/>
      <c r="F393" s="306"/>
      <c r="G393" s="465"/>
    </row>
    <row r="394" spans="1:7" ht="15.75" customHeight="1">
      <c r="A394" s="295"/>
      <c r="B394" s="296" t="s">
        <v>170</v>
      </c>
      <c r="C394" s="297"/>
      <c r="D394" s="312"/>
      <c r="E394" s="331"/>
      <c r="F394" s="331"/>
      <c r="G394" s="299"/>
    </row>
    <row r="395" spans="1:7" ht="19.5" customHeight="1">
      <c r="A395" s="316"/>
      <c r="B395" s="449"/>
      <c r="C395" s="450" t="str">
        <f>IFERROR(IF(Hoja1!$A$3=1,(VLOOKUP(Hoja1!A180,Hoja1!A180:G180,IF(Hoja1!E180=1,6,7),0)),IF(Hoja1!$A$3=2,(VLOOKUP(Hoja1!B180,Hoja1!B180:G180,IF(Hoja1!E180=1,5,6),0)),IF(Hoja1!$A$3=3,(VLOOKUP(Hoja1!C180,Hoja1!C180:G180,IF(Hoja1!E180=1,4,5),0)),IF(Hoja1!$A$3=4,(VLOOKUP(Hoja1!D180,Hoja1!D180:G180,IF(Hoja1!E180=1,3,4),0)),"-")))),"-")</f>
        <v>La entidad debe demostrar que sus operaciones estadísticas conservan:
- series históricas o de tiempo,
- documentos metodológicos y
- resultados difundidos.</v>
      </c>
      <c r="D395" s="447"/>
      <c r="E395" s="303"/>
      <c r="F395" s="306"/>
      <c r="G395" s="460"/>
    </row>
    <row r="396" spans="1:7" ht="19.5" customHeight="1">
      <c r="A396" s="316"/>
      <c r="B396" s="449"/>
      <c r="C396" s="450"/>
      <c r="D396" s="447"/>
      <c r="E396" s="303"/>
      <c r="F396" s="306"/>
      <c r="G396" s="460"/>
    </row>
    <row r="397" spans="1:7" ht="19.5" customHeight="1" thickBot="1">
      <c r="A397" s="316"/>
      <c r="B397" s="453"/>
      <c r="C397" s="454"/>
      <c r="D397" s="448"/>
      <c r="E397" s="303"/>
      <c r="F397" s="306"/>
      <c r="G397" s="465"/>
    </row>
    <row r="398" spans="1:7" ht="24" customHeight="1" thickBot="1">
      <c r="A398" s="324"/>
      <c r="B398" s="325" t="s">
        <v>171</v>
      </c>
      <c r="C398" s="326"/>
      <c r="D398" s="327"/>
      <c r="E398" s="328"/>
      <c r="F398" s="328"/>
      <c r="G398" s="329"/>
    </row>
    <row r="399" spans="1:7" ht="15.75" customHeight="1">
      <c r="A399" s="295"/>
      <c r="B399" s="296" t="s">
        <v>172</v>
      </c>
      <c r="C399" s="297"/>
      <c r="D399" s="312"/>
      <c r="E399" s="331"/>
      <c r="F399" s="331"/>
      <c r="G399" s="299"/>
    </row>
    <row r="400" spans="1:7">
      <c r="A400" s="316"/>
      <c r="B400" s="449"/>
      <c r="C400" s="450" t="str">
        <f>IFERROR(IF(Hoja1!$A$3=1,(VLOOKUP(Hoja1!A183,Hoja1!A183:G183,IF(Hoja1!E183=1,6,7),0)),IF(Hoja1!$A$3=2,(VLOOKUP(Hoja1!B183,Hoja1!B183:G183,IF(Hoja1!E183=1,5,6),0)),IF(Hoja1!$A$3=3,(VLOOKUP(Hoja1!C183,Hoja1!C183:G183,IF(Hoja1!E183=1,4,5),0)),IF(Hoja1!$A$3=4,(VLOOKUP(Hoja1!D183,Hoja1!D183:G183,IF(Hoja1!E183=1,3,4),0)),"-")))),"-")</f>
        <v>La entidad debe analizar y documentar los resultados del mecanismo de seguimiento y control del proceso estadístico (ver numeral 4.9) e identificar las dificultades que se presentaron y las acciones tomadas para enfrentarlas.</v>
      </c>
      <c r="D400" s="447"/>
      <c r="E400" s="303"/>
      <c r="F400" s="306"/>
      <c r="G400" s="460"/>
    </row>
    <row r="401" spans="1:7">
      <c r="A401" s="316"/>
      <c r="B401" s="449"/>
      <c r="C401" s="450"/>
      <c r="D401" s="447"/>
      <c r="E401" s="303"/>
      <c r="F401" s="306"/>
      <c r="G401" s="460"/>
    </row>
    <row r="402" spans="1:7" ht="15" thickBot="1">
      <c r="A402" s="316"/>
      <c r="B402" s="453"/>
      <c r="C402" s="454"/>
      <c r="D402" s="448"/>
      <c r="E402" s="303"/>
      <c r="F402" s="306"/>
      <c r="G402" s="465"/>
    </row>
    <row r="403" spans="1:7" ht="15.75" customHeight="1">
      <c r="A403" s="295"/>
      <c r="B403" s="296" t="s">
        <v>174</v>
      </c>
      <c r="C403" s="297"/>
      <c r="D403" s="312"/>
      <c r="E403" s="331"/>
      <c r="F403" s="331"/>
      <c r="G403" s="299"/>
    </row>
    <row r="404" spans="1:7" ht="40.5" customHeight="1">
      <c r="A404" s="316"/>
      <c r="B404" s="449"/>
      <c r="C404" s="450" t="str">
        <f>IFERROR(IF(Hoja1!$A$3=1,(VLOOKUP(Hoja1!A185,Hoja1!A185:G185,IF(Hoja1!E185=1,6,7),0)),IF(Hoja1!$A$3=2,(VLOOKUP(Hoja1!B185,Hoja1!B185:G185,IF(Hoja1!E185=1,5,6),0)),IF(Hoja1!$A$3=3,(VLOOKUP(Hoja1!C185,Hoja1!C185:G185,IF(Hoja1!E185=1,4,5),0)),IF(Hoja1!$A$3=4,(VLOOKUP(Hoja1!D185,Hoja1!D185:G185,IF(Hoja1!E185=1,3,4),0)),"-")))),"-")</f>
        <v>La entidad debe llevar a cabo auditorías internas a intervalos planificados para verificar que la eficacia y eficiencia del proceso estadístico es conforme con:
- los requisitos de la presente norma,
- los requisitos propios de la entidad para el proceso estadístico y
- los requisitos legales aplicables a la entidad, con relación a la producción de información estadística.
NOTA: La norma ISO 19011 proporciona directrices para las auditorías internas.</v>
      </c>
      <c r="D404" s="447"/>
      <c r="E404" s="303"/>
      <c r="F404" s="306"/>
      <c r="G404" s="460"/>
    </row>
    <row r="405" spans="1:7" ht="40.5" customHeight="1">
      <c r="A405" s="316"/>
      <c r="B405" s="449"/>
      <c r="C405" s="450"/>
      <c r="D405" s="447"/>
      <c r="E405" s="303"/>
      <c r="F405" s="306"/>
      <c r="G405" s="460"/>
    </row>
    <row r="406" spans="1:7" ht="40.5" customHeight="1" thickBot="1">
      <c r="A406" s="316"/>
      <c r="B406" s="453"/>
      <c r="C406" s="454"/>
      <c r="D406" s="448"/>
      <c r="E406" s="303"/>
      <c r="F406" s="306"/>
      <c r="G406" s="465"/>
    </row>
    <row r="407" spans="1:7" ht="21.75" customHeight="1" thickBot="1">
      <c r="A407" s="324"/>
      <c r="B407" s="325" t="s">
        <v>175</v>
      </c>
      <c r="C407" s="326"/>
      <c r="D407" s="327"/>
      <c r="E407" s="328"/>
      <c r="F407" s="328"/>
      <c r="G407" s="329"/>
    </row>
    <row r="408" spans="1:7" ht="15.75" customHeight="1">
      <c r="A408" s="295"/>
      <c r="B408" s="296" t="s">
        <v>176</v>
      </c>
      <c r="C408" s="297"/>
      <c r="D408" s="312"/>
      <c r="E408" s="331"/>
      <c r="F408" s="331"/>
      <c r="G408" s="299"/>
    </row>
    <row r="409" spans="1:7">
      <c r="A409" s="336"/>
      <c r="B409" s="449"/>
      <c r="C409" s="450" t="str">
        <f>IFERROR(IF(Hoja1!$A$3=1,(VLOOKUP(Hoja1!A188,Hoja1!A188:G188,IF(Hoja1!E188=1,6,7),0)),IF(Hoja1!$A$3=2,(VLOOKUP(Hoja1!B188,Hoja1!B188:G188,IF(Hoja1!E188=1,5,6),0)),IF(Hoja1!$A$3=3,(VLOOKUP(Hoja1!C188,Hoja1!C188:G188,IF(Hoja1!E188=1,4,5),0)),IF(Hoja1!$A$3=4,(VLOOKUP(Hoja1!D188,Hoja1!D188:G188,IF(Hoja1!E188=1,3,4),0)),"-")))),"-")</f>
        <v>La entidad debe determinar y seleccionar las oportunidades de mejora e implementar cualquier acción necesaria para cumplir los requisitos de la presenta norma.</v>
      </c>
      <c r="D409" s="447"/>
      <c r="E409" s="303"/>
      <c r="F409" s="306"/>
      <c r="G409" s="465"/>
    </row>
    <row r="410" spans="1:7">
      <c r="A410" s="336"/>
      <c r="B410" s="449"/>
      <c r="C410" s="450"/>
      <c r="D410" s="447"/>
      <c r="E410" s="303"/>
      <c r="F410" s="306"/>
      <c r="G410" s="475"/>
    </row>
    <row r="411" spans="1:7" ht="15" thickBot="1">
      <c r="A411" s="336"/>
      <c r="B411" s="449"/>
      <c r="C411" s="450"/>
      <c r="D411" s="448"/>
      <c r="E411" s="303"/>
      <c r="F411" s="306"/>
      <c r="G411" s="487"/>
    </row>
    <row r="412" spans="1:7">
      <c r="A412" s="336"/>
      <c r="B412" s="449"/>
      <c r="C412" s="450" t="str">
        <f>IFERROR(IF(Hoja1!$A$3=1,(VLOOKUP(Hoja1!A189,Hoja1!A189:G189,IF(Hoja1!E189=1,6,7),0)),IF(Hoja1!$A$3=2,(VLOOKUP(Hoja1!B189,Hoja1!B189:G189,IF(Hoja1!E189=1,5,6),0)),IF(Hoja1!$A$3=3,(VLOOKUP(Hoja1!C189,Hoja1!C189:G189,IF(Hoja1!E189=1,4,5),0)),IF(Hoja1!$A$3=4,(VLOOKUP(Hoja1!D189,Hoja1!D189:G189,IF(Hoja1!E189=1,3,4),0)),"-")))),"-")</f>
        <v>Las oportunidades de mejora deben:
- corregir o prevenir o reducir los efectos no deseados sobre el proceso estadístico y sus resultados y
- mejorar el desempeño y la eficacia del proceso estadístico.</v>
      </c>
      <c r="D412" s="447"/>
      <c r="E412" s="303"/>
      <c r="F412" s="306"/>
      <c r="G412" s="465"/>
    </row>
    <row r="413" spans="1:7" ht="19.5" customHeight="1">
      <c r="A413" s="336"/>
      <c r="B413" s="449"/>
      <c r="C413" s="450"/>
      <c r="D413" s="447"/>
      <c r="E413" s="303"/>
      <c r="F413" s="306"/>
      <c r="G413" s="475"/>
    </row>
    <row r="414" spans="1:7" ht="19.5" customHeight="1" thickBot="1">
      <c r="A414" s="336"/>
      <c r="B414" s="453"/>
      <c r="C414" s="454"/>
      <c r="D414" s="448"/>
      <c r="E414" s="303"/>
      <c r="F414" s="306"/>
      <c r="G414" s="487"/>
    </row>
    <row r="415" spans="1:7" ht="15.75" customHeight="1">
      <c r="A415" s="295"/>
      <c r="B415" s="296" t="s">
        <v>179</v>
      </c>
      <c r="C415" s="297"/>
      <c r="D415" s="312"/>
      <c r="E415" s="331"/>
      <c r="F415" s="331"/>
      <c r="G415" s="299"/>
    </row>
    <row r="416" spans="1:7" ht="49.5" customHeight="1">
      <c r="A416" s="309"/>
      <c r="B416" s="449"/>
      <c r="C416" s="450" t="str">
        <f>IFERROR(IF(Hoja1!$A$3=1,(VLOOKUP(Hoja1!A191,Hoja1!A191:G191,IF(Hoja1!E191=1,6,7),0)),IF(Hoja1!$A$3=2,(VLOOKUP(Hoja1!B191,Hoja1!B191:G191,IF(Hoja1!E191=1,5,6),0)),IF(Hoja1!$A$3=3,(VLOOKUP(Hoja1!C191,Hoja1!C191:G191,IF(Hoja1!E191=1,4,5),0)),IF(Hoja1!$A$3=4,(VLOOKUP(Hoja1!D191,Hoja1!D191:G191,IF(Hoja1!E191=1,3,4),0)),"-")))),"-")</f>
        <v>11.2.1 Cuando ocurra una no conformidad sobre el proceso estadístico, se debe:
a) tomar acciones para controlarla y corregirla; 
b) evaluar la necesidad de acciones para eliminar las causas de la no conformidad, con el fin de que no vuelva a ocurrir, mediante:
- la revisión y el análisis de la no conformidad;
- la determinación de las causas de la no conformidad;
- la determinación de si existen no conformidades similares, o que potencialmente puedan ocurrir.
c) implementar cualquier acción necesaria para corregir la no conformidad.</v>
      </c>
      <c r="D416" s="447"/>
      <c r="E416" s="303"/>
      <c r="F416" s="306"/>
      <c r="G416" s="465"/>
    </row>
    <row r="417" spans="1:7" ht="49.5" customHeight="1">
      <c r="A417" s="309"/>
      <c r="B417" s="449"/>
      <c r="C417" s="450"/>
      <c r="D417" s="447"/>
      <c r="E417" s="303"/>
      <c r="F417" s="306"/>
      <c r="G417" s="475"/>
    </row>
    <row r="418" spans="1:7" ht="49.5" customHeight="1" thickBot="1">
      <c r="A418" s="309"/>
      <c r="B418" s="449"/>
      <c r="C418" s="450"/>
      <c r="D418" s="448"/>
      <c r="E418" s="303"/>
      <c r="F418" s="306"/>
      <c r="G418" s="475"/>
    </row>
    <row r="419" spans="1:7" ht="24.75" customHeight="1">
      <c r="A419" s="309"/>
      <c r="B419" s="449"/>
      <c r="C419" s="450" t="str">
        <f>IFERROR(IF(Hoja1!$A$3=1,(VLOOKUP(Hoja1!A192,Hoja1!A192:G192,IF(Hoja1!E192=1,6,7),0)),IF(Hoja1!$A$3=2,(VLOOKUP(Hoja1!B192,Hoja1!B192:G192,IF(Hoja1!E192=1,5,6),0)),IF(Hoja1!$A$3=3,(VLOOKUP(Hoja1!C192,Hoja1!C192:G192,IF(Hoja1!E192=1,4,5),0)),IF(Hoja1!$A$3=4,(VLOOKUP(Hoja1!D192,Hoja1!D192:G192,IF(Hoja1!E192=1,3,4),0)),"-")))),"-")</f>
        <v>11.2.2 La entidad debe conservar información documentada como evidencia de:
- la naturaleza de las no conformidades y cualquier acción tomada posteriormente y
- los resultados de cualquier acción correctiva.</v>
      </c>
      <c r="D419" s="447"/>
      <c r="E419" s="303"/>
      <c r="F419" s="306"/>
      <c r="G419" s="475"/>
    </row>
    <row r="420" spans="1:7" ht="24.75" customHeight="1">
      <c r="A420" s="309"/>
      <c r="B420" s="449"/>
      <c r="C420" s="450"/>
      <c r="D420" s="447"/>
      <c r="E420" s="303"/>
      <c r="F420" s="306"/>
      <c r="G420" s="475"/>
    </row>
    <row r="421" spans="1:7" ht="24.75" customHeight="1" thickBot="1">
      <c r="A421" s="309"/>
      <c r="B421" s="453"/>
      <c r="C421" s="454"/>
      <c r="D421" s="448"/>
      <c r="E421" s="303"/>
      <c r="F421" s="306"/>
      <c r="G421" s="476"/>
    </row>
    <row r="422" spans="1:7" ht="15.75" customHeight="1">
      <c r="A422" s="295"/>
      <c r="B422" s="296" t="s">
        <v>180</v>
      </c>
      <c r="C422" s="297"/>
      <c r="D422" s="312"/>
      <c r="E422" s="331"/>
      <c r="F422" s="331"/>
      <c r="G422" s="299"/>
    </row>
    <row r="423" spans="1:7" ht="22.5" customHeight="1">
      <c r="A423" s="316"/>
      <c r="B423" s="449"/>
      <c r="C423" s="450" t="str">
        <f>IFERROR(IF(Hoja1!$A$3=1,(VLOOKUP(Hoja1!A194,Hoja1!A194:G194,IF(Hoja1!E194=1,6,7),0)),IF(Hoja1!$A$3=2,(VLOOKUP(Hoja1!B194,Hoja1!B194:G194,IF(Hoja1!E194=1,5,6),0)),IF(Hoja1!$A$3=3,(VLOOKUP(Hoja1!C194,Hoja1!C194:G194,IF(Hoja1!E194=1,4,5),0)),IF(Hoja1!$A$3=4,(VLOOKUP(Hoja1!D194,Hoja1!D194:G194,IF(Hoja1!E194=1,3,4),0)),"-")))),"-")</f>
        <v>La entidad debe mejorar continuamente la eficacia, eficiencia y efectividad del proceso estadístico.</v>
      </c>
      <c r="D423" s="447"/>
      <c r="E423" s="303"/>
      <c r="F423" s="306"/>
      <c r="G423" s="465"/>
    </row>
    <row r="424" spans="1:7" ht="15" customHeight="1">
      <c r="A424" s="316"/>
      <c r="B424" s="449"/>
      <c r="C424" s="450"/>
      <c r="D424" s="447"/>
      <c r="E424" s="303"/>
      <c r="F424" s="306"/>
      <c r="G424" s="475"/>
    </row>
    <row r="425" spans="1:7" ht="15" customHeight="1" thickBot="1">
      <c r="A425" s="316"/>
      <c r="B425" s="449"/>
      <c r="C425" s="450"/>
      <c r="D425" s="448"/>
      <c r="E425" s="303"/>
      <c r="F425" s="306"/>
      <c r="G425" s="475"/>
    </row>
    <row r="426" spans="1:7" ht="15" customHeight="1">
      <c r="A426" s="337"/>
      <c r="B426" s="449"/>
      <c r="C426" s="450" t="str">
        <f>IFERROR(IF(Hoja1!$A$3=1,(VLOOKUP(Hoja1!A195,Hoja1!A195:G195,IF(Hoja1!E195=1,6,7),0)),IF(Hoja1!$A$3=2,(VLOOKUP(Hoja1!B195,Hoja1!B195:G195,IF(Hoja1!E195=1,5,6),0)),IF(Hoja1!$A$3=3,(VLOOKUP(Hoja1!C195,Hoja1!C195:G195,IF(Hoja1!E195=1,4,5),0)),IF(Hoja1!$A$3=4,(VLOOKUP(Hoja1!D195,Hoja1!D195:G195,IF(Hoja1!E195=1,3,4),0)),"-")))),"-")</f>
        <v>La entidad debe considerar los resultados de los seguimientos, revisiones y evaluaciones para la mejora continua del proceso estadístico</v>
      </c>
      <c r="D426" s="447"/>
      <c r="E426" s="303"/>
      <c r="F426" s="306"/>
      <c r="G426" s="475"/>
    </row>
    <row r="427" spans="1:7" ht="15" customHeight="1">
      <c r="B427" s="449"/>
      <c r="C427" s="450"/>
      <c r="D427" s="447"/>
      <c r="E427" s="303"/>
      <c r="F427" s="306"/>
      <c r="G427" s="475"/>
    </row>
    <row r="428" spans="1:7" ht="15.75" customHeight="1" thickBot="1">
      <c r="B428" s="486"/>
      <c r="C428" s="481"/>
      <c r="D428" s="448"/>
      <c r="E428" s="303"/>
      <c r="F428" s="338"/>
      <c r="G428" s="476"/>
    </row>
  </sheetData>
  <sheetProtection selectLockedCells="1"/>
  <mergeCells count="474">
    <mergeCell ref="D351:D353"/>
    <mergeCell ref="D354:D356"/>
    <mergeCell ref="D279:D281"/>
    <mergeCell ref="D282:D284"/>
    <mergeCell ref="D273:D275"/>
    <mergeCell ref="D276:D278"/>
    <mergeCell ref="B269:B271"/>
    <mergeCell ref="C269:C271"/>
    <mergeCell ref="B149:B151"/>
    <mergeCell ref="C149:C151"/>
    <mergeCell ref="B152:B154"/>
    <mergeCell ref="C152:C154"/>
    <mergeCell ref="B155:B157"/>
    <mergeCell ref="C343:C345"/>
    <mergeCell ref="C337:C339"/>
    <mergeCell ref="C329:C331"/>
    <mergeCell ref="B333:B335"/>
    <mergeCell ref="C333:C335"/>
    <mergeCell ref="D337:D339"/>
    <mergeCell ref="B337:B339"/>
    <mergeCell ref="D228:D230"/>
    <mergeCell ref="B228:B230"/>
    <mergeCell ref="C228:C230"/>
    <mergeCell ref="B170:B172"/>
    <mergeCell ref="G423:G428"/>
    <mergeCell ref="G416:G421"/>
    <mergeCell ref="G409:G411"/>
    <mergeCell ref="G412:G414"/>
    <mergeCell ref="G400:G402"/>
    <mergeCell ref="B391:B393"/>
    <mergeCell ref="C391:C393"/>
    <mergeCell ref="B395:B397"/>
    <mergeCell ref="C395:C397"/>
    <mergeCell ref="D426:D428"/>
    <mergeCell ref="B419:B421"/>
    <mergeCell ref="C419:C421"/>
    <mergeCell ref="B423:B425"/>
    <mergeCell ref="C423:C425"/>
    <mergeCell ref="B426:B428"/>
    <mergeCell ref="C426:C428"/>
    <mergeCell ref="D416:D418"/>
    <mergeCell ref="D419:D421"/>
    <mergeCell ref="D423:D425"/>
    <mergeCell ref="G404:G406"/>
    <mergeCell ref="C409:C411"/>
    <mergeCell ref="G347:G349"/>
    <mergeCell ref="G351:G356"/>
    <mergeCell ref="B416:B418"/>
    <mergeCell ref="C416:C418"/>
    <mergeCell ref="G337:G345"/>
    <mergeCell ref="D340:D342"/>
    <mergeCell ref="G391:G393"/>
    <mergeCell ref="G395:G397"/>
    <mergeCell ref="D343:D345"/>
    <mergeCell ref="D400:D402"/>
    <mergeCell ref="D412:D414"/>
    <mergeCell ref="G384:G386"/>
    <mergeCell ref="G388:G390"/>
    <mergeCell ref="B376:B378"/>
    <mergeCell ref="B409:B411"/>
    <mergeCell ref="B412:B414"/>
    <mergeCell ref="C412:C414"/>
    <mergeCell ref="C340:C342"/>
    <mergeCell ref="B340:B342"/>
    <mergeCell ref="B343:B345"/>
    <mergeCell ref="B400:B402"/>
    <mergeCell ref="C400:C402"/>
    <mergeCell ref="B373:B375"/>
    <mergeCell ref="C373:C375"/>
    <mergeCell ref="B351:B353"/>
    <mergeCell ref="C351:C353"/>
    <mergeCell ref="B354:B356"/>
    <mergeCell ref="C354:C356"/>
    <mergeCell ref="B380:B382"/>
    <mergeCell ref="C380:C382"/>
    <mergeCell ref="B362:B364"/>
    <mergeCell ref="C362:C364"/>
    <mergeCell ref="B365:B367"/>
    <mergeCell ref="C365:C367"/>
    <mergeCell ref="B369:B371"/>
    <mergeCell ref="C369:C371"/>
    <mergeCell ref="B358:B360"/>
    <mergeCell ref="C358:C360"/>
    <mergeCell ref="C376:C378"/>
    <mergeCell ref="D376:D378"/>
    <mergeCell ref="D380:D382"/>
    <mergeCell ref="D373:D375"/>
    <mergeCell ref="G358:G360"/>
    <mergeCell ref="G362:G364"/>
    <mergeCell ref="G365:G367"/>
    <mergeCell ref="G369:G371"/>
    <mergeCell ref="G373:G378"/>
    <mergeCell ref="G380:G382"/>
    <mergeCell ref="D369:D371"/>
    <mergeCell ref="D358:D360"/>
    <mergeCell ref="D362:D364"/>
    <mergeCell ref="D365:D367"/>
    <mergeCell ref="G329:G331"/>
    <mergeCell ref="G333:G335"/>
    <mergeCell ref="G302:G304"/>
    <mergeCell ref="G299:G301"/>
    <mergeCell ref="B321:B323"/>
    <mergeCell ref="C321:C323"/>
    <mergeCell ref="B324:B326"/>
    <mergeCell ref="C324:C326"/>
    <mergeCell ref="G324:G326"/>
    <mergeCell ref="G321:G323"/>
    <mergeCell ref="G317:G319"/>
    <mergeCell ref="G314:G316"/>
    <mergeCell ref="G311:G313"/>
    <mergeCell ref="C299:C301"/>
    <mergeCell ref="B302:B304"/>
    <mergeCell ref="C302:C304"/>
    <mergeCell ref="B305:B307"/>
    <mergeCell ref="D308:D310"/>
    <mergeCell ref="C305:C307"/>
    <mergeCell ref="B299:B301"/>
    <mergeCell ref="D329:D331"/>
    <mergeCell ref="D333:D335"/>
    <mergeCell ref="D324:D326"/>
    <mergeCell ref="B329:B331"/>
    <mergeCell ref="G292:G294"/>
    <mergeCell ref="G295:G297"/>
    <mergeCell ref="G289:G291"/>
    <mergeCell ref="G308:G310"/>
    <mergeCell ref="G305:G307"/>
    <mergeCell ref="B308:B310"/>
    <mergeCell ref="C308:C310"/>
    <mergeCell ref="D299:D301"/>
    <mergeCell ref="D302:D304"/>
    <mergeCell ref="D305:D307"/>
    <mergeCell ref="D295:D297"/>
    <mergeCell ref="D289:D291"/>
    <mergeCell ref="D292:D294"/>
    <mergeCell ref="B292:B294"/>
    <mergeCell ref="C292:C294"/>
    <mergeCell ref="B295:B297"/>
    <mergeCell ref="C295:C297"/>
    <mergeCell ref="B289:B291"/>
    <mergeCell ref="G273:G284"/>
    <mergeCell ref="B286:B288"/>
    <mergeCell ref="C286:C288"/>
    <mergeCell ref="B273:B275"/>
    <mergeCell ref="C273:C275"/>
    <mergeCell ref="B276:B278"/>
    <mergeCell ref="C276:C278"/>
    <mergeCell ref="B279:B281"/>
    <mergeCell ref="C279:C281"/>
    <mergeCell ref="B282:B284"/>
    <mergeCell ref="C282:C284"/>
    <mergeCell ref="G286:G288"/>
    <mergeCell ref="D286:D288"/>
    <mergeCell ref="G257:G259"/>
    <mergeCell ref="G260:G262"/>
    <mergeCell ref="G263:G265"/>
    <mergeCell ref="G266:G271"/>
    <mergeCell ref="B257:B259"/>
    <mergeCell ref="C257:C259"/>
    <mergeCell ref="B260:B262"/>
    <mergeCell ref="C260:C262"/>
    <mergeCell ref="B263:B265"/>
    <mergeCell ref="C263:C265"/>
    <mergeCell ref="C266:C268"/>
    <mergeCell ref="D269:D271"/>
    <mergeCell ref="B266:B268"/>
    <mergeCell ref="G246:G248"/>
    <mergeCell ref="G249:G251"/>
    <mergeCell ref="G252:G254"/>
    <mergeCell ref="B246:B248"/>
    <mergeCell ref="B252:B254"/>
    <mergeCell ref="B249:B251"/>
    <mergeCell ref="C246:C248"/>
    <mergeCell ref="C249:C251"/>
    <mergeCell ref="C252:C254"/>
    <mergeCell ref="D249:D251"/>
    <mergeCell ref="D252:D254"/>
    <mergeCell ref="D246:D248"/>
    <mergeCell ref="G238:G240"/>
    <mergeCell ref="D242:D244"/>
    <mergeCell ref="B242:B244"/>
    <mergeCell ref="C242:C244"/>
    <mergeCell ref="G242:G244"/>
    <mergeCell ref="C238:C240"/>
    <mergeCell ref="D238:D240"/>
    <mergeCell ref="B238:B240"/>
    <mergeCell ref="G231:G233"/>
    <mergeCell ref="G234:G236"/>
    <mergeCell ref="D231:D233"/>
    <mergeCell ref="B231:B233"/>
    <mergeCell ref="C231:C233"/>
    <mergeCell ref="B234:B236"/>
    <mergeCell ref="C234:C236"/>
    <mergeCell ref="G228:G230"/>
    <mergeCell ref="G224:G226"/>
    <mergeCell ref="G218:G223"/>
    <mergeCell ref="B215:B217"/>
    <mergeCell ref="C215:C217"/>
    <mergeCell ref="B218:B220"/>
    <mergeCell ref="C218:C220"/>
    <mergeCell ref="B221:B223"/>
    <mergeCell ref="C221:C223"/>
    <mergeCell ref="B224:B226"/>
    <mergeCell ref="C224:C226"/>
    <mergeCell ref="D215:D217"/>
    <mergeCell ref="D218:D220"/>
    <mergeCell ref="D221:D223"/>
    <mergeCell ref="D224:D226"/>
    <mergeCell ref="G205:G207"/>
    <mergeCell ref="G208:G210"/>
    <mergeCell ref="G211:G213"/>
    <mergeCell ref="G215:G217"/>
    <mergeCell ref="B205:B207"/>
    <mergeCell ref="C205:C207"/>
    <mergeCell ref="B208:B210"/>
    <mergeCell ref="C208:C210"/>
    <mergeCell ref="B211:B213"/>
    <mergeCell ref="C211:C213"/>
    <mergeCell ref="D205:D207"/>
    <mergeCell ref="D208:D210"/>
    <mergeCell ref="D211:D213"/>
    <mergeCell ref="G180:G182"/>
    <mergeCell ref="G183:G185"/>
    <mergeCell ref="G186:G188"/>
    <mergeCell ref="B173:B175"/>
    <mergeCell ref="C173:C175"/>
    <mergeCell ref="B158:B160"/>
    <mergeCell ref="C158:C160"/>
    <mergeCell ref="B161:B163"/>
    <mergeCell ref="C161:C163"/>
    <mergeCell ref="B164:B166"/>
    <mergeCell ref="C164:C166"/>
    <mergeCell ref="D180:D182"/>
    <mergeCell ref="D183:D185"/>
    <mergeCell ref="D186:D188"/>
    <mergeCell ref="B180:B182"/>
    <mergeCell ref="C180:C182"/>
    <mergeCell ref="B183:B185"/>
    <mergeCell ref="C183:C185"/>
    <mergeCell ref="B186:B188"/>
    <mergeCell ref="C186:C188"/>
    <mergeCell ref="G173:G175"/>
    <mergeCell ref="G176:G178"/>
    <mergeCell ref="G167:G169"/>
    <mergeCell ref="G170:G172"/>
    <mergeCell ref="G158:G163"/>
    <mergeCell ref="G164:G166"/>
    <mergeCell ref="G140:G142"/>
    <mergeCell ref="G149:G151"/>
    <mergeCell ref="G152:G154"/>
    <mergeCell ref="G143:G148"/>
    <mergeCell ref="D149:D151"/>
    <mergeCell ref="D137:D139"/>
    <mergeCell ref="D140:D142"/>
    <mergeCell ref="D152:D154"/>
    <mergeCell ref="D161:D163"/>
    <mergeCell ref="G123:G125"/>
    <mergeCell ref="G127:G129"/>
    <mergeCell ref="G131:G133"/>
    <mergeCell ref="B123:B125"/>
    <mergeCell ref="B127:B129"/>
    <mergeCell ref="C123:C125"/>
    <mergeCell ref="C127:C129"/>
    <mergeCell ref="G134:G139"/>
    <mergeCell ref="G155:G157"/>
    <mergeCell ref="D134:D136"/>
    <mergeCell ref="B131:B133"/>
    <mergeCell ref="C131:C133"/>
    <mergeCell ref="B134:B136"/>
    <mergeCell ref="C134:C136"/>
    <mergeCell ref="B137:B139"/>
    <mergeCell ref="C137:C139"/>
    <mergeCell ref="B140:B142"/>
    <mergeCell ref="C104:C106"/>
    <mergeCell ref="C108:C110"/>
    <mergeCell ref="C111:C113"/>
    <mergeCell ref="G100:G102"/>
    <mergeCell ref="B96:B98"/>
    <mergeCell ref="C96:C98"/>
    <mergeCell ref="E103:F103"/>
    <mergeCell ref="E107:F107"/>
    <mergeCell ref="D104:D106"/>
    <mergeCell ref="B104:B106"/>
    <mergeCell ref="G108:G113"/>
    <mergeCell ref="G104:G106"/>
    <mergeCell ref="G115:G117"/>
    <mergeCell ref="G118:G120"/>
    <mergeCell ref="G85:G87"/>
    <mergeCell ref="G89:G94"/>
    <mergeCell ref="B85:B87"/>
    <mergeCell ref="C85:C87"/>
    <mergeCell ref="D85:D87"/>
    <mergeCell ref="C115:C117"/>
    <mergeCell ref="D115:D117"/>
    <mergeCell ref="B115:B117"/>
    <mergeCell ref="G96:G98"/>
    <mergeCell ref="C100:C102"/>
    <mergeCell ref="D100:D102"/>
    <mergeCell ref="B100:B102"/>
    <mergeCell ref="E88:F88"/>
    <mergeCell ref="E95:F95"/>
    <mergeCell ref="E99:F99"/>
    <mergeCell ref="D89:D91"/>
    <mergeCell ref="B89:B91"/>
    <mergeCell ref="C89:C91"/>
    <mergeCell ref="D96:D98"/>
    <mergeCell ref="C92:C94"/>
    <mergeCell ref="D92:D94"/>
    <mergeCell ref="B92:B94"/>
    <mergeCell ref="G29:G31"/>
    <mergeCell ref="B32:B34"/>
    <mergeCell ref="C32:C34"/>
    <mergeCell ref="D32:D34"/>
    <mergeCell ref="B29:B31"/>
    <mergeCell ref="C29:C31"/>
    <mergeCell ref="D29:D31"/>
    <mergeCell ref="G46:G48"/>
    <mergeCell ref="C49:C51"/>
    <mergeCell ref="D49:D51"/>
    <mergeCell ref="G49:G51"/>
    <mergeCell ref="B46:B48"/>
    <mergeCell ref="C46:C48"/>
    <mergeCell ref="G39:G41"/>
    <mergeCell ref="G36:G38"/>
    <mergeCell ref="D36:D38"/>
    <mergeCell ref="B36:B38"/>
    <mergeCell ref="C36:C38"/>
    <mergeCell ref="G19:G21"/>
    <mergeCell ref="B19:B21"/>
    <mergeCell ref="E18:F18"/>
    <mergeCell ref="C19:C21"/>
    <mergeCell ref="B22:B24"/>
    <mergeCell ref="G22:G24"/>
    <mergeCell ref="G192:G194"/>
    <mergeCell ref="G198:G200"/>
    <mergeCell ref="G201:G203"/>
    <mergeCell ref="C22:C24"/>
    <mergeCell ref="D22:D24"/>
    <mergeCell ref="B201:B203"/>
    <mergeCell ref="C201:C203"/>
    <mergeCell ref="D173:D175"/>
    <mergeCell ref="D176:D178"/>
    <mergeCell ref="G26:G28"/>
    <mergeCell ref="D26:D28"/>
    <mergeCell ref="D46:D48"/>
    <mergeCell ref="D143:D145"/>
    <mergeCell ref="D146:D148"/>
    <mergeCell ref="D111:D113"/>
    <mergeCell ref="D123:D125"/>
    <mergeCell ref="D53:D55"/>
    <mergeCell ref="D68:D70"/>
    <mergeCell ref="D347:D349"/>
    <mergeCell ref="B347:B349"/>
    <mergeCell ref="C347:C349"/>
    <mergeCell ref="G32:G34"/>
    <mergeCell ref="C39:C41"/>
    <mergeCell ref="D39:D41"/>
    <mergeCell ref="D409:D411"/>
    <mergeCell ref="D384:D386"/>
    <mergeCell ref="B384:B386"/>
    <mergeCell ref="C384:C386"/>
    <mergeCell ref="D391:D393"/>
    <mergeCell ref="D395:D397"/>
    <mergeCell ref="G189:G191"/>
    <mergeCell ref="G195:G197"/>
    <mergeCell ref="D170:D172"/>
    <mergeCell ref="D164:D166"/>
    <mergeCell ref="D158:D160"/>
    <mergeCell ref="D155:D157"/>
    <mergeCell ref="C289:C291"/>
    <mergeCell ref="D311:D313"/>
    <mergeCell ref="D314:D316"/>
    <mergeCell ref="D317:D319"/>
    <mergeCell ref="D321:D323"/>
    <mergeCell ref="B317:B319"/>
    <mergeCell ref="B16:C16"/>
    <mergeCell ref="C75:C77"/>
    <mergeCell ref="C78:C80"/>
    <mergeCell ref="C81:C83"/>
    <mergeCell ref="B176:B178"/>
    <mergeCell ref="C176:C178"/>
    <mergeCell ref="B198:B200"/>
    <mergeCell ref="C198:C200"/>
    <mergeCell ref="B189:B191"/>
    <mergeCell ref="C189:C191"/>
    <mergeCell ref="B192:B194"/>
    <mergeCell ref="C192:C194"/>
    <mergeCell ref="B167:B169"/>
    <mergeCell ref="C167:C169"/>
    <mergeCell ref="C53:C55"/>
    <mergeCell ref="C68:C70"/>
    <mergeCell ref="B81:B83"/>
    <mergeCell ref="C60:C62"/>
    <mergeCell ref="B60:B62"/>
    <mergeCell ref="C56:C58"/>
    <mergeCell ref="B56:B58"/>
    <mergeCell ref="B64:B66"/>
    <mergeCell ref="C64:C66"/>
    <mergeCell ref="B111:B113"/>
    <mergeCell ref="B314:B316"/>
    <mergeCell ref="C314:C316"/>
    <mergeCell ref="D131:D133"/>
    <mergeCell ref="C140:C142"/>
    <mergeCell ref="B195:B197"/>
    <mergeCell ref="C195:C197"/>
    <mergeCell ref="D189:D191"/>
    <mergeCell ref="D192:D194"/>
    <mergeCell ref="D195:D197"/>
    <mergeCell ref="D198:D200"/>
    <mergeCell ref="D201:D203"/>
    <mergeCell ref="D234:D236"/>
    <mergeCell ref="C170:C172"/>
    <mergeCell ref="C155:C157"/>
    <mergeCell ref="B143:B145"/>
    <mergeCell ref="C143:C145"/>
    <mergeCell ref="B146:B148"/>
    <mergeCell ref="C146:C148"/>
    <mergeCell ref="D167:D169"/>
    <mergeCell ref="D260:D262"/>
    <mergeCell ref="D263:D265"/>
    <mergeCell ref="D266:D268"/>
    <mergeCell ref="B311:B313"/>
    <mergeCell ref="C311:C313"/>
    <mergeCell ref="D108:D110"/>
    <mergeCell ref="B108:B110"/>
    <mergeCell ref="C118:C120"/>
    <mergeCell ref="D118:D120"/>
    <mergeCell ref="B118:B120"/>
    <mergeCell ref="G53:G55"/>
    <mergeCell ref="E42:F42"/>
    <mergeCell ref="E52:F52"/>
    <mergeCell ref="D43:D45"/>
    <mergeCell ref="C43:C45"/>
    <mergeCell ref="G43:G45"/>
    <mergeCell ref="D78:D80"/>
    <mergeCell ref="D81:D83"/>
    <mergeCell ref="G68:G70"/>
    <mergeCell ref="E74:F74"/>
    <mergeCell ref="G75:G77"/>
    <mergeCell ref="C71:C73"/>
    <mergeCell ref="G71:G73"/>
    <mergeCell ref="G64:G66"/>
    <mergeCell ref="G78:G83"/>
    <mergeCell ref="G56:G58"/>
    <mergeCell ref="D60:D62"/>
    <mergeCell ref="G60:G62"/>
    <mergeCell ref="D56:D58"/>
    <mergeCell ref="E63:F63"/>
    <mergeCell ref="E67:F67"/>
    <mergeCell ref="D64:D66"/>
    <mergeCell ref="E59:F59"/>
    <mergeCell ref="D388:D390"/>
    <mergeCell ref="B388:B390"/>
    <mergeCell ref="C388:C390"/>
    <mergeCell ref="B39:B41"/>
    <mergeCell ref="D404:D406"/>
    <mergeCell ref="B404:B406"/>
    <mergeCell ref="C404:C406"/>
    <mergeCell ref="E25:F25"/>
    <mergeCell ref="B26:B28"/>
    <mergeCell ref="E35:F35"/>
    <mergeCell ref="C26:C28"/>
    <mergeCell ref="B53:B55"/>
    <mergeCell ref="B43:B45"/>
    <mergeCell ref="B49:B51"/>
    <mergeCell ref="B78:B80"/>
    <mergeCell ref="B75:B77"/>
    <mergeCell ref="B71:B73"/>
    <mergeCell ref="D75:D77"/>
    <mergeCell ref="D71:D73"/>
    <mergeCell ref="B68:B70"/>
    <mergeCell ref="D127:D129"/>
    <mergeCell ref="E114:F114"/>
    <mergeCell ref="C317:C319"/>
    <mergeCell ref="D257:D259"/>
  </mergeCells>
  <dataValidations count="1">
    <dataValidation type="list" allowBlank="1" showInputMessage="1" showErrorMessage="1" sqref="D22 D26 D29 D32 D36 D39 D43 D46 D49 D53 D56 D60 D64 D68 D71 D75 D78 D81 D85 D89 D92 D96 D100 D104 D108 D111 D115 D118 D123 D127 D131 D134 D137 D140 D143 D146 D149 D152 D155 D158 D161 D164 D167 D170 D173 D176 D180 D183 D186 D189 D192 D195 D198 D201 D205 D208 D211 D215 D218 D221 D224 D228 D231 D234 D238 D242 D246 D249 D252 D257 D260 D263 D266 D269 D273 D276 D279 D282 D286 D289 D292 D295 D299 D302 D305 D308 D311 D314 D317 D321 D324 D329 D333 D337 D340 D343 D347 D351 D354 D358 D362 D365 D369 D373 D376 D380 D384 D388 D391 D395 D400 D404 D409 D412 D416 D419 D423 D426" xr:uid="{00000000-0002-0000-0300-000000000000}">
      <formula1>$XFD$1:$XFD$1</formula1>
    </dataValidation>
  </dataValidations>
  <pageMargins left="0.7" right="0.7" top="0.75" bottom="0.75" header="0.3" footer="0.3"/>
  <pageSetup scale="26" orientation="portrait" r:id="rId1"/>
  <rowBreaks count="1" manualBreakCount="1">
    <brk id="353" min="1" max="9" man="1"/>
  </rowBreaks>
  <colBreaks count="1" manualBreakCount="1">
    <brk id="7" max="43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AJ63"/>
  <sheetViews>
    <sheetView workbookViewId="0">
      <selection activeCell="G5" sqref="G5"/>
    </sheetView>
  </sheetViews>
  <sheetFormatPr baseColWidth="10" defaultRowHeight="15"/>
  <cols>
    <col min="1" max="1" width="51.85546875" style="68" customWidth="1"/>
    <col min="2" max="2" width="15.7109375" customWidth="1"/>
    <col min="3" max="3" width="23.28515625" customWidth="1"/>
    <col min="4" max="4" width="23.140625" customWidth="1"/>
    <col min="5" max="12" width="20.5703125" customWidth="1"/>
    <col min="13" max="13" width="18.7109375" customWidth="1"/>
    <col min="14" max="17" width="20.5703125" customWidth="1"/>
    <col min="18" max="19" width="22.7109375" style="63" customWidth="1"/>
  </cols>
  <sheetData>
    <row r="1" spans="1:36" ht="51.75" customHeight="1" thickBot="1">
      <c r="A1" s="67"/>
      <c r="B1" s="108" t="s">
        <v>302</v>
      </c>
      <c r="C1" s="69" t="s">
        <v>303</v>
      </c>
      <c r="D1" s="69" t="s">
        <v>304</v>
      </c>
      <c r="E1" s="109" t="s">
        <v>305</v>
      </c>
      <c r="F1" s="158" t="s">
        <v>374</v>
      </c>
      <c r="G1" s="158" t="s">
        <v>375</v>
      </c>
      <c r="H1" s="158" t="s">
        <v>380</v>
      </c>
      <c r="I1" s="158" t="s">
        <v>376</v>
      </c>
      <c r="J1" s="158" t="s">
        <v>377</v>
      </c>
      <c r="K1" s="158" t="s">
        <v>381</v>
      </c>
      <c r="L1" s="158" t="s">
        <v>382</v>
      </c>
      <c r="M1" s="158" t="s">
        <v>383</v>
      </c>
      <c r="N1" s="158" t="s">
        <v>384</v>
      </c>
      <c r="O1" s="158" t="s">
        <v>385</v>
      </c>
      <c r="P1" s="158" t="s">
        <v>386</v>
      </c>
      <c r="Q1" s="158" t="s">
        <v>387</v>
      </c>
      <c r="R1" s="85"/>
      <c r="S1" s="85"/>
      <c r="T1" s="498" t="s">
        <v>308</v>
      </c>
      <c r="U1" s="498"/>
      <c r="V1" s="499" t="s">
        <v>309</v>
      </c>
      <c r="W1" s="499"/>
      <c r="X1" s="498" t="s">
        <v>310</v>
      </c>
      <c r="Y1" s="498"/>
      <c r="Z1" s="497" t="s">
        <v>311</v>
      </c>
      <c r="AA1" s="497"/>
      <c r="AB1" s="498" t="s">
        <v>312</v>
      </c>
      <c r="AC1" s="498"/>
      <c r="AD1" s="119"/>
      <c r="AE1" s="497" t="s">
        <v>313</v>
      </c>
      <c r="AF1" s="497"/>
      <c r="AG1" s="496" t="s">
        <v>314</v>
      </c>
      <c r="AH1" s="496"/>
      <c r="AI1" s="497" t="s">
        <v>315</v>
      </c>
      <c r="AJ1" s="497"/>
    </row>
    <row r="2" spans="1:36" ht="24" thickBot="1">
      <c r="A2" s="8" t="s">
        <v>106</v>
      </c>
      <c r="B2" s="87">
        <f>+SUM(B3:B11)</f>
        <v>0</v>
      </c>
      <c r="C2" s="87">
        <f>+SUM(C3:C11)</f>
        <v>0</v>
      </c>
      <c r="D2" s="87">
        <f>+SUM(D3:D11)</f>
        <v>0</v>
      </c>
      <c r="E2" s="91">
        <f>+SUM(E3:E11)</f>
        <v>0</v>
      </c>
      <c r="F2" s="154"/>
      <c r="G2" s="154"/>
      <c r="H2" s="154"/>
      <c r="I2" s="154"/>
      <c r="J2" s="154"/>
      <c r="K2" s="154"/>
      <c r="L2" s="154"/>
      <c r="M2" s="154"/>
      <c r="N2" s="154"/>
      <c r="O2" s="154"/>
      <c r="P2" s="154"/>
      <c r="Q2" s="154"/>
      <c r="R2" s="77"/>
      <c r="S2" s="77"/>
      <c r="T2" s="102" t="s">
        <v>306</v>
      </c>
      <c r="U2" s="102" t="s">
        <v>307</v>
      </c>
      <c r="V2" s="104" t="s">
        <v>306</v>
      </c>
      <c r="W2" s="104" t="s">
        <v>307</v>
      </c>
      <c r="X2" s="102" t="s">
        <v>306</v>
      </c>
      <c r="Y2" s="102" t="s">
        <v>307</v>
      </c>
      <c r="Z2" s="104" t="s">
        <v>306</v>
      </c>
      <c r="AA2" s="104" t="s">
        <v>307</v>
      </c>
      <c r="AB2" s="102" t="s">
        <v>306</v>
      </c>
      <c r="AC2" s="102" t="s">
        <v>307</v>
      </c>
      <c r="AD2" s="102"/>
      <c r="AE2" s="104" t="s">
        <v>306</v>
      </c>
      <c r="AF2" s="104" t="s">
        <v>307</v>
      </c>
      <c r="AG2" s="102" t="s">
        <v>306</v>
      </c>
      <c r="AH2" s="102" t="s">
        <v>307</v>
      </c>
      <c r="AI2" s="104" t="s">
        <v>306</v>
      </c>
      <c r="AJ2" s="104" t="s">
        <v>307</v>
      </c>
    </row>
    <row r="3" spans="1:36" ht="31.5">
      <c r="A3" s="73" t="s">
        <v>107</v>
      </c>
      <c r="B3" s="79">
        <f>+COUNTIF('EVIDENCIA-INF.DOCUMENTAL'!$D$19:$D$24,"NO SE HACE")</f>
        <v>0</v>
      </c>
      <c r="C3" s="79">
        <f>+COUNTIF('EVIDENCIA-INF.DOCUMENTAL'!$D$19:$D$24,"SE HACE PERO NO ESTA DOCUMENTADO")</f>
        <v>0</v>
      </c>
      <c r="D3" s="79">
        <f>+COUNTIF('EVIDENCIA-INF.DOCUMENTAL'!$D$19:$D$24,"ESTA DOCUMENTADO PERO NO SE HACE DE ESA FORMA")</f>
        <v>0</v>
      </c>
      <c r="E3" s="81">
        <f>+COUNTIF('EVIDENCIA-INF.DOCUMENTAL'!$D$19:$D$24,"ESTA DOCUMENTADO PERO NO SE HACE DE ESA FORMA")</f>
        <v>0</v>
      </c>
      <c r="F3" s="155"/>
      <c r="G3" s="155"/>
      <c r="H3" s="155"/>
      <c r="I3" s="155"/>
      <c r="J3" s="155"/>
      <c r="K3" s="155"/>
      <c r="L3" s="155"/>
      <c r="M3" s="78">
        <f>+IF('EVIDENCIA-INF.DOCUMENTAL'!$D$22="NO SE HACE",0,IF('EVIDENCIA-INF.DOCUMENTAL'!$D$22="SE HACE PERO NO ESTA DOCUMENTADO",0.5,IF('EVIDENCIA-INF.DOCUMENTAL'!$D$22="ESTA DOCUMENTADO PERO NO SE HACE DE ESA FORMA",0.5,IF('EVIDENCIA-INF.DOCUMENTAL'!$D$22="SE HACE COMO ESTA DOCUMENTADO",1,0))))</f>
        <v>0</v>
      </c>
      <c r="N3" s="155"/>
      <c r="O3" s="78" t="e">
        <f>+IF('EVIDENCIA-INF.DOCUMENTAL'!#REF!="NO SE HACE",0,IF('EVIDENCIA-INF.DOCUMENTAL'!#REF!="SE HACE PERO NO ESTA DOCUMENTADO",0.5,IF('EVIDENCIA-INF.DOCUMENTAL'!#REF!="ESTA DOCUMENTADO PERO NO SE HACE DE ESA FORMA",0.5,IF('EVIDENCIA-INF.DOCUMENTAL'!#REF!="SE HACE COMO ESTA DOCUMENTADO",1,0))))+IF('EVIDENCIA-INF.DOCUMENTAL'!$D$22="NO SE HACE",0,IF('EVIDENCIA-INF.DOCUMENTAL'!$D$22="SE HACE PERO NO ESTA DOCUMENTADO",0.5,IF('EVIDENCIA-INF.DOCUMENTAL'!$D$22="ESTA DOCUMENTADO PERO NO SE HACE DE ESA FORMA",0.5,IF('EVIDENCIA-INF.DOCUMENTAL'!$D$22="SE HACE COMO ESTA DOCUMENTADO",1,0))))</f>
        <v>#REF!</v>
      </c>
      <c r="P3" s="78">
        <f>+IF('EVIDENCIA-INF.DOCUMENTAL'!$D$22="NO SE HACE",0,IF('EVIDENCIA-INF.DOCUMENTAL'!$D$22="SE HACE PERO NO ESTA DOCUMENTADO",0.5,IF('EVIDENCIA-INF.DOCUMENTAL'!$D$22="ESTA DOCUMENTADO PERO NO SE HACE DE ESA FORMA",0.5,IF('EVIDENCIA-INF.DOCUMENTAL'!$D$22="SE HACE COMO ESTA DOCUMENTADO",1,0))))</f>
        <v>0</v>
      </c>
      <c r="Q3" s="155"/>
      <c r="R3" s="70"/>
      <c r="S3" s="103" t="s">
        <v>302</v>
      </c>
      <c r="T3" s="64">
        <f>+B2</f>
        <v>0</v>
      </c>
      <c r="U3" s="65">
        <f>T3*30%/12</f>
        <v>0</v>
      </c>
      <c r="V3" s="111">
        <f>+B12</f>
        <v>0</v>
      </c>
      <c r="W3" s="105">
        <f>V3*30%/12</f>
        <v>0</v>
      </c>
      <c r="X3" s="110">
        <f>+B20</f>
        <v>0</v>
      </c>
      <c r="Y3" s="65">
        <f>X3*30%/12</f>
        <v>0</v>
      </c>
      <c r="Z3" s="111">
        <f>+B31</f>
        <v>0</v>
      </c>
      <c r="AA3" s="105">
        <f>Z3*30%/12</f>
        <v>0</v>
      </c>
      <c r="AB3" s="110">
        <f>+B37</f>
        <v>0</v>
      </c>
      <c r="AC3" s="65">
        <f>AB3*30%/12</f>
        <v>0</v>
      </c>
      <c r="AD3" s="65"/>
      <c r="AE3" s="111">
        <f>+B41</f>
        <v>0</v>
      </c>
      <c r="AF3" s="105">
        <f>AE3*30%/12</f>
        <v>0</v>
      </c>
      <c r="AG3" s="110">
        <f>+B52</f>
        <v>0</v>
      </c>
      <c r="AH3" s="65">
        <f>AG3*30%/12</f>
        <v>0</v>
      </c>
      <c r="AI3" s="111">
        <f>+B55</f>
        <v>0</v>
      </c>
      <c r="AJ3" s="105">
        <f>AI3*30%/12</f>
        <v>0</v>
      </c>
    </row>
    <row r="4" spans="1:36" ht="21">
      <c r="A4" s="74" t="s">
        <v>108</v>
      </c>
      <c r="B4" s="78">
        <f>+COUNTIF('EVIDENCIA-INF.DOCUMENTAL'!$D$26:$D$34,"NO SE HACE")</f>
        <v>0</v>
      </c>
      <c r="C4" s="78">
        <f>+COUNTIF('EVIDENCIA-INF.DOCUMENTAL'!$D$26:$D$34,"SE HACE PERO NO ESTA DOCUMENTADO")</f>
        <v>0</v>
      </c>
      <c r="D4" s="78">
        <f>+COUNTIF('EVIDENCIA-INF.DOCUMENTAL'!$D$26:$D$34,"ESTA DOCUMENTADO PERO NO SE HACE DE ESA FORMA")</f>
        <v>0</v>
      </c>
      <c r="E4" s="82">
        <f>+COUNTIF('EVIDENCIA-INF.DOCUMENTAL'!$D$26:$D$34,"ESTA DOCUMENTADO PERO NO SE HACE DE ESA FORMA")</f>
        <v>0</v>
      </c>
      <c r="F4" s="155"/>
      <c r="G4" s="78">
        <f>+IF('EVIDENCIA-INF.DOCUMENTAL'!$D$29="NO SE HACE",0,IF('EVIDENCIA-INF.DOCUMENTAL'!$D$29="SE HACE PERO NO ESTA DOCUMENTADO",0.5,IF('EVIDENCIA-INF.DOCUMENTAL'!$D$29="ESTA DOCUMENTADO PERO NO SE HACE DE ESA FORMA",0.5,IF('EVIDENCIA-INF.DOCUMENTAL'!$D$29="SE HACE COMO ESTA DOCUMENTADO",1,0))))</f>
        <v>0</v>
      </c>
      <c r="H4" s="155"/>
      <c r="I4" s="155"/>
      <c r="J4" s="155"/>
      <c r="K4" s="155"/>
      <c r="L4" s="155"/>
      <c r="M4" s="78">
        <f>+IF('EVIDENCIA-INF.DOCUMENTAL'!$D$26="NO SE HACE",0,IF('EVIDENCIA-INF.DOCUMENTAL'!$D$26="SE HACE PERO NO ESTA DOCUMENTADO",0.5,IF('EVIDENCIA-INF.DOCUMENTAL'!$D$26="ESTA DOCUMENTADO PERO NO SE HACE DE ESA FORMA",0.5,IF('EVIDENCIA-INF.DOCUMENTAL'!$D$26="SE HACE COMO ESTA DOCUMENTADO",1,0))))+IF('EVIDENCIA-INF.DOCUMENTAL'!$D$29="NO SE HACE",0,IF('EVIDENCIA-INF.DOCUMENTAL'!$D$29="SE HACE PERO NO ESTA DOCUMENTADO",0.5,IF('EVIDENCIA-INF.DOCUMENTAL'!$D$29="ESTA DOCUMENTADO PERO NO SE HACE DE ESA FORMA",0.5,IF('EVIDENCIA-INF.DOCUMENTAL'!$D$29="SE HACE COMO ESTA DOCUMENTADO",1,0))))+IF('EVIDENCIA-INF.DOCUMENTAL'!$D$32="NO SE HACE",0,IF('EVIDENCIA-INF.DOCUMENTAL'!$D$32="SE HACE PERO NO ESTA DOCUMENTADO",0.5,IF('EVIDENCIA-INF.DOCUMENTAL'!$D$32="ESTA DOCUMENTADO PERO NO SE HACE DE ESA FORMA",0.5,IF('EVIDENCIA-INF.DOCUMENTAL'!$D$32="SE HACE COMO ESTA DOCUMENTADO",1,0))))</f>
        <v>0</v>
      </c>
      <c r="N4" s="155"/>
      <c r="O4" s="78">
        <f>+IF('EVIDENCIA-INF.DOCUMENTAL'!$D$26="NO SE HACE",0,IF('EVIDENCIA-INF.DOCUMENTAL'!$D$26="SE HACE PERO NO ESTA DOCUMENTADO",0.5,IF('EVIDENCIA-INF.DOCUMENTAL'!$D$26="ESTA DOCUMENTADO PERO NO SE HACE DE ESA FORMA",0.5,IF('EVIDENCIA-INF.DOCUMENTAL'!$D$26="SE HACE COMO ESTA DOCUMENTADO",1,0))))+IF('EVIDENCIA-INF.DOCUMENTAL'!$D$32="NO SE HACE",0,IF('EVIDENCIA-INF.DOCUMENTAL'!$D$32="SE HACE PERO NO ESTA DOCUMENTADO",0.5,IF('EVIDENCIA-INF.DOCUMENTAL'!$D$32="ESTA DOCUMENTADO PERO NO SE HACE DE ESA FORMA",0.5,IF('EVIDENCIA-INF.DOCUMENTAL'!$D$32="SE HACE COMO ESTA DOCUMENTADO",1,0))))</f>
        <v>0</v>
      </c>
      <c r="P4" s="78">
        <f>+IF('EVIDENCIA-INF.DOCUMENTAL'!$D$26="NO SE HACE",0,IF('EVIDENCIA-INF.DOCUMENTAL'!$D$26="SE HACE PERO NO ESTA DOCUMENTADO",0.5,IF('EVIDENCIA-INF.DOCUMENTAL'!$D$26="ESTA DOCUMENTADO PERO NO SE HACE DE ESA FORMA",0.5,IF('EVIDENCIA-INF.DOCUMENTAL'!$D$26="SE HACE COMO ESTA DOCUMENTADO",1,0))))+IF('EVIDENCIA-INF.DOCUMENTAL'!$D$29="NO SE HACE",0,IF('EVIDENCIA-INF.DOCUMENTAL'!$D$29="SE HACE PERO NO ESTA DOCUMENTADO",0.5,IF('EVIDENCIA-INF.DOCUMENTAL'!$D$29="ESTA DOCUMENTADO PERO NO SE HACE DE ESA FORMA",0.5,IF('EVIDENCIA-INF.DOCUMENTAL'!$D$29="SE HACE COMO ESTA DOCUMENTADO",1,0))))</f>
        <v>0</v>
      </c>
      <c r="Q4" s="155"/>
      <c r="R4" s="70"/>
      <c r="S4" s="103" t="s">
        <v>303</v>
      </c>
      <c r="T4" s="64">
        <f>+C2</f>
        <v>0</v>
      </c>
      <c r="U4" s="65">
        <f>T4*15%/12</f>
        <v>0</v>
      </c>
      <c r="V4" s="111">
        <f>+C12</f>
        <v>0</v>
      </c>
      <c r="W4" s="105">
        <f>V4*15%/12</f>
        <v>0</v>
      </c>
      <c r="X4" s="110">
        <f>+C20</f>
        <v>0</v>
      </c>
      <c r="Y4" s="65">
        <f>X4*15%/12</f>
        <v>0</v>
      </c>
      <c r="Z4" s="111">
        <f>+C31</f>
        <v>0</v>
      </c>
      <c r="AA4" s="105">
        <f>Z4*15%/12</f>
        <v>0</v>
      </c>
      <c r="AB4" s="110">
        <f>+C37</f>
        <v>0</v>
      </c>
      <c r="AC4" s="65">
        <f>AB4*15%/12</f>
        <v>0</v>
      </c>
      <c r="AD4" s="65"/>
      <c r="AE4" s="111">
        <f>+C41</f>
        <v>0</v>
      </c>
      <c r="AF4" s="105">
        <f>AE4*15%/12</f>
        <v>0</v>
      </c>
      <c r="AG4" s="110">
        <f>+C52</f>
        <v>0</v>
      </c>
      <c r="AH4" s="65">
        <f>AG4*15%/12</f>
        <v>0</v>
      </c>
      <c r="AI4" s="111">
        <f>+C55</f>
        <v>0</v>
      </c>
      <c r="AJ4" s="105">
        <f>AI4*15%/12</f>
        <v>0</v>
      </c>
    </row>
    <row r="5" spans="1:36" ht="31.5">
      <c r="A5" s="75" t="s">
        <v>109</v>
      </c>
      <c r="B5" s="78">
        <f>+COUNTIF('EVIDENCIA-INF.DOCUMENTAL'!$D$36:$D$41,"NO SE HACE")</f>
        <v>0</v>
      </c>
      <c r="C5" s="78">
        <f>+COUNTIF('EVIDENCIA-INF.DOCUMENTAL'!$D$36:$D$41,"SE HACE PERO NO ESTA DOCUMENTADO")</f>
        <v>0</v>
      </c>
      <c r="D5" s="78">
        <f>+COUNTIF('EVIDENCIA-INF.DOCUMENTAL'!$D$36:$D$41,"ESTA DOCUMENTADO PERO NO SE HACE DE ESA FORMA")</f>
        <v>0</v>
      </c>
      <c r="E5" s="83">
        <f>+COUNTIF('EVIDENCIA-INF.DOCUMENTAL'!$D$36:$D$41,"ESTA DOCUMENTADO PERO NO SE HACE DE ESA FORMA")</f>
        <v>0</v>
      </c>
      <c r="F5" s="156"/>
      <c r="G5" s="156"/>
      <c r="H5" s="78">
        <f>+IF('EVIDENCIA-INF.DOCUMENTAL'!$D$36="NO SE HACE",0,IF('EVIDENCIA-INF.DOCUMENTAL'!$D$36="SE HACE PERO NO ESTA DOCUMENTADO",0.5,IF('EVIDENCIA-INF.DOCUMENTAL'!$D$36="ESTA DOCUMENTADO PERO NO SE HACE DE ESA FORMA",0.5,IF('EVIDENCIA-INF.DOCUMENTAL'!$D$36="SE HACE COMO ESTA DOCUMENTADO",1,0))))+(IF('EVIDENCIA-INF.DOCUMENTAL'!$D$39="NO SE HACE",0,IF('EVIDENCIA-INF.DOCUMENTAL'!$D$39="SE HACE PERO NO ESTA DOCUMENTADO",0.5,IF('EVIDENCIA-INF.DOCUMENTAL'!$D$39="ESTA DOCUMENTADO PERO NO SE HACE DE ESA FORMA",0.5,IF('EVIDENCIA-INF.DOCUMENTAL'!$D$39="SE HACE COMO ESTA DOCUMENTADO",1,0)))))</f>
        <v>0</v>
      </c>
      <c r="I5" s="156"/>
      <c r="J5" s="156"/>
      <c r="K5" s="156"/>
      <c r="L5" s="156"/>
      <c r="M5" s="78">
        <f>+IF('EVIDENCIA-INF.DOCUMENTAL'!$D$36="NO SE HACE",0,IF('EVIDENCIA-INF.DOCUMENTAL'!$D$36="SE HACE PERO NO ESTA DOCUMENTADO",0.5,IF('EVIDENCIA-INF.DOCUMENTAL'!$D$36="ESTA DOCUMENTADO PERO NO SE HACE DE ESA FORMA",0.5,IF('EVIDENCIA-INF.DOCUMENTAL'!$D$36="SE HACE COMO ESTA DOCUMENTADO",1,0))))</f>
        <v>0</v>
      </c>
      <c r="N5" s="156"/>
      <c r="O5" s="156"/>
      <c r="P5" s="78">
        <f>+IF('EVIDENCIA-INF.DOCUMENTAL'!$D$36="NO SE HACE",0,IF('EVIDENCIA-INF.DOCUMENTAL'!$D$36="SE HACE PERO NO ESTA DOCUMENTADO",0.5,IF('EVIDENCIA-INF.DOCUMENTAL'!$D$36="ESTA DOCUMENTADO PERO NO SE HACE DE ESA FORMA",0.5,IF('EVIDENCIA-INF.DOCUMENTAL'!$D$36="SE HACE COMO ESTA DOCUMENTADO",1,0))))+IF('EVIDENCIA-INF.DOCUMENTAL'!$D$39="NO SE HACE",0,IF('EVIDENCIA-INF.DOCUMENTAL'!$D$39="SE HACE PERO NO ESTA DOCUMENTADO",0.5,IF('EVIDENCIA-INF.DOCUMENTAL'!$D$39="ESTA DOCUMENTADO PERO NO SE HACE DE ESA FORMA",0.5,IF('EVIDENCIA-INF.DOCUMENTAL'!$D$39="SE HACE COMO ESTA DOCUMENTADO",1,0))))</f>
        <v>0</v>
      </c>
      <c r="Q5" s="156"/>
      <c r="R5" s="70"/>
      <c r="S5" s="103" t="s">
        <v>304</v>
      </c>
      <c r="T5" s="64">
        <f>+D2</f>
        <v>0</v>
      </c>
      <c r="U5" s="65">
        <f>T5*0%/12</f>
        <v>0</v>
      </c>
      <c r="V5" s="111">
        <f>+D12</f>
        <v>0</v>
      </c>
      <c r="W5" s="105">
        <f>V5*0%/12</f>
        <v>0</v>
      </c>
      <c r="X5" s="110">
        <f>+D20</f>
        <v>0</v>
      </c>
      <c r="Y5" s="65">
        <f>X5*0%/12</f>
        <v>0</v>
      </c>
      <c r="Z5" s="111">
        <f>+D31</f>
        <v>0</v>
      </c>
      <c r="AA5" s="105">
        <f>Z5*0%/12</f>
        <v>0</v>
      </c>
      <c r="AB5" s="110">
        <f>+D37</f>
        <v>0</v>
      </c>
      <c r="AC5" s="65">
        <f>AB5*0%/12</f>
        <v>0</v>
      </c>
      <c r="AD5" s="65"/>
      <c r="AE5" s="111">
        <f>+D41</f>
        <v>0</v>
      </c>
      <c r="AF5" s="105">
        <f>AE5*0%/12</f>
        <v>0</v>
      </c>
      <c r="AG5" s="110">
        <f>+D52</f>
        <v>0</v>
      </c>
      <c r="AH5" s="65">
        <f>AG5*0%/12</f>
        <v>0</v>
      </c>
      <c r="AI5" s="111">
        <f>+D55</f>
        <v>0</v>
      </c>
      <c r="AJ5" s="105">
        <f>AI5*0%/12</f>
        <v>0</v>
      </c>
    </row>
    <row r="6" spans="1:36" ht="31.5">
      <c r="A6" s="75" t="s">
        <v>110</v>
      </c>
      <c r="B6" s="78">
        <f>+COUNTIF('EVIDENCIA-INF.DOCUMENTAL'!$D$43:$D$51,"NO SE HACE")</f>
        <v>0</v>
      </c>
      <c r="C6" s="78">
        <f>+COUNTIF('EVIDENCIA-INF.DOCUMENTAL'!$D$43:$D$51,"SE HACE PERO NO ESTA DOCUMENTADO")</f>
        <v>0</v>
      </c>
      <c r="D6" s="78">
        <f>+COUNTIF('EVIDENCIA-INF.DOCUMENTAL'!$D$43:$D$51,"ESTA DOCUMENTADO PERO NO SE HACE DE ESA FORMA")</f>
        <v>0</v>
      </c>
      <c r="E6" s="83">
        <f>+COUNTIF('EVIDENCIA-INF.DOCUMENTAL'!$D$43:$D$51,"ESTA DOCUMENTADO PERO NO SE HACE DE ESA FORMA")</f>
        <v>0</v>
      </c>
      <c r="F6" s="156"/>
      <c r="G6" s="156"/>
      <c r="H6" s="78">
        <f>+IF('EVIDENCIA-INF.DOCUMENTAL'!$D$49="NO SE HACE",0,IF('EVIDENCIA-INF.DOCUMENTAL'!$D$49="SE HACE PERO NO ESTA DOCUMENTADO",0.5,IF('EVIDENCIA-INF.DOCUMENTAL'!$D$49="ESTA DOCUMENTADO PERO NO SE HACE DE ESA FORMA",0.5,IF('EVIDENCIA-INF.DOCUMENTAL'!$D$49="SE HACE COMO ESTA DOCUMENTADO",1,0))))</f>
        <v>0</v>
      </c>
      <c r="I6" s="156"/>
      <c r="J6" s="156"/>
      <c r="K6" s="156"/>
      <c r="L6" s="156"/>
      <c r="M6" s="78">
        <f>+IF('EVIDENCIA-INF.DOCUMENTAL'!$D$43="NO SE HACE",0,IF('EVIDENCIA-INF.DOCUMENTAL'!$D$43="SE HACE PERO NO ESTA DOCUMENTADO",0.5,IF('EVIDENCIA-INF.DOCUMENTAL'!$D$43="ESTA DOCUMENTADO PERO NO SE HACE DE ESA FORMA",0.5,IF('EVIDENCIA-INF.DOCUMENTAL'!$D$43="SE HACE COMO ESTA DOCUMENTADO",1,0))))+IF('EVIDENCIA-INF.DOCUMENTAL'!$D$46="NO SE HACE",0,IF('EVIDENCIA-INF.DOCUMENTAL'!$D$46="SE HACE PERO NO ESTA DOCUMENTADO",0.5,IF('EVIDENCIA-INF.DOCUMENTAL'!$D$46="ESTA DOCUMENTADO PERO NO SE HACE DE ESA FORMA",0.5,IF('EVIDENCIA-INF.DOCUMENTAL'!$D$46="SE HACE COMO ESTA DOCUMENTADO",1,0))))+IF('EVIDENCIA-INF.DOCUMENTAL'!$D$49="NO SE HACE",0,IF('EVIDENCIA-INF.DOCUMENTAL'!$D$49="SE HACE PERO NO ESTA DOCUMENTADO",0.5,IF('EVIDENCIA-INF.DOCUMENTAL'!$D$49="ESTA DOCUMENTADO PERO NO SE HACE DE ESA FORMA",0.5,IF('EVIDENCIA-INF.DOCUMENTAL'!$D$49="SE HACE COMO ESTA DOCUMENTADO",1,0))))</f>
        <v>0</v>
      </c>
      <c r="N6" s="156"/>
      <c r="O6" s="156"/>
      <c r="P6" s="78">
        <f>+IF('EVIDENCIA-INF.DOCUMENTAL'!$D$43="NO SE HACE",0,IF('EVIDENCIA-INF.DOCUMENTAL'!$D$43="SE HACE PERO NO ESTA DOCUMENTADO",0.5,IF('EVIDENCIA-INF.DOCUMENTAL'!$D$43="ESTA DOCUMENTADO PERO NO SE HACE DE ESA FORMA",0.5,IF('EVIDENCIA-INF.DOCUMENTAL'!$D$43="SE HACE COMO ESTA DOCUMENTADO",1,0))))+IF('EVIDENCIA-INF.DOCUMENTAL'!$D$46="NO SE HACE",0,IF('EVIDENCIA-INF.DOCUMENTAL'!$D$46="SE HACE PERO NO ESTA DOCUMENTADO",0.5,IF('EVIDENCIA-INF.DOCUMENTAL'!$D$46="ESTA DOCUMENTADO PERO NO SE HACE DE ESA FORMA",0.5,IF('EVIDENCIA-INF.DOCUMENTAL'!$D$46="SE HACE COMO ESTA DOCUMENTADO",1,0))))+IF('EVIDENCIA-INF.DOCUMENTAL'!$D$49="NO SE HACE",0,IF('EVIDENCIA-INF.DOCUMENTAL'!$D$49="SE HACE PERO NO ESTA DOCUMENTADO",0.5,IF('EVIDENCIA-INF.DOCUMENTAL'!$D$49="ESTA DOCUMENTADO PERO NO SE HACE DE ESA FORMA",0.5,IF('EVIDENCIA-INF.DOCUMENTAL'!$D$49="SE HACE COMO ESTA DOCUMENTADO",1,0))))</f>
        <v>0</v>
      </c>
      <c r="Q6" s="156"/>
      <c r="R6" s="70"/>
      <c r="S6" s="103" t="s">
        <v>305</v>
      </c>
      <c r="T6" s="110">
        <f>+E2</f>
        <v>0</v>
      </c>
      <c r="U6" s="65"/>
      <c r="V6" s="111">
        <f>+E12</f>
        <v>0</v>
      </c>
      <c r="W6" s="105"/>
      <c r="X6" s="110">
        <f>+E20</f>
        <v>0</v>
      </c>
      <c r="Y6" s="65"/>
      <c r="Z6" s="111">
        <f>+E31</f>
        <v>0</v>
      </c>
      <c r="AA6" s="105"/>
      <c r="AB6" s="110">
        <f>+E37</f>
        <v>0</v>
      </c>
      <c r="AC6" s="65"/>
      <c r="AD6" s="65"/>
      <c r="AE6" s="111">
        <f>+E41</f>
        <v>0</v>
      </c>
      <c r="AF6" s="105"/>
      <c r="AG6" s="110">
        <f>+E52</f>
        <v>0</v>
      </c>
      <c r="AH6" s="65"/>
      <c r="AI6" s="111">
        <f>+E55</f>
        <v>0</v>
      </c>
      <c r="AJ6" s="105"/>
    </row>
    <row r="7" spans="1:36" ht="31.5">
      <c r="A7" s="75" t="s">
        <v>111</v>
      </c>
      <c r="B7" s="78">
        <f>+COUNTIF('EVIDENCIA-INF.DOCUMENTAL'!$D$53:$D$58,"NO SE HACE")</f>
        <v>0</v>
      </c>
      <c r="C7" s="78">
        <f>+COUNTIF('EVIDENCIA-INF.DOCUMENTAL'!$D$53:$D$58,"SE HACE PERO NO ESTA DOCUMENTADO")</f>
        <v>0</v>
      </c>
      <c r="D7" s="78">
        <f>+COUNTIF('EVIDENCIA-INF.DOCUMENTAL'!$D$53:$D$58,"ESTA DOCUMENTADO PERO NO SE HACE DE ESA FORMA")</f>
        <v>0</v>
      </c>
      <c r="E7" s="83">
        <f>+COUNTIF('EVIDENCIA-INF.DOCUMENTAL'!$D$53:$D$58,"ESTA DOCUMENTADO PERO NO SE HACE DE ESA FORMA")</f>
        <v>0</v>
      </c>
      <c r="F7" s="156"/>
      <c r="G7" s="156"/>
      <c r="H7" s="156"/>
      <c r="I7" s="156"/>
      <c r="J7" s="156"/>
      <c r="K7" s="156"/>
      <c r="L7" s="156"/>
      <c r="M7" s="78">
        <f>+IF('EVIDENCIA-INF.DOCUMENTAL'!$D$53="NO SE HACE",0,IF('EVIDENCIA-INF.DOCUMENTAL'!$D$53="SE HACE PERO NO ESTA DOCUMENTADO",0.5,IF('EVIDENCIA-INF.DOCUMENTAL'!$D$53="ESTA DOCUMENTADO PERO NO SE HACE DE ESA FORMA",0.5,IF('EVIDENCIA-INF.DOCUMENTAL'!$D$53="SE HACE COMO ESTA DOCUMENTADO",1,0))))+IF('EVIDENCIA-INF.DOCUMENTAL'!$D$56="NO SE HACE",0,IF('EVIDENCIA-INF.DOCUMENTAL'!$D$56="SE HACE PERO NO ESTA DOCUMENTADO",0.5,IF('EVIDENCIA-INF.DOCUMENTAL'!$D$56="ESTA DOCUMENTADO PERO NO SE HACE DE ESA FORMA",0.5,IF('EVIDENCIA-INF.DOCUMENTAL'!$D$56="SE HACE COMO ESTA DOCUMENTADO",1,0))))</f>
        <v>0</v>
      </c>
      <c r="N7" s="156"/>
      <c r="O7" s="78">
        <f>+IF('EVIDENCIA-INF.DOCUMENTAL'!$D$53="NO SE HACE",0,IF('EVIDENCIA-INF.DOCUMENTAL'!$D$53="SE HACE PERO NO ESTA DOCUMENTADO",0.5,IF('EVIDENCIA-INF.DOCUMENTAL'!$D$53="ESTA DOCUMENTADO PERO NO SE HACE DE ESA FORMA",0.5,IF('EVIDENCIA-INF.DOCUMENTAL'!$D$53="SE HACE COMO ESTA DOCUMENTADO",1,0))))+IF('EVIDENCIA-INF.DOCUMENTAL'!$D$56="NO SE HACE",0,IF('EVIDENCIA-INF.DOCUMENTAL'!$D$56="SE HACE PERO NO ESTA DOCUMENTADO",0.5,IF('EVIDENCIA-INF.DOCUMENTAL'!$D$56="ESTA DOCUMENTADO PERO NO SE HACE DE ESA FORMA",0.5,IF('EVIDENCIA-INF.DOCUMENTAL'!$D$56="SE HACE COMO ESTA DOCUMENTADO",1,0))))</f>
        <v>0</v>
      </c>
      <c r="P7" s="78">
        <f>+IF('EVIDENCIA-INF.DOCUMENTAL'!$D$53="NO SE HACE",0,IF('EVIDENCIA-INF.DOCUMENTAL'!$D$53="SE HACE PERO NO ESTA DOCUMENTADO",0.5,IF('EVIDENCIA-INF.DOCUMENTAL'!$D$53="ESTA DOCUMENTADO PERO NO SE HACE DE ESA FORMA",0.5,IF('EVIDENCIA-INF.DOCUMENTAL'!$D$53="SE HACE COMO ESTA DOCUMENTADO",1,0))))+IF('EVIDENCIA-INF.DOCUMENTAL'!$D$56="NO SE HACE",0,IF('EVIDENCIA-INF.DOCUMENTAL'!$D$56="SE HACE PERO NO ESTA DOCUMENTADO",0.5,IF('EVIDENCIA-INF.DOCUMENTAL'!$D$56="ESTA DOCUMENTADO PERO NO SE HACE DE ESA FORMA",0.5,IF('EVIDENCIA-INF.DOCUMENTAL'!$D$56="SE HACE COMO ESTA DOCUMENTADO",1,0))))</f>
        <v>0</v>
      </c>
      <c r="Q7" s="156"/>
      <c r="R7" s="71"/>
      <c r="S7" s="71"/>
      <c r="T7" s="106" t="s">
        <v>306</v>
      </c>
      <c r="U7" s="107">
        <f>SUM(U3:U5)</f>
        <v>0</v>
      </c>
      <c r="V7" s="106" t="s">
        <v>306</v>
      </c>
      <c r="W7" s="107">
        <f>SUM(W3:W5)</f>
        <v>0</v>
      </c>
      <c r="X7" s="106" t="s">
        <v>306</v>
      </c>
      <c r="Y7" s="107">
        <f>SUM(Y3:Y5)</f>
        <v>0</v>
      </c>
      <c r="Z7" s="106" t="s">
        <v>306</v>
      </c>
      <c r="AA7" s="107">
        <f>SUM(AA3:AA5)</f>
        <v>0</v>
      </c>
      <c r="AB7" s="106" t="s">
        <v>306</v>
      </c>
      <c r="AC7" s="107">
        <f>SUM(AC3:AC5)</f>
        <v>0</v>
      </c>
      <c r="AD7" s="107"/>
      <c r="AE7" s="106" t="s">
        <v>306</v>
      </c>
      <c r="AF7" s="107">
        <f>SUM(AF3:AF5)</f>
        <v>0</v>
      </c>
      <c r="AG7" s="106" t="s">
        <v>306</v>
      </c>
      <c r="AH7" s="107">
        <f>SUM(AH3:AH5)</f>
        <v>0</v>
      </c>
      <c r="AI7" s="106" t="s">
        <v>306</v>
      </c>
      <c r="AJ7" s="107">
        <f>SUM(AJ3:AJ5)</f>
        <v>0</v>
      </c>
    </row>
    <row r="8" spans="1:36" ht="31.5">
      <c r="A8" s="75" t="s">
        <v>113</v>
      </c>
      <c r="B8" s="78">
        <f>+COUNTIF('EVIDENCIA-INF.DOCUMENTAL'!$D$60,"NO SE HACE")</f>
        <v>0</v>
      </c>
      <c r="C8" s="78">
        <f>+COUNTIF('EVIDENCIA-INF.DOCUMENTAL'!$D$60,"SE HACE PERO NO ESTA DOCUMENTADO")</f>
        <v>0</v>
      </c>
      <c r="D8" s="78">
        <f>+COUNTIF('EVIDENCIA-INF.DOCUMENTAL'!$D$60,"ESTA DOCUMENTADO PERO NO SE HACE DE ESA FORMA")</f>
        <v>0</v>
      </c>
      <c r="E8" s="83">
        <f>+COUNTIF('EVIDENCIA-INF.DOCUMENTAL'!$D$60,"ESTA DOCUMENTADO PERO NO SE HACE DE ESA FORMA")</f>
        <v>0</v>
      </c>
      <c r="F8" s="156"/>
      <c r="G8" s="156"/>
      <c r="H8" s="156"/>
      <c r="I8" s="78">
        <f>+IF('EVIDENCIA-INF.DOCUMENTAL'!$D$60="NO SE HACE",0,IF('EVIDENCIA-INF.DOCUMENTAL'!$D$60="SE HACE PERO NO ESTA DOCUMENTADO",0.5,IF('EVIDENCIA-INF.DOCUMENTAL'!$D$60="ESTA DOCUMENTADO PERO NO SE HACE DE ESA FORMA",0.5,IF('EVIDENCIA-INF.DOCUMENTAL'!$D$60="SE HACE COMO ESTA DOCUMENTADO",1,0))))</f>
        <v>0</v>
      </c>
      <c r="J8" s="78">
        <f>+IF('EVIDENCIA-INF.DOCUMENTAL'!$D$60="NO SE HACE",0,IF('EVIDENCIA-INF.DOCUMENTAL'!$D$60="SE HACE PERO NO ESTA DOCUMENTADO",0.5,IF('EVIDENCIA-INF.DOCUMENTAL'!$D$60="ESTA DOCUMENTADO PERO NO SE HACE DE ESA FORMA",0.5,IF('EVIDENCIA-INF.DOCUMENTAL'!$D$60="SE HACE COMO ESTA DOCUMENTADO",1,0))))</f>
        <v>0</v>
      </c>
      <c r="K8" s="156"/>
      <c r="L8" s="156"/>
      <c r="M8" s="78">
        <f>+IF('EVIDENCIA-INF.DOCUMENTAL'!$D$60="NO SE HACE",0,IF('EVIDENCIA-INF.DOCUMENTAL'!$D$60="SE HACE PERO NO ESTA DOCUMENTADO",0.5,IF('EVIDENCIA-INF.DOCUMENTAL'!$D$60="ESTA DOCUMENTADO PERO NO SE HACE DE ESA FORMA",0.5,IF('EVIDENCIA-INF.DOCUMENTAL'!$D$60="SE HACE COMO ESTA DOCUMENTADO",1,0))))</f>
        <v>0</v>
      </c>
      <c r="N8" s="156"/>
      <c r="O8" s="156"/>
      <c r="P8" s="78">
        <f>+IF('EVIDENCIA-INF.DOCUMENTAL'!$D$60="NO SE HACE",0,IF('EVIDENCIA-INF.DOCUMENTAL'!$D$60="SE HACE PERO NO ESTA DOCUMENTADO",0.5,IF('EVIDENCIA-INF.DOCUMENTAL'!$D$60="ESTA DOCUMENTADO PERO NO SE HACE DE ESA FORMA",0.5,IF('EVIDENCIA-INF.DOCUMENTAL'!$D$60="SE HACE COMO ESTA DOCUMENTADO",1,0))))</f>
        <v>0</v>
      </c>
      <c r="Q8" s="156"/>
      <c r="R8" s="70"/>
      <c r="S8" s="70"/>
    </row>
    <row r="9" spans="1:36" ht="15.75">
      <c r="A9" s="75" t="s">
        <v>115</v>
      </c>
      <c r="B9" s="78">
        <f>+COUNTIF('EVIDENCIA-INF.DOCUMENTAL'!$D$64,"NO SE HACE")</f>
        <v>0</v>
      </c>
      <c r="C9" s="78">
        <f>+COUNTIF('EVIDENCIA-INF.DOCUMENTAL'!$D$64,"SE HACE PERO NO ESTA DOCUMENTADO")</f>
        <v>0</v>
      </c>
      <c r="D9" s="78">
        <f>+COUNTIF('EVIDENCIA-INF.DOCUMENTAL'!$D$64,"ESTA DOCUMENTADO PERO NO SE HACE DE ESA FORMA")</f>
        <v>0</v>
      </c>
      <c r="E9" s="83">
        <f>+COUNTIF('EVIDENCIA-INF.DOCUMENTAL'!$D$64,"ESTA DOCUMENTADO PERO NO SE HACE DE ESA FORMA")</f>
        <v>0</v>
      </c>
      <c r="F9" s="156"/>
      <c r="G9" s="156"/>
      <c r="H9" s="156"/>
      <c r="I9" s="156"/>
      <c r="J9" s="156"/>
      <c r="K9" s="156"/>
      <c r="L9" s="156"/>
      <c r="M9" s="156"/>
      <c r="N9" s="156"/>
      <c r="O9" s="156"/>
      <c r="P9" s="78">
        <f>+IF('EVIDENCIA-INF.DOCUMENTAL'!$D$64="NO SE HACE",0,IF('EVIDENCIA-INF.DOCUMENTAL'!$D$64="SE HACE PERO NO ESTA DOCUMENTADO",0.5,IF('EVIDENCIA-INF.DOCUMENTAL'!$D$64="ESTA DOCUMENTADO PERO NO SE HACE DE ESA FORMA",0.5,IF('EVIDENCIA-INF.DOCUMENTAL'!$D$64="SE HACE COMO ESTA DOCUMENTADO",1,0))))</f>
        <v>0</v>
      </c>
      <c r="Q9" s="156"/>
      <c r="R9" s="70"/>
      <c r="S9" s="70"/>
    </row>
    <row r="10" spans="1:36" ht="15.75">
      <c r="A10" s="75" t="s">
        <v>299</v>
      </c>
      <c r="B10" s="78">
        <f>+COUNTIF('EVIDENCIA-INF.DOCUMENTAL'!$D$68:$D$73,"NO SE HACE")</f>
        <v>0</v>
      </c>
      <c r="C10" s="78">
        <f>+COUNTIF('EVIDENCIA-INF.DOCUMENTAL'!$D$68:$D$73,"SE HACE PERO NO ESTA DOCUMENTADO")</f>
        <v>0</v>
      </c>
      <c r="D10" s="78">
        <f>+COUNTIF('EVIDENCIA-INF.DOCUMENTAL'!$D$68:$D$73,"ESTA DOCUMENTADO PERO NO SE HACE DE ESA FORMA")</f>
        <v>0</v>
      </c>
      <c r="E10" s="83">
        <f>+COUNTIF('EVIDENCIA-INF.DOCUMENTAL'!$D$68:$D$73,"ESTA DOCUMENTADO PERO NO SE HACE DE ESA FORMA")</f>
        <v>0</v>
      </c>
      <c r="F10" s="156"/>
      <c r="G10" s="156"/>
      <c r="H10" s="156"/>
      <c r="I10" s="156"/>
      <c r="J10" s="78">
        <f>+IF('EVIDENCIA-INF.DOCUMENTAL'!$D$68="NO SE HACE",0,IF('EVIDENCIA-INF.DOCUMENTAL'!$D$68="SE HACE PERO NO ESTA DOCUMENTADO",0.5,IF('EVIDENCIA-INF.DOCUMENTAL'!$D$68="ESTA DOCUMENTADO PERO NO SE HACE DE ESA FORMA",0.5,IF('EVIDENCIA-INF.DOCUMENTAL'!$D$68="SE HACE COMO ESTA DOCUMENTADO",1,0))))</f>
        <v>0</v>
      </c>
      <c r="K10" s="156"/>
      <c r="L10" s="156"/>
      <c r="M10" s="78">
        <f>+IF('EVIDENCIA-INF.DOCUMENTAL'!$D$71="NO SE HACE",0,IF('EVIDENCIA-INF.DOCUMENTAL'!$D$71="SE HACE PERO NO ESTA DOCUMENTADO",0.5,IF('EVIDENCIA-INF.DOCUMENTAL'!$D$71="ESTA DOCUMENTADO PERO NO SE HACE DE ESA FORMA",0.5,IF('EVIDENCIA-INF.DOCUMENTAL'!$D$71="SE HACE COMO ESTA DOCUMENTADO",1,0))))</f>
        <v>0</v>
      </c>
      <c r="N10" s="156"/>
      <c r="O10" s="156"/>
      <c r="P10" s="78">
        <f>+IF('EVIDENCIA-INF.DOCUMENTAL'!$D$71="NO SE HACE",0,IF('EVIDENCIA-INF.DOCUMENTAL'!$D$71="SE HACE PERO NO ESTA DOCUMENTADO",0.5,IF('EVIDENCIA-INF.DOCUMENTAL'!$D$71="ESTA DOCUMENTADO PERO NO SE HACE DE ESA FORMA",0.5,IF('EVIDENCIA-INF.DOCUMENTAL'!$D$71="SE HACE COMO ESTA DOCUMENTADO",1,0))))</f>
        <v>0</v>
      </c>
      <c r="Q10" s="156"/>
      <c r="R10" s="72"/>
      <c r="S10" s="72"/>
      <c r="X10" s="495" t="s">
        <v>327</v>
      </c>
      <c r="Y10" s="495"/>
      <c r="Z10" s="495"/>
      <c r="AA10" s="495"/>
    </row>
    <row r="11" spans="1:36" ht="63.75" thickBot="1">
      <c r="A11" s="76" t="s">
        <v>117</v>
      </c>
      <c r="B11" s="80">
        <f>+COUNTIF('EVIDENCIA-INF.DOCUMENTAL'!$D$75:$D$83,"NO SE HACE")</f>
        <v>0</v>
      </c>
      <c r="C11" s="80">
        <f>+COUNTIF('EVIDENCIA-INF.DOCUMENTAL'!$D$75:$D$83,"SE HACE PERO NO ESTA DOCUMENTADO")</f>
        <v>0</v>
      </c>
      <c r="D11" s="80">
        <f>+COUNTIF('EVIDENCIA-INF.DOCUMENTAL'!$D$75:$D$83,"ESTA DOCUMENTADO PERO NO SE HACE DE ESA FORMA")</f>
        <v>0</v>
      </c>
      <c r="E11" s="84">
        <f>+COUNTIF('EVIDENCIA-INF.DOCUMENTAL'!$D$75:$D$83,"ESTA DOCUMENTADO PERO NO SE HACE DE ESA FORMA")</f>
        <v>0</v>
      </c>
      <c r="F11" s="156"/>
      <c r="G11" s="156"/>
      <c r="H11" s="156"/>
      <c r="I11" s="156"/>
      <c r="J11" s="156"/>
      <c r="K11" s="78"/>
      <c r="L11" s="78">
        <f>+IF('EVIDENCIA-INF.DOCUMENTAL'!$D$78="NO SE HACE",0,IF('EVIDENCIA-INF.DOCUMENTAL'!$D$78="SE HACE PERO NO ESTA DOCUMENTADO",0.5,IF('EVIDENCIA-INF.DOCUMENTAL'!$D$78="ESTA DOCUMENTADO PERO NO SE HACE DE ESA FORMA",0.5,IF('EVIDENCIA-INF.DOCUMENTAL'!$D$78="SE HACE COMO ESTA DOCUMENTADO",1,0))))+IF('EVIDENCIA-INF.DOCUMENTAL'!$D$81="NO SE HACE",0,IF('EVIDENCIA-INF.DOCUMENTAL'!$D$81="SE HACE PERO NO ESTA DOCUMENTADO",0.5,IF('EVIDENCIA-INF.DOCUMENTAL'!$D$81="ESTA DOCUMENTADO PERO NO SE HACE DE ESA FORMA",0.5,IF('EVIDENCIA-INF.DOCUMENTAL'!$D$81="SE HACE COMO ESTA DOCUMENTADO",1,0))))</f>
        <v>0</v>
      </c>
      <c r="M11" s="78">
        <f>+IF('EVIDENCIA-INF.DOCUMENTAL'!$D$78="NO SE HACE",0,IF('EVIDENCIA-INF.DOCUMENTAL'!$D$78="SE HACE PERO NO ESTA DOCUMENTADO",0.5,IF('EVIDENCIA-INF.DOCUMENTAL'!$D$78="ESTA DOCUMENTADO PERO NO SE HACE DE ESA FORMA",0.5,IF('EVIDENCIA-INF.DOCUMENTAL'!$D$78="SE HACE COMO ESTA DOCUMENTADO",1,0))))+IF('EVIDENCIA-INF.DOCUMENTAL'!$D$81="NO SE HACE",0,IF('EVIDENCIA-INF.DOCUMENTAL'!$D$81="SE HACE PERO NO ESTA DOCUMENTADO",0.5,IF('EVIDENCIA-INF.DOCUMENTAL'!$D$81="ESTA DOCUMENTADO PERO NO SE HACE DE ESA FORMA",0.5,IF('EVIDENCIA-INF.DOCUMENTAL'!$D$81="SE HACE COMO ESTA DOCUMENTADO",1,0))))</f>
        <v>0</v>
      </c>
      <c r="N11" s="156"/>
      <c r="O11" s="156"/>
      <c r="P11" s="78">
        <f>+IF('EVIDENCIA-INF.DOCUMENTAL'!$D$78="NO SE HACE",0,IF('EVIDENCIA-INF.DOCUMENTAL'!$D$78="SE HACE PERO NO ESTA DOCUMENTADO",0.5,IF('EVIDENCIA-INF.DOCUMENTAL'!$D$78="ESTA DOCUMENTADO PERO NO SE HACE DE ESA FORMA",0.5,IF('EVIDENCIA-INF.DOCUMENTAL'!$D$78="SE HACE COMO ESTA DOCUMENTADO",1,0))))+IF('EVIDENCIA-INF.DOCUMENTAL'!$D$81="NO SE HACE",0,IF('EVIDENCIA-INF.DOCUMENTAL'!$D$81="SE HACE PERO NO ESTA DOCUMENTADO",0.5,IF('EVIDENCIA-INF.DOCUMENTAL'!$D$81="ESTA DOCUMENTADO PERO NO SE HACE DE ESA FORMA",0.5,IF('EVIDENCIA-INF.DOCUMENTAL'!$D$81="SE HACE COMO ESTA DOCUMENTADO",1,0))))</f>
        <v>0</v>
      </c>
      <c r="Q11" s="78">
        <f>+IF('EVIDENCIA-INF.DOCUMENTAL'!$D$78="NO SE HACE",0,IF('EVIDENCIA-INF.DOCUMENTAL'!$D$78="SE HACE PERO NO ESTA DOCUMENTADO",0.5,IF('EVIDENCIA-INF.DOCUMENTAL'!$D$78="ESTA DOCUMENTADO PERO NO SE HACE DE ESA FORMA",0.5,IF('EVIDENCIA-INF.DOCUMENTAL'!$D$78="SE HACE COMO ESTA DOCUMENTADO",1,0))))+IF('EVIDENCIA-INF.DOCUMENTAL'!$D$81="NO SE HACE",0,IF('EVIDENCIA-INF.DOCUMENTAL'!$D$81="SE HACE PERO NO ESTA DOCUMENTADO",0.5,IF('EVIDENCIA-INF.DOCUMENTAL'!$D$81="ESTA DOCUMENTADO PERO NO SE HACE DE ESA FORMA",0.5,IF('EVIDENCIA-INF.DOCUMENTAL'!$D$81="SE HACE COMO ESTA DOCUMENTADO",1,0))))</f>
        <v>0</v>
      </c>
      <c r="R11" s="72"/>
      <c r="S11" s="72"/>
      <c r="T11" s="139" t="s">
        <v>302</v>
      </c>
      <c r="U11" s="139" t="s">
        <v>303</v>
      </c>
      <c r="V11" s="139" t="s">
        <v>304</v>
      </c>
      <c r="W11" s="139" t="s">
        <v>305</v>
      </c>
      <c r="X11" s="139" t="s">
        <v>302</v>
      </c>
      <c r="Y11" s="139" t="s">
        <v>303</v>
      </c>
      <c r="Z11" s="139" t="s">
        <v>304</v>
      </c>
      <c r="AA11" s="139" t="s">
        <v>305</v>
      </c>
      <c r="AB11" s="139"/>
      <c r="AC11" s="139"/>
      <c r="AD11" s="139"/>
      <c r="AE11" s="139"/>
      <c r="AF11" s="139"/>
      <c r="AG11" s="139"/>
    </row>
    <row r="12" spans="1:36" ht="24" customHeight="1" thickBot="1">
      <c r="A12" s="66" t="s">
        <v>118</v>
      </c>
      <c r="B12" s="90">
        <f>+SUM(B13:B19)</f>
        <v>0</v>
      </c>
      <c r="C12" s="90">
        <f>+SUM(C13:C19)</f>
        <v>0</v>
      </c>
      <c r="D12" s="90">
        <f>+SUM(D13:D19)</f>
        <v>0</v>
      </c>
      <c r="E12" s="90">
        <f>+SUM(E13:E19)</f>
        <v>0</v>
      </c>
      <c r="F12" s="90"/>
      <c r="G12" s="90"/>
      <c r="H12" s="90"/>
      <c r="I12" s="90"/>
      <c r="J12" s="90"/>
      <c r="K12" s="90"/>
      <c r="L12" s="90"/>
      <c r="M12" s="90"/>
      <c r="N12" s="90"/>
      <c r="O12" s="90"/>
      <c r="P12" s="90"/>
      <c r="Q12" s="90"/>
      <c r="R12" s="71"/>
      <c r="S12" s="140" t="s">
        <v>308</v>
      </c>
      <c r="T12" s="56">
        <f>+B2</f>
        <v>0</v>
      </c>
      <c r="U12" s="56">
        <f>+C2</f>
        <v>0</v>
      </c>
      <c r="V12" s="56">
        <f>+D2</f>
        <v>0</v>
      </c>
      <c r="W12" s="143">
        <f>+E2</f>
        <v>0</v>
      </c>
      <c r="X12" s="144">
        <f>+_xlfn.RANK.EQ(T12,T12:W12,0)</f>
        <v>1</v>
      </c>
      <c r="Y12" s="145">
        <f>+_xlfn.RANK.EQ(U12,T12:W12,0)</f>
        <v>1</v>
      </c>
      <c r="Z12" s="145">
        <f>+_xlfn.RANK.EQ(V12,T12:W12,0)</f>
        <v>1</v>
      </c>
      <c r="AA12" s="146">
        <f>+_xlfn.RANK.EQ(W12,T12:W12,0)</f>
        <v>1</v>
      </c>
      <c r="AB12" s="152" t="str">
        <f>+S12</f>
        <v>REQUISITOS GENERALES</v>
      </c>
      <c r="AC12" s="152" t="str">
        <f>+IF(X12&lt;Y12,$X$11,IF(Y12&lt;Z12,$Y$11,IF(Z12&lt;AA12,$Z$11,$AA$11)))</f>
        <v>SE HACE COMO ESTA DOCUMENTADO</v>
      </c>
      <c r="AD12" s="152" t="str">
        <f>+IF(AE12=X12,VLOOKUP(AE12,X12:AB12,5,0),IF(AE12=Y12,VLOOKUP(AE12,Y12:AB12,4,0),IF(AE12=Z12,VLOOKUP(AE12,Z12:AB12,3,0),IF(AE12=AA12,VLOOKUP(AE12,AA12:AB12,2,0),0))))</f>
        <v>REQUISITOS GENERALES</v>
      </c>
      <c r="AE12" s="152">
        <f>+HLOOKUP(AC12,$X$11:$AA$19,2,0)</f>
        <v>1</v>
      </c>
      <c r="AF12" s="152" t="str">
        <f>+IF(AE12=X12,VLOOKUP(AE12,X12:AB12,5,0),IF(AE12=Y12,VLOOKUP(AE12,Y12:AB12,4,0),IF(AE12=Z12,VLOOKUP(AE12,Z12:AB12,3,0),IF(AE12=AA12,VLOOKUP(AE12,AA12:AB12,2,0),0))))</f>
        <v>REQUISITOS GENERALES</v>
      </c>
      <c r="AG12" s="152">
        <v>1</v>
      </c>
    </row>
    <row r="13" spans="1:36" ht="15.75" customHeight="1">
      <c r="A13" s="73" t="s">
        <v>323</v>
      </c>
      <c r="B13" s="79">
        <f>+COUNTIF('EVIDENCIA-INF.DOCUMENTAL'!$D$85,"NO SE HACE")</f>
        <v>0</v>
      </c>
      <c r="C13" s="79">
        <f>+COUNTIF('EVIDENCIA-INF.DOCUMENTAL'!$D$85,"SE HACE PERO NO ESTA DOCUMENTADO")</f>
        <v>0</v>
      </c>
      <c r="D13" s="79">
        <f>+COUNTIF('EVIDENCIA-INF.DOCUMENTAL'!$D$85,"ESTA DOCUMENTADO PERO NO SE HACE DE ESA FORMA")</f>
        <v>0</v>
      </c>
      <c r="E13" s="81">
        <f>+COUNTIF('EVIDENCIA-INF.DOCUMENTAL'!$D$85,"SE HACE COMO ESTA DOCUMENTADO")</f>
        <v>0</v>
      </c>
      <c r="F13" s="155"/>
      <c r="G13" s="155"/>
      <c r="H13" s="155"/>
      <c r="I13" s="155"/>
      <c r="J13" s="155"/>
      <c r="K13" s="155"/>
      <c r="L13" s="155"/>
      <c r="M13" s="155"/>
      <c r="N13" s="155"/>
      <c r="O13" s="155"/>
      <c r="P13" s="155"/>
      <c r="Q13" s="155"/>
      <c r="R13" s="72"/>
      <c r="S13" s="140" t="s">
        <v>309</v>
      </c>
      <c r="T13" s="141">
        <f>+B12</f>
        <v>0</v>
      </c>
      <c r="U13" s="141">
        <f>+C12</f>
        <v>0</v>
      </c>
      <c r="V13" s="141">
        <f>+D12</f>
        <v>0</v>
      </c>
      <c r="W13" s="143">
        <f>+E12</f>
        <v>0</v>
      </c>
      <c r="X13" s="147">
        <f t="shared" ref="X13:X19" si="0">+_xlfn.RANK.EQ(T13,T13:W13,0)</f>
        <v>1</v>
      </c>
      <c r="Y13">
        <f t="shared" ref="Y13:Y19" si="1">+_xlfn.RANK.EQ(U13,T13:W13,0)</f>
        <v>1</v>
      </c>
      <c r="Z13">
        <f t="shared" ref="Z13:Z19" si="2">+_xlfn.RANK.EQ(V13,T13:W13,0)</f>
        <v>1</v>
      </c>
      <c r="AA13" s="148">
        <f t="shared" ref="AA13:AA19" si="3">+_xlfn.RANK.EQ(W13,T13:W13,0)</f>
        <v>1</v>
      </c>
      <c r="AB13" s="152" t="str">
        <f t="shared" ref="AB13:AB19" si="4">+S13</f>
        <v>DETECCIÓN Y ANÁLISIS DE REQUERIMIENTOS</v>
      </c>
      <c r="AC13" s="152" t="str">
        <f t="shared" ref="AC13:AC19" si="5">+IF(X13&lt;Y13,$X$11,IF(Y13&lt;Z13,$Y$11,IF(Z13&lt;AA13,$Z$11,$AA$11)))</f>
        <v>SE HACE COMO ESTA DOCUMENTADO</v>
      </c>
      <c r="AD13" s="152" t="str">
        <f t="shared" ref="AD13:AD19" si="6">+IF(AE13=X13,VLOOKUP(AE13,X13:AB13,5,0),IF(AE13=Y13,VLOOKUP(AE13,Y13:AB13,4,0),IF(AE13=Z13,VLOOKUP(AE13,Z13:AB13,3,0),IF(AE13=AA13,VLOOKUP(AE13,AA13:AB13,2,0),0))))</f>
        <v>DETECCIÓN Y ANÁLISIS DE REQUERIMIENTOS</v>
      </c>
      <c r="AE13" s="152">
        <f>+HLOOKUP(AC13,$X$11:$AA$19,3,0)</f>
        <v>1</v>
      </c>
      <c r="AF13" s="152" t="str">
        <f t="shared" ref="AF13:AF19" si="7">+IF(AE13=X13,VLOOKUP(AE13,X13:AB13,5,0),IF(AE13=Y13,VLOOKUP(AE13,Y13:AB13,4,0),IF(AE13=Z13,VLOOKUP(AE13,Z13:AB13,3,0),IF(AE13=AA13,VLOOKUP(AE13,AA13:AB13,2,0),0))))</f>
        <v>DETECCIÓN Y ANÁLISIS DE REQUERIMIENTOS</v>
      </c>
      <c r="AG13" s="152">
        <v>1</v>
      </c>
    </row>
    <row r="14" spans="1:36" ht="15.75" customHeight="1">
      <c r="A14" s="74" t="s">
        <v>120</v>
      </c>
      <c r="B14" s="78">
        <f>+COUNTIF('EVIDENCIA-INF.DOCUMENTAL'!$D$89:$D$94,"NO SE HACE")</f>
        <v>0</v>
      </c>
      <c r="C14" s="78">
        <f>+COUNTIF('EVIDENCIA-INF.DOCUMENTAL'!$D$89:$D$94,"SE HACE PERO NO ESTA DOCUMENTADO")</f>
        <v>0</v>
      </c>
      <c r="D14" s="78">
        <f>+COUNTIF('EVIDENCIA-INF.DOCUMENTAL'!$D$89:$D$94,"ESTA DOCUMENTADO PERO NO SE HACE DE ESA FORMA")</f>
        <v>0</v>
      </c>
      <c r="E14" s="82">
        <f>+COUNTIF('EVIDENCIA-INF.DOCUMENTAL'!$D$89:$D$94,"SE HACE COMO ESTA DOCUMENTADO")</f>
        <v>0</v>
      </c>
      <c r="F14" s="155"/>
      <c r="G14" s="78">
        <f>+IF('EVIDENCIA-INF.DOCUMENTAL'!$D$89="NO SE HACE",0,IF('EVIDENCIA-INF.DOCUMENTAL'!$D$89="SE HACE PERO NO ESTA DOCUMENTADO",0.5,IF('EVIDENCIA-INF.DOCUMENTAL'!$D$89="ESTA DOCUMENTADO PERO NO SE HACE DE ESA FORMA",0.5,IF('EVIDENCIA-INF.DOCUMENTAL'!$D$89="SE HACE COMO ESTA DOCUMENTADO",1,0))))+(IF('EVIDENCIA-INF.DOCUMENTAL'!$D$92="NO SE HACE",0,IF('EVIDENCIA-INF.DOCUMENTAL'!$D$92="SE HACE PERO NO ESTA DOCUMENTADO",0.5,IF('EVIDENCIA-INF.DOCUMENTAL'!$D$92="ESTA DOCUMENTADO PERO NO SE HACE DE ESA FORMA",0.5,IF('EVIDENCIA-INF.DOCUMENTAL'!$D$92="SE HACE COMO ESTA DOCUMENTADO",1,0)))))</f>
        <v>0</v>
      </c>
      <c r="H14" s="155"/>
      <c r="I14" s="155"/>
      <c r="J14" s="155"/>
      <c r="K14" s="155"/>
      <c r="L14" s="155"/>
      <c r="M14" s="155"/>
      <c r="N14" s="155"/>
      <c r="O14" s="78">
        <f>+IF('EVIDENCIA-INF.DOCUMENTAL'!$D$89="NO SE HACE",0,IF('EVIDENCIA-INF.DOCUMENTAL'!$D$89="SE HACE PERO NO ESTA DOCUMENTADO",0.5,IF('EVIDENCIA-INF.DOCUMENTAL'!$D$89="ESTA DOCUMENTADO PERO NO SE HACE DE ESA FORMA",0.5,IF('EVIDENCIA-INF.DOCUMENTAL'!$D$89="SE HACE COMO ESTA DOCUMENTADO",1,0))))+IF('EVIDENCIA-INF.DOCUMENTAL'!$D$92="NO SE HACE",0,IF('EVIDENCIA-INF.DOCUMENTAL'!$D$92="SE HACE PERO NO ESTA DOCUMENTADO",0.5,IF('EVIDENCIA-INF.DOCUMENTAL'!$D$92="ESTA DOCUMENTADO PERO NO SE HACE DE ESA FORMA",0.5,IF('EVIDENCIA-INF.DOCUMENTAL'!$D$92="SE HACE COMO ESTA DOCUMENTADO",1,0))))</f>
        <v>0</v>
      </c>
      <c r="P14" s="155"/>
      <c r="Q14" s="155"/>
      <c r="R14" s="72"/>
      <c r="S14" s="140" t="s">
        <v>310</v>
      </c>
      <c r="T14" s="141">
        <f>+B20</f>
        <v>0</v>
      </c>
      <c r="U14" s="141">
        <f>+C20</f>
        <v>0</v>
      </c>
      <c r="V14" s="141">
        <f>+D20</f>
        <v>0</v>
      </c>
      <c r="W14" s="143">
        <f>+E20</f>
        <v>0</v>
      </c>
      <c r="X14" s="147">
        <f t="shared" si="0"/>
        <v>1</v>
      </c>
      <c r="Y14">
        <f t="shared" si="1"/>
        <v>1</v>
      </c>
      <c r="Z14">
        <f t="shared" si="2"/>
        <v>1</v>
      </c>
      <c r="AA14" s="148">
        <f t="shared" si="3"/>
        <v>1</v>
      </c>
      <c r="AB14" s="152" t="str">
        <f t="shared" si="4"/>
        <v>DISEÑO Y PRUEBAS</v>
      </c>
      <c r="AC14" s="152" t="str">
        <f t="shared" si="5"/>
        <v>SE HACE COMO ESTA DOCUMENTADO</v>
      </c>
      <c r="AD14" s="152" t="str">
        <f t="shared" si="6"/>
        <v>DISEÑO Y PRUEBAS</v>
      </c>
      <c r="AE14" s="152">
        <f>+HLOOKUP(AC14,$X$11:$AA$19,4,0)</f>
        <v>1</v>
      </c>
      <c r="AF14" s="152" t="str">
        <f t="shared" si="7"/>
        <v>DISEÑO Y PRUEBAS</v>
      </c>
      <c r="AG14" s="152">
        <v>1</v>
      </c>
    </row>
    <row r="15" spans="1:36" ht="24.75">
      <c r="A15" s="88" t="s">
        <v>121</v>
      </c>
      <c r="B15" s="78">
        <f>+COUNTIF('EVIDENCIA-INF.DOCUMENTAL'!$D$96:$D$98,"NO SE HACE")</f>
        <v>0</v>
      </c>
      <c r="C15" s="78">
        <f>+COUNTIF('EVIDENCIA-INF.DOCUMENTAL'!$D$96:$D$98,"SE HACE PERO NO ESTA DOCUMENTADO")</f>
        <v>0</v>
      </c>
      <c r="D15" s="78">
        <f>+COUNTIF('EVIDENCIA-INF.DOCUMENTAL'!$D$96:$D$98,"ESTA DOCUMENTADO PERO NO SE HACE DE ESA FORMA")</f>
        <v>0</v>
      </c>
      <c r="E15" s="83">
        <f>+COUNTIF('EVIDENCIA-INF.DOCUMENTAL'!$D$96:$D$98,"SE HACE COMO ESTA DOCUMENTADO")</f>
        <v>0</v>
      </c>
      <c r="F15" s="156"/>
      <c r="G15" s="78">
        <f>+IF('EVIDENCIA-INF.DOCUMENTAL'!$D$96="NO SE HACE",0,IF('EVIDENCIA-INF.DOCUMENTAL'!$D$96="SE HACE PERO NO ESTA DOCUMENTADO",0.5,IF('EVIDENCIA-INF.DOCUMENTAL'!$D$96="ESTA DOCUMENTADO PERO NO SE HACE DE ESA FORMA",0.5,IF('EVIDENCIA-INF.DOCUMENTAL'!$D$96="SE HACE COMO ESTA DOCUMENTADO",1,0))))</f>
        <v>0</v>
      </c>
      <c r="H15" s="156"/>
      <c r="I15" s="156"/>
      <c r="J15" s="156"/>
      <c r="K15" s="156"/>
      <c r="L15" s="156"/>
      <c r="M15" s="78">
        <f>+IF('EVIDENCIA-INF.DOCUMENTAL'!$D$96="NO SE HACE",0,IF('EVIDENCIA-INF.DOCUMENTAL'!$D$96="SE HACE PERO NO ESTA DOCUMENTADO",0.5,IF('EVIDENCIA-INF.DOCUMENTAL'!$D$96="ESTA DOCUMENTADO PERO NO SE HACE DE ESA FORMA",0.5,IF('EVIDENCIA-INF.DOCUMENTAL'!$D$96="SE HACE COMO ESTA DOCUMENTADO",1,0))))</f>
        <v>0</v>
      </c>
      <c r="N15" s="156"/>
      <c r="O15" s="156"/>
      <c r="P15" s="78">
        <f>+IF('EVIDENCIA-INF.DOCUMENTAL'!$D$96="NO SE HACE",0,IF('EVIDENCIA-INF.DOCUMENTAL'!$D$96="SE HACE PERO NO ESTA DOCUMENTADO",0.5,IF('EVIDENCIA-INF.DOCUMENTAL'!$D$96="ESTA DOCUMENTADO PERO NO SE HACE DE ESA FORMA",0.5,IF('EVIDENCIA-INF.DOCUMENTAL'!$D$96="SE HACE COMO ESTA DOCUMENTADO",1,0))))</f>
        <v>0</v>
      </c>
      <c r="Q15" s="156"/>
      <c r="R15" s="72"/>
      <c r="S15" s="140" t="s">
        <v>311</v>
      </c>
      <c r="T15" s="141">
        <f>+B31</f>
        <v>0</v>
      </c>
      <c r="U15" s="141">
        <f>+C31</f>
        <v>0</v>
      </c>
      <c r="V15" s="141">
        <f>+D31</f>
        <v>0</v>
      </c>
      <c r="W15" s="143">
        <f>+E31</f>
        <v>0</v>
      </c>
      <c r="X15" s="147">
        <f t="shared" si="0"/>
        <v>1</v>
      </c>
      <c r="Y15">
        <f t="shared" si="1"/>
        <v>1</v>
      </c>
      <c r="Z15">
        <f t="shared" si="2"/>
        <v>1</v>
      </c>
      <c r="AA15" s="148">
        <f t="shared" si="3"/>
        <v>1</v>
      </c>
      <c r="AB15" s="152" t="str">
        <f t="shared" si="4"/>
        <v>EJECUCIÓN</v>
      </c>
      <c r="AC15" s="152" t="str">
        <f t="shared" si="5"/>
        <v>SE HACE COMO ESTA DOCUMENTADO</v>
      </c>
      <c r="AD15" s="152" t="str">
        <f t="shared" si="6"/>
        <v>EJECUCIÓN</v>
      </c>
      <c r="AE15" s="152">
        <f>+HLOOKUP(AC15,$X$11:$AA$19,5,0)</f>
        <v>1</v>
      </c>
      <c r="AF15" s="152" t="str">
        <f t="shared" si="7"/>
        <v>EJECUCIÓN</v>
      </c>
      <c r="AG15" s="152">
        <v>1</v>
      </c>
    </row>
    <row r="16" spans="1:36" ht="15.75" customHeight="1">
      <c r="A16" s="75" t="s">
        <v>122</v>
      </c>
      <c r="B16" s="78">
        <f>+COUNTIF('EVIDENCIA-INF.DOCUMENTAL'!$D$100:$D$102,"NO SE HACE")</f>
        <v>0</v>
      </c>
      <c r="C16" s="78">
        <f>+COUNTIF('EVIDENCIA-INF.DOCUMENTAL'!$D$100:$D$102,"SE HACE PERO NO ESTA DOCUMENTADO")</f>
        <v>0</v>
      </c>
      <c r="D16" s="78">
        <f>+COUNTIF('EVIDENCIA-INF.DOCUMENTAL'!$D$100:$D$102,"ESTA DOCUMENTADO PERO NO SE HACE DE ESA FORMA")</f>
        <v>0</v>
      </c>
      <c r="E16" s="83">
        <f>+COUNTIF('EVIDENCIA-INF.DOCUMENTAL'!$D$100:$D$102,"SE HACE COMO ESTA DOCUMENTADO")</f>
        <v>0</v>
      </c>
      <c r="F16" s="156"/>
      <c r="G16" s="78">
        <f>+IF('EVIDENCIA-INF.DOCUMENTAL'!$D$100="NO SE HACE",0,IF('EVIDENCIA-INF.DOCUMENTAL'!$D$100="SE HACE PERO NO ESTA DOCUMENTADO",0.5,IF('EVIDENCIA-INF.DOCUMENTAL'!$D$100="ESTA DOCUMENTADO PERO NO SE HACE DE ESA FORMA",0.5,IF('EVIDENCIA-INF.DOCUMENTAL'!$D$100="SE HACE COMO ESTA DOCUMENTADO",1,0))))</f>
        <v>0</v>
      </c>
      <c r="H16" s="78">
        <f>+IF('EVIDENCIA-INF.DOCUMENTAL'!$D$100="NO SE HACE",0,IF('EVIDENCIA-INF.DOCUMENTAL'!$D$100="SE HACE PERO NO ESTA DOCUMENTADO",0.5,IF('EVIDENCIA-INF.DOCUMENTAL'!$D$100="ESTA DOCUMENTADO PERO NO SE HACE DE ESA FORMA",0.5,IF('EVIDENCIA-INF.DOCUMENTAL'!$D$100="SE HACE COMO ESTA DOCUMENTADO",1,0))))</f>
        <v>0</v>
      </c>
      <c r="I16" s="156"/>
      <c r="J16" s="156"/>
      <c r="K16" s="156"/>
      <c r="L16" s="156"/>
      <c r="M16" s="78">
        <f>+IF('EVIDENCIA-INF.DOCUMENTAL'!$D$100="NO SE HACE",0,IF('EVIDENCIA-INF.DOCUMENTAL'!$D$100="SE HACE PERO NO ESTA DOCUMENTADO",0.5,IF('EVIDENCIA-INF.DOCUMENTAL'!$D$100="ESTA DOCUMENTADO PERO NO SE HACE DE ESA FORMA",0.5,IF('EVIDENCIA-INF.DOCUMENTAL'!$D$100="SE HACE COMO ESTA DOCUMENTADO",1,0))))</f>
        <v>0</v>
      </c>
      <c r="N16" s="156"/>
      <c r="O16" s="156"/>
      <c r="P16" s="78">
        <f>+IF('EVIDENCIA-INF.DOCUMENTAL'!$D$100="NO SE HACE",0,IF('EVIDENCIA-INF.DOCUMENTAL'!$D$100="SE HACE PERO NO ESTA DOCUMENTADO",0.5,IF('EVIDENCIA-INF.DOCUMENTAL'!$D$100="ESTA DOCUMENTADO PERO NO SE HACE DE ESA FORMA",0.5,IF('EVIDENCIA-INF.DOCUMENTAL'!$D$100="SE HACE COMO ESTA DOCUMENTADO",1,0))))</f>
        <v>0</v>
      </c>
      <c r="Q16" s="156"/>
      <c r="R16" s="72"/>
      <c r="S16" s="140" t="s">
        <v>312</v>
      </c>
      <c r="T16" s="141">
        <f>+B37</f>
        <v>0</v>
      </c>
      <c r="U16" s="141">
        <f>+C37</f>
        <v>0</v>
      </c>
      <c r="V16" s="141">
        <f>+D37</f>
        <v>0</v>
      </c>
      <c r="W16" s="143">
        <f>+E37</f>
        <v>0</v>
      </c>
      <c r="X16" s="147">
        <f t="shared" si="0"/>
        <v>1</v>
      </c>
      <c r="Y16">
        <f t="shared" si="1"/>
        <v>1</v>
      </c>
      <c r="Z16">
        <f t="shared" si="2"/>
        <v>1</v>
      </c>
      <c r="AA16" s="148">
        <f t="shared" si="3"/>
        <v>1</v>
      </c>
      <c r="AB16" s="152" t="str">
        <f t="shared" si="4"/>
        <v>ANÁLISIS</v>
      </c>
      <c r="AC16" s="152" t="str">
        <f t="shared" si="5"/>
        <v>SE HACE COMO ESTA DOCUMENTADO</v>
      </c>
      <c r="AD16" s="152" t="str">
        <f t="shared" si="6"/>
        <v>ANÁLISIS</v>
      </c>
      <c r="AE16" s="152">
        <f>+HLOOKUP(AC16,$X$11:$AA$19,6,0)</f>
        <v>1</v>
      </c>
      <c r="AF16" s="152" t="str">
        <f t="shared" si="7"/>
        <v>ANÁLISIS</v>
      </c>
      <c r="AG16" s="152">
        <v>1</v>
      </c>
    </row>
    <row r="17" spans="1:33" ht="15.75" customHeight="1">
      <c r="A17" s="89" t="s">
        <v>124</v>
      </c>
      <c r="B17" s="78">
        <f>+COUNTIF('EVIDENCIA-INF.DOCUMENTAL'!$D$104:$D$106,"NO SE HACE")</f>
        <v>0</v>
      </c>
      <c r="C17" s="78">
        <f>+COUNTIF('EVIDENCIA-INF.DOCUMENTAL'!$D$104:$D$106,"SE HACE PERO NO ESTA DOCUMENTADO")</f>
        <v>0</v>
      </c>
      <c r="D17" s="78">
        <f>+COUNTIF('EVIDENCIA-INF.DOCUMENTAL'!$D$104:$D$106,"ESTA DOCUMENTADO PERO NO SE HACE DE ESA FORMA")</f>
        <v>0</v>
      </c>
      <c r="E17" s="83">
        <f>+COUNTIF('EVIDENCIA-INF.DOCUMENTAL'!$D$104:$D$106,"SE HACE COMO ESTA DOCUMENTADO")</f>
        <v>0</v>
      </c>
      <c r="F17" s="156"/>
      <c r="G17" s="78">
        <f>+IF('EVIDENCIA-INF.DOCUMENTAL'!$D$104="NO SE HACE",0,IF('EVIDENCIA-INF.DOCUMENTAL'!$D$104="SE HACE PERO NO ESTA DOCUMENTADO",0.5,IF('EVIDENCIA-INF.DOCUMENTAL'!$D$104="ESTA DOCUMENTADO PERO NO SE HACE DE ESA FORMA",0.5,IF('EVIDENCIA-INF.DOCUMENTAL'!$D$104="SE HACE COMO ESTA DOCUMENTADO",1,0))))</f>
        <v>0</v>
      </c>
      <c r="H17" s="156"/>
      <c r="I17" s="156"/>
      <c r="J17" s="156"/>
      <c r="K17" s="156"/>
      <c r="L17" s="156"/>
      <c r="M17" s="156"/>
      <c r="N17" s="156"/>
      <c r="O17" s="156"/>
      <c r="P17" s="78">
        <f>+IF('EVIDENCIA-INF.DOCUMENTAL'!$D$104="NO SE HACE",0,IF('EVIDENCIA-INF.DOCUMENTAL'!$D$104="SE HACE PERO NO ESTA DOCUMENTADO",0.5,IF('EVIDENCIA-INF.DOCUMENTAL'!$D$104="ESTA DOCUMENTADO PERO NO SE HACE DE ESA FORMA",0.5,IF('EVIDENCIA-INF.DOCUMENTAL'!$D$104="SE HACE COMO ESTA DOCUMENTADO",1,0))))</f>
        <v>0</v>
      </c>
      <c r="Q17" s="156"/>
      <c r="R17" s="71"/>
      <c r="S17" s="140" t="s">
        <v>313</v>
      </c>
      <c r="T17" s="141">
        <f>+B41</f>
        <v>0</v>
      </c>
      <c r="U17" s="141">
        <f>+C41</f>
        <v>0</v>
      </c>
      <c r="V17" s="141">
        <f>+D41</f>
        <v>0</v>
      </c>
      <c r="W17" s="143">
        <f>+E41</f>
        <v>0</v>
      </c>
      <c r="X17" s="147">
        <f t="shared" si="0"/>
        <v>1</v>
      </c>
      <c r="Y17">
        <f t="shared" si="1"/>
        <v>1</v>
      </c>
      <c r="Z17">
        <f t="shared" si="2"/>
        <v>1</v>
      </c>
      <c r="AA17" s="148">
        <f t="shared" si="3"/>
        <v>1</v>
      </c>
      <c r="AB17" s="152" t="str">
        <f t="shared" si="4"/>
        <v>DIFUSIÓN</v>
      </c>
      <c r="AC17" s="152" t="str">
        <f t="shared" si="5"/>
        <v>SE HACE COMO ESTA DOCUMENTADO</v>
      </c>
      <c r="AD17" s="152" t="str">
        <f t="shared" si="6"/>
        <v>DIFUSIÓN</v>
      </c>
      <c r="AE17" s="152">
        <f>+HLOOKUP(AC17,$X$11:$AA$19,7,0)</f>
        <v>1</v>
      </c>
      <c r="AF17" s="152" t="str">
        <f t="shared" si="7"/>
        <v>DIFUSIÓN</v>
      </c>
      <c r="AG17" s="152">
        <v>1</v>
      </c>
    </row>
    <row r="18" spans="1:33" ht="15.75" customHeight="1">
      <c r="A18" s="75" t="s">
        <v>126</v>
      </c>
      <c r="B18" s="78">
        <f>+COUNTIF('EVIDENCIA-INF.DOCUMENTAL'!$D$108:$D$113,"NO SE HACE")</f>
        <v>0</v>
      </c>
      <c r="C18" s="78">
        <f>+COUNTIF('EVIDENCIA-INF.DOCUMENTAL'!$D$108:$D$113,"SE HACE PERO NO ESTA DOCUMENTADO")</f>
        <v>0</v>
      </c>
      <c r="D18" s="78">
        <f>+COUNTIF('EVIDENCIA-INF.DOCUMENTAL'!$D$108:$D$113,"ESTA DOCUMENTADO PERO NO SE HACE DE ESA FORMA")</f>
        <v>0</v>
      </c>
      <c r="E18" s="83">
        <f>+COUNTIF('EVIDENCIA-INF.DOCUMENTAL'!$D$108:$D$113,"SE HACE COMO ESTA DOCUMENTADO")</f>
        <v>0</v>
      </c>
      <c r="F18" s="156"/>
      <c r="G18" s="78">
        <f>+IF('EVIDENCIA-INF.DOCUMENTAL'!$D$108="NO SE HACE",0,IF('EVIDENCIA-INF.DOCUMENTAL'!$D$108="SE HACE PERO NO ESTA DOCUMENTADO",0.5,IF('EVIDENCIA-INF.DOCUMENTAL'!$D$108="ESTA DOCUMENTADO PERO NO SE HACE DE ESA FORMA",0.5,IF('EVIDENCIA-INF.DOCUMENTAL'!$D$108="SE HACE COMO ESTA DOCUMENTADO",1,0))))+(IF('EVIDENCIA-INF.DOCUMENTAL'!$D$111="NO SE HACE",0,IF('EVIDENCIA-INF.DOCUMENTAL'!$D$111="SE HACE PERO NO ESTA DOCUMENTADO",0.5,IF('EVIDENCIA-INF.DOCUMENTAL'!$D$111="ESTA DOCUMENTADO PERO NO SE HACE DE ESA FORMA",0.5,IF('EVIDENCIA-INF.DOCUMENTAL'!$D$111="SE HACE COMO ESTA DOCUMENTADO",1,0)))))</f>
        <v>0</v>
      </c>
      <c r="H18" s="156"/>
      <c r="I18" s="78">
        <f>+IF('EVIDENCIA-INF.DOCUMENTAL'!$D$108="NO SE HACE",0,IF('EVIDENCIA-INF.DOCUMENTAL'!$D$108="SE HACE PERO NO ESTA DOCUMENTADO",0.5,IF('EVIDENCIA-INF.DOCUMENTAL'!$D$108="ESTA DOCUMENTADO PERO NO SE HACE DE ESA FORMA",0.5,IF('EVIDENCIA-INF.DOCUMENTAL'!$D$108="SE HACE COMO ESTA DOCUMENTADO",1,0))))+(IF('EVIDENCIA-INF.DOCUMENTAL'!$D$111="NO SE HACE",0,IF('EVIDENCIA-INF.DOCUMENTAL'!$D$111="SE HACE PERO NO ESTA DOCUMENTADO",0.5,IF('EVIDENCIA-INF.DOCUMENTAL'!$D$111="ESTA DOCUMENTADO PERO NO SE HACE DE ESA FORMA",0.5,IF('EVIDENCIA-INF.DOCUMENTAL'!$D$111="SE HACE COMO ESTA DOCUMENTADO",1,0)))))</f>
        <v>0</v>
      </c>
      <c r="J18" s="156"/>
      <c r="K18" s="156"/>
      <c r="L18" s="156"/>
      <c r="M18" s="78">
        <f>+IF('EVIDENCIA-INF.DOCUMENTAL'!$D$108="NO SE HACE",0,IF('EVIDENCIA-INF.DOCUMENTAL'!$D$108="SE HACE PERO NO ESTA DOCUMENTADO",0.5,IF('EVIDENCIA-INF.DOCUMENTAL'!$D$108="ESTA DOCUMENTADO PERO NO SE HACE DE ESA FORMA",0.5,IF('EVIDENCIA-INF.DOCUMENTAL'!$D$108="SE HACE COMO ESTA DOCUMENTADO",1,0))))+(IF('EVIDENCIA-INF.DOCUMENTAL'!$D$111="NO SE HACE",0,IF('EVIDENCIA-INF.DOCUMENTAL'!$D$111="SE HACE PERO NO ESTA DOCUMENTADO",0.5,IF('EVIDENCIA-INF.DOCUMENTAL'!$D$111="ESTA DOCUMENTADO PERO NO SE HACE DE ESA FORMA",0.5,IF('EVIDENCIA-INF.DOCUMENTAL'!$D$111="SE HACE COMO ESTA DOCUMENTADO",1,0)))))</f>
        <v>0</v>
      </c>
      <c r="N18" s="156"/>
      <c r="O18" s="156"/>
      <c r="P18" s="156"/>
      <c r="Q18" s="156"/>
      <c r="R18" s="72"/>
      <c r="S18" s="140" t="s">
        <v>314</v>
      </c>
      <c r="T18" s="141">
        <f>+B52</f>
        <v>0</v>
      </c>
      <c r="U18" s="141">
        <f>+C52</f>
        <v>0</v>
      </c>
      <c r="V18" s="141">
        <f>+D52</f>
        <v>0</v>
      </c>
      <c r="W18" s="143">
        <f>+E52</f>
        <v>0</v>
      </c>
      <c r="X18" s="147">
        <f t="shared" si="0"/>
        <v>1</v>
      </c>
      <c r="Y18">
        <f t="shared" si="1"/>
        <v>1</v>
      </c>
      <c r="Z18">
        <f t="shared" si="2"/>
        <v>1</v>
      </c>
      <c r="AA18" s="148">
        <f t="shared" si="3"/>
        <v>1</v>
      </c>
      <c r="AB18" s="152" t="str">
        <f t="shared" si="4"/>
        <v>EVALUACIÓN DEL DESEMPEÑO</v>
      </c>
      <c r="AC18" s="152" t="str">
        <f t="shared" si="5"/>
        <v>SE HACE COMO ESTA DOCUMENTADO</v>
      </c>
      <c r="AD18" s="152" t="str">
        <f t="shared" si="6"/>
        <v>EVALUACIÓN DEL DESEMPEÑO</v>
      </c>
      <c r="AE18" s="152">
        <f>+HLOOKUP(AC18,$X$11:$AA$19,8,0)</f>
        <v>1</v>
      </c>
      <c r="AF18" s="152" t="str">
        <f t="shared" si="7"/>
        <v>EVALUACIÓN DEL DESEMPEÑO</v>
      </c>
      <c r="AG18" s="152">
        <v>1</v>
      </c>
    </row>
    <row r="19" spans="1:33" ht="16.5" customHeight="1" thickBot="1">
      <c r="A19" s="76" t="s">
        <v>127</v>
      </c>
      <c r="B19" s="80">
        <f>+COUNTIF('EVIDENCIA-INF.DOCUMENTAL'!$D$94:$D$99,"NO SE HACE")</f>
        <v>0</v>
      </c>
      <c r="C19" s="80">
        <f>+COUNTIF('EVIDENCIA-INF.DOCUMENTAL'!$D$94:$D$99,"SE HACE PERO NO ESTA DOCUMENTADO")</f>
        <v>0</v>
      </c>
      <c r="D19" s="80">
        <f>+COUNTIF('EVIDENCIA-INF.DOCUMENTAL'!$D$94:$D$99,"ESTA DOCUMENTADO PERO NO SE HACE DE ESA FORMA")</f>
        <v>0</v>
      </c>
      <c r="E19" s="84">
        <f>+COUNTIF('EVIDENCIA-INF.DOCUMENTAL'!$D$94:$D$99,"SE HACE COMO ESTA DOCUMENTADO")</f>
        <v>0</v>
      </c>
      <c r="F19" s="156"/>
      <c r="G19" s="156"/>
      <c r="H19" s="156"/>
      <c r="I19" s="156"/>
      <c r="J19" s="156"/>
      <c r="K19" s="156"/>
      <c r="L19" s="156">
        <f>+IF('EVIDENCIA-INF.DOCUMENTAL'!$D$115="NO SE HACE",0,IF('EVIDENCIA-INF.DOCUMENTAL'!$D$115="SE HACE PERO NO ESTA DOCUMENTADO",0.5,IF('EVIDENCIA-INF.DOCUMENTAL'!$D$115="ESTA DOCUMENTADO PERO NO SE HACE DE ESA FORMA",0.5,IF('EVIDENCIA-INF.DOCUMENTAL'!$D$115="SE HACE COMO ESTA DOCUMENTADO",1,0))))+IF('EVIDENCIA-INF.DOCUMENTAL'!$D$118="NO SE HACE",0,IF('EVIDENCIA-INF.DOCUMENTAL'!$D$118="SE HACE PERO NO ESTA DOCUMENTADO",0.5,IF('EVIDENCIA-INF.DOCUMENTAL'!$D$118="ESTA DOCUMENTADO PERO NO SE HACE DE ESA FORMA",0.5,IF('EVIDENCIA-INF.DOCUMENTAL'!$D$118="SE HACE COMO ESTA DOCUMENTADO",1,0))))</f>
        <v>0</v>
      </c>
      <c r="M19" s="156">
        <f>+IF('EVIDENCIA-INF.DOCUMENTAL'!$D$115="NO SE HACE",0,IF('EVIDENCIA-INF.DOCUMENTAL'!$D$115="SE HACE PERO NO ESTA DOCUMENTADO",0.5,IF('EVIDENCIA-INF.DOCUMENTAL'!$D$115="ESTA DOCUMENTADO PERO NO SE HACE DE ESA FORMA",0.5,IF('EVIDENCIA-INF.DOCUMENTAL'!$D$115="SE HACE COMO ESTA DOCUMENTADO",1,0))))+IF('EVIDENCIA-INF.DOCUMENTAL'!$D$118="NO SE HACE",0,IF('EVIDENCIA-INF.DOCUMENTAL'!$D$118="SE HACE PERO NO ESTA DOCUMENTADO",0.5,IF('EVIDENCIA-INF.DOCUMENTAL'!$D$118="ESTA DOCUMENTADO PERO NO SE HACE DE ESA FORMA",0.5,IF('EVIDENCIA-INF.DOCUMENTAL'!$D$118="SE HACE COMO ESTA DOCUMENTADO",1,0))))</f>
        <v>0</v>
      </c>
      <c r="N19" s="156"/>
      <c r="O19" s="156">
        <f>+IF('EVIDENCIA-INF.DOCUMENTAL'!$D$115="NO SE HACE",0,IF('EVIDENCIA-INF.DOCUMENTAL'!$D$115="SE HACE PERO NO ESTA DOCUMENTADO",0.5,IF('EVIDENCIA-INF.DOCUMENTAL'!$D$115="ESTA DOCUMENTADO PERO NO SE HACE DE ESA FORMA",0.5,IF('EVIDENCIA-INF.DOCUMENTAL'!$D$115="SE HACE COMO ESTA DOCUMENTADO",1,0))))+IF('EVIDENCIA-INF.DOCUMENTAL'!$D$118="NO SE HACE",0,IF('EVIDENCIA-INF.DOCUMENTAL'!$D$118="SE HACE PERO NO ESTA DOCUMENTADO",0.5,IF('EVIDENCIA-INF.DOCUMENTAL'!$D$118="ESTA DOCUMENTADO PERO NO SE HACE DE ESA FORMA",0.5,IF('EVIDENCIA-INF.DOCUMENTAL'!$D$118="SE HACE COMO ESTA DOCUMENTADO",1,0))))</f>
        <v>0</v>
      </c>
      <c r="P19" s="156"/>
      <c r="Q19" s="156">
        <f>+IF('EVIDENCIA-INF.DOCUMENTAL'!$D$115="NO SE HACE",0,IF('EVIDENCIA-INF.DOCUMENTAL'!$D$115="SE HACE PERO NO ESTA DOCUMENTADO",0.5,IF('EVIDENCIA-INF.DOCUMENTAL'!$D$115="ESTA DOCUMENTADO PERO NO SE HACE DE ESA FORMA",0.5,IF('EVIDENCIA-INF.DOCUMENTAL'!$D$115="SE HACE COMO ESTA DOCUMENTADO",1,0))))+IF('EVIDENCIA-INF.DOCUMENTAL'!$D$118="NO SE HACE",0,IF('EVIDENCIA-INF.DOCUMENTAL'!$D$118="SE HACE PERO NO ESTA DOCUMENTADO",0.5,IF('EVIDENCIA-INF.DOCUMENTAL'!$D$118="ESTA DOCUMENTADO PERO NO SE HACE DE ESA FORMA",0.5,IF('EVIDENCIA-INF.DOCUMENTAL'!$D$118="SE HACE COMO ESTA DOCUMENTADO",1,0))))</f>
        <v>0</v>
      </c>
      <c r="R19" s="71"/>
      <c r="S19" s="140" t="s">
        <v>315</v>
      </c>
      <c r="T19" s="141">
        <f>+B55</f>
        <v>0</v>
      </c>
      <c r="U19" s="141">
        <f>+C55</f>
        <v>0</v>
      </c>
      <c r="V19" s="141">
        <f>+D55</f>
        <v>0</v>
      </c>
      <c r="W19" s="143">
        <f>+E55</f>
        <v>0</v>
      </c>
      <c r="X19" s="149">
        <f t="shared" si="0"/>
        <v>1</v>
      </c>
      <c r="Y19" s="150">
        <f t="shared" si="1"/>
        <v>1</v>
      </c>
      <c r="Z19" s="150">
        <f t="shared" si="2"/>
        <v>1</v>
      </c>
      <c r="AA19" s="151">
        <f t="shared" si="3"/>
        <v>1</v>
      </c>
      <c r="AB19" s="152" t="str">
        <f t="shared" si="4"/>
        <v>MEJORA</v>
      </c>
      <c r="AC19" s="152" t="str">
        <f t="shared" si="5"/>
        <v>SE HACE COMO ESTA DOCUMENTADO</v>
      </c>
      <c r="AD19" s="152" t="str">
        <f t="shared" si="6"/>
        <v>MEJORA</v>
      </c>
      <c r="AE19" s="152">
        <f>+HLOOKUP(AC19,$X$11:$AA$19,9,0)</f>
        <v>1</v>
      </c>
      <c r="AF19" s="152" t="str">
        <f t="shared" si="7"/>
        <v>MEJORA</v>
      </c>
      <c r="AG19" s="152">
        <v>1</v>
      </c>
    </row>
    <row r="20" spans="1:33" ht="24" thickBot="1">
      <c r="A20" s="66" t="s">
        <v>128</v>
      </c>
      <c r="B20" s="90">
        <f>+SUM(B21:B30)</f>
        <v>0</v>
      </c>
      <c r="C20" s="90">
        <f>+SUM(C21:C30)</f>
        <v>0</v>
      </c>
      <c r="D20" s="90">
        <f>+SUM(D21:D30)</f>
        <v>0</v>
      </c>
      <c r="E20" s="90">
        <f>+SUM(E21:E30)</f>
        <v>0</v>
      </c>
      <c r="F20" s="90"/>
      <c r="G20" s="90"/>
      <c r="H20" s="90"/>
      <c r="I20" s="90"/>
      <c r="J20" s="90"/>
      <c r="K20" s="90"/>
      <c r="L20" s="90"/>
      <c r="M20" s="90"/>
      <c r="N20" s="90"/>
      <c r="O20" s="90"/>
      <c r="P20" s="90"/>
      <c r="Q20" s="90"/>
      <c r="R20" s="72"/>
      <c r="S20" s="71" t="s">
        <v>326</v>
      </c>
      <c r="T20">
        <f>+SUM(T12:T19)</f>
        <v>0</v>
      </c>
      <c r="U20">
        <f>+SUM(U12:U19)</f>
        <v>0</v>
      </c>
      <c r="V20">
        <f>+SUM(V12:V19)</f>
        <v>0</v>
      </c>
      <c r="W20">
        <f>+SUM(W12:W19)</f>
        <v>0</v>
      </c>
    </row>
    <row r="21" spans="1:33" ht="15.75" customHeight="1">
      <c r="A21" s="73" t="s">
        <v>129</v>
      </c>
      <c r="B21" s="79">
        <f>+COUNTIF('EVIDENCIA-INF.DOCUMENTAL'!$D$123,"NO SE HACE")</f>
        <v>0</v>
      </c>
      <c r="C21" s="79">
        <f>+COUNTIF('EVIDENCIA-INF.DOCUMENTAL'!$D$123,"SE HACE PERO NO ESTA DOCUMENTADO")</f>
        <v>0</v>
      </c>
      <c r="D21" s="79">
        <f>+COUNTIF('EVIDENCIA-INF.DOCUMENTAL'!$D$123,$D$1)</f>
        <v>0</v>
      </c>
      <c r="E21" s="95">
        <f>+COUNTIF('EVIDENCIA-INF.DOCUMENTAL'!$D$123,$E$1)</f>
        <v>0</v>
      </c>
      <c r="F21" s="78"/>
      <c r="G21" s="78"/>
      <c r="H21" s="78"/>
      <c r="I21" s="78"/>
      <c r="J21" s="78"/>
      <c r="K21" s="78"/>
      <c r="L21" s="78"/>
      <c r="M21" s="78"/>
      <c r="N21" s="78"/>
      <c r="O21" s="78"/>
      <c r="P21" s="78"/>
      <c r="Q21" s="78"/>
      <c r="R21" s="71"/>
      <c r="S21" s="72"/>
    </row>
    <row r="22" spans="1:33" ht="15.75" customHeight="1">
      <c r="A22" s="74" t="s">
        <v>131</v>
      </c>
      <c r="B22" s="78">
        <f>+COUNTIF('EVIDENCIA-INF.DOCUMENTAL'!$D$127:$D$129,"NO SE HACE")</f>
        <v>0</v>
      </c>
      <c r="C22" s="78">
        <f>+COUNTIF('EVIDENCIA-INF.DOCUMENTAL'!$D$127:$D$129,"SE HACE PERO NO ESTA DOCUMENTADO")</f>
        <v>0</v>
      </c>
      <c r="D22" s="78">
        <f>+COUNTIF('EVIDENCIA-INF.DOCUMENTAL'!$D$127:$D$129,$D$1)</f>
        <v>0</v>
      </c>
      <c r="E22" s="96">
        <f>+COUNTIF('EVIDENCIA-INF.DOCUMENTAL'!$D$127:$D$129,$E$1)</f>
        <v>0</v>
      </c>
      <c r="F22" s="78"/>
      <c r="G22" s="78"/>
      <c r="H22" s="78"/>
      <c r="I22" s="78"/>
      <c r="J22" s="78"/>
      <c r="K22" s="78"/>
      <c r="L22" s="78"/>
      <c r="M22" s="78">
        <f>+IF('EVIDENCIA-INF.DOCUMENTAL'!$D$127="NO SE HACE",0,IF('EVIDENCIA-INF.DOCUMENTAL'!$D$127="SE HACE PERO NO ESTA DOCUMENTADO",0.5,IF('EVIDENCIA-INF.DOCUMENTAL'!$D$127="ESTA DOCUMENTADO PERO NO SE HACE DE ESA FORMA",0.5,IF('EVIDENCIA-INF.DOCUMENTAL'!$D$127="SE HACE COMO ESTA DOCUMENTADO",1,0))))</f>
        <v>0</v>
      </c>
      <c r="N22" s="78"/>
      <c r="O22" s="78"/>
      <c r="P22" s="78">
        <f>+IF('EVIDENCIA-INF.DOCUMENTAL'!$D$127="NO SE HACE",0,IF('EVIDENCIA-INF.DOCUMENTAL'!$D$127="SE HACE PERO NO ESTA DOCUMENTADO",0.5,IF('EVIDENCIA-INF.DOCUMENTAL'!$D$127="ESTA DOCUMENTADO PERO NO SE HACE DE ESA FORMA",0.5,IF('EVIDENCIA-INF.DOCUMENTAL'!$D$127="SE HACE COMO ESTA DOCUMENTADO",1,0))))</f>
        <v>0</v>
      </c>
      <c r="Q22" s="78"/>
      <c r="R22" s="72"/>
      <c r="S22" s="71"/>
      <c r="V22">
        <f>+SUM(T20:W20)</f>
        <v>0</v>
      </c>
    </row>
    <row r="23" spans="1:33" ht="15.75" customHeight="1">
      <c r="A23" s="74" t="s">
        <v>132</v>
      </c>
      <c r="B23" s="78">
        <f>+COUNTIF('EVIDENCIA-INF.DOCUMENTAL'!$D$131:$D$178,"NO SE HACE")</f>
        <v>0</v>
      </c>
      <c r="C23" s="78">
        <f>+COUNTIF('EVIDENCIA-INF.DOCUMENTAL'!$D$131:$D$178,"SE HACE PERO NO ESTA DOCUMENTADO")</f>
        <v>0</v>
      </c>
      <c r="D23" s="78">
        <f>+COUNTIF('EVIDENCIA-INF.DOCUMENTAL'!$D$131:$D$178,$D$1)</f>
        <v>0</v>
      </c>
      <c r="E23" s="96">
        <f>+COUNTIF('EVIDENCIA-INF.DOCUMENTAL'!$D$131:$D$178,$E$1)</f>
        <v>0</v>
      </c>
      <c r="F23" s="78">
        <f>+IF('EVIDENCIA-INF.DOCUMENTAL'!$D$155="NO SE HACE",0,IF('EVIDENCIA-INF.DOCUMENTAL'!$D$155="SE HACE PERO NO ESTA DOCUMENTADO",0.5,IF('EVIDENCIA-INF.DOCUMENTAL'!$D$155="ESTA DOCUMENTADO PERO NO SE HACE DE ESA FORMA",0.5,IF('EVIDENCIA-INF.DOCUMENTAL'!$D$155="SE HACE COMO ESTA DOCUMENTADO",1,0))))+(IF('EVIDENCIA-INF.DOCUMENTAL'!$D$158="NO SE HACE",0,IF('EVIDENCIA-INF.DOCUMENTAL'!$D$158="SE HACE PERO NO ESTA DOCUMENTADO",0.5,IF('EVIDENCIA-INF.DOCUMENTAL'!$D$158="ESTA DOCUMENTADO PERO NO SE HACE DE ESA FORMA",0.5,IF('EVIDENCIA-INF.DOCUMENTAL'!$D$158="SE HACE COMO ESTA DOCUMENTADO",1,0)))))+(IF('EVIDENCIA-INF.DOCUMENTAL'!$D$161="NO SE HACE",0,IF('EVIDENCIA-INF.DOCUMENTAL'!$D$161="SE HACE PERO NO ESTA DOCUMENTADO",0.5,IF('EVIDENCIA-INF.DOCUMENTAL'!$D$161="ESTA DOCUMENTADO PERO NO SE HACE DE ESA FORMA",0.5,IF('EVIDENCIA-INF.DOCUMENTAL'!$D$161="SE HACE COMO ESTA DOCUMENTADO",1,0)))))+(IF('EVIDENCIA-INF.DOCUMENTAL'!$D$164="NO SE HACE",0,IF('EVIDENCIA-INF.DOCUMENTAL'!$D$164="SE HACE PERO NO ESTA DOCUMENTADO",0.5,IF('EVIDENCIA-INF.DOCUMENTAL'!$D$164="ESTA DOCUMENTADO PERO NO SE HACE DE ESA FORMA",0.5,IF('EVIDENCIA-INF.DOCUMENTAL'!$D$164="SE HACE COMO ESTA DOCUMENTADO",1,0)))))</f>
        <v>0</v>
      </c>
      <c r="G23" s="78">
        <f>+IF('EVIDENCIA-INF.DOCUMENTAL'!$D$167="NO SE HACE",0,IF('EVIDENCIA-INF.DOCUMENTAL'!$D$167="SE HACE PERO NO ESTA DOCUMENTADO",0.5,IF('EVIDENCIA-INF.DOCUMENTAL'!$D$167="ESTA DOCUMENTADO PERO NO SE HACE DE ESA FORMA",0.5,IF('EVIDENCIA-INF.DOCUMENTAL'!$D$167="SE HACE COMO ESTA DOCUMENTADO",1,0))))</f>
        <v>0</v>
      </c>
      <c r="H23" s="78"/>
      <c r="I23" s="78">
        <f>+IF('EVIDENCIA-INF.DOCUMENTAL'!$D$131="NO SE HACE",0,IF('EVIDENCIA-INF.DOCUMENTAL'!$D$131="SE HACE PERO NO ESTA DOCUMENTADO",0.5,IF('EVIDENCIA-INF.DOCUMENTAL'!$D$131="ESTA DOCUMENTADO PERO NO SE HACE DE ESA FORMA",0.5,IF('EVIDENCIA-INF.DOCUMENTAL'!$D$131="SE HACE COMO ESTA DOCUMENTADO",1,0))))+(IF('EVIDENCIA-INF.DOCUMENTAL'!$D$134="NO SE HACE",0,IF('EVIDENCIA-INF.DOCUMENTAL'!$D$134="SE HACE PERO NO ESTA DOCUMENTADO",0.5,IF('EVIDENCIA-INF.DOCUMENTAL'!$D$134="ESTA DOCUMENTADO PERO NO SE HACE DE ESA FORMA",0.5,IF('EVIDENCIA-INF.DOCUMENTAL'!$D$134="SE HACE COMO ESTA DOCUMENTADO",1,0)))))+(IF('EVIDENCIA-INF.DOCUMENTAL'!$D$137="NO SE HACE",0,IF('EVIDENCIA-INF.DOCUMENTAL'!$D$137="SE HACE PERO NO ESTA DOCUMENTADO",0.5,IF('EVIDENCIA-INF.DOCUMENTAL'!$D$137="ESTA DOCUMENTADO PERO NO SE HACE DE ESA FORMA",0.5,IF('EVIDENCIA-INF.DOCUMENTAL'!$D$137="SE HACE COMO ESTA DOCUMENTADO",1,0)))))+(IF('EVIDENCIA-INF.DOCUMENTAL'!$D$140="NO SE HACE",0,IF('EVIDENCIA-INF.DOCUMENTAL'!$D$140="SE HACE PERO NO ESTA DOCUMENTADO",0.5,IF('EVIDENCIA-INF.DOCUMENTAL'!$D$140="ESTA DOCUMENTADO PERO NO SE HACE DE ESA FORMA",0.5,IF('EVIDENCIA-INF.DOCUMENTAL'!$D$140="SE HACE COMO ESTA DOCUMENTADO",1,0)))))+(IF('EVIDENCIA-INF.DOCUMENTAL'!$D$143="NO SE HACE",0,IF('EVIDENCIA-INF.DOCUMENTAL'!$D$143="SE HACE PERO NO ESTA DOCUMENTADO",0.5,IF('EVIDENCIA-INF.DOCUMENTAL'!$D$143="ESTA DOCUMENTADO PERO NO SE HACE DE ESA FORMA",0.5,IF('EVIDENCIA-INF.DOCUMENTAL'!$D$143="SE HACE COMO ESTA DOCUMENTADO",1,0)))))+(IF('EVIDENCIA-INF.DOCUMENTAL'!$D$146="NO SE HACE",0,IF('EVIDENCIA-INF.DOCUMENTAL'!$D$146="SE HACE PERO NO ESTA DOCUMENTADO",0.5,IF('EVIDENCIA-INF.DOCUMENTAL'!$D$146="ESTA DOCUMENTADO PERO NO SE HACE DE ESA FORMA",0.5,IF('EVIDENCIA-INF.DOCUMENTAL'!$D$146="SE HACE COMO ESTA DOCUMENTADO",1,0)))))+(IF('EVIDENCIA-INF.DOCUMENTAL'!$D$149="NO SE HACE",0,IF('EVIDENCIA-INF.DOCUMENTAL'!$D$149="SE HACE PERO NO ESTA DOCUMENTADO",0.5,IF('EVIDENCIA-INF.DOCUMENTAL'!$D$149="ESTA DOCUMENTADO PERO NO SE HACE DE ESA FORMA",0.5,IF('EVIDENCIA-INF.DOCUMENTAL'!$D$149="SE HACE COMO ESTA DOCUMENTADO",1,0)))))+(IF('EVIDENCIA-INF.DOCUMENTAL'!$D$167="NO SE HACE",0,IF('EVIDENCIA-INF.DOCUMENTAL'!$D$167="SE HACE PERO NO ESTA DOCUMENTADO",0.5,IF('EVIDENCIA-INF.DOCUMENTAL'!$D$167="ESTA DOCUMENTADO PERO NO SE HACE DE ESA FORMA",0.5,IF('EVIDENCIA-INF.DOCUMENTAL'!$D$167="SE HACE COMO ESTA DOCUMENTADO",1,0)))))+(IF('EVIDENCIA-INF.DOCUMENTAL'!$D$176="NO SE HACE",0,IF('EVIDENCIA-INF.DOCUMENTAL'!$D$176="SE HACE PERO NO ESTA DOCUMENTADO",0.5,IF('EVIDENCIA-INF.DOCUMENTAL'!$D$176="ESTA DOCUMENTADO PERO NO SE HACE DE ESA FORMA",0.5,IF('EVIDENCIA-INF.DOCUMENTAL'!$D$176="SE HACE COMO ESTA DOCUMENTADO",1,0)))))</f>
        <v>0</v>
      </c>
      <c r="J23" s="78">
        <f>+IF('EVIDENCIA-INF.DOCUMENTAL'!$D$131="NO SE HACE",0,IF('EVIDENCIA-INF.DOCUMENTAL'!$D$131="SE HACE PERO NO ESTA DOCUMENTADO",0.5,IF('EVIDENCIA-INF.DOCUMENTAL'!$D$131="ESTA DOCUMENTADO PERO NO SE HACE DE ESA FORMA",0.5,IF('EVIDENCIA-INF.DOCUMENTAL'!$D$131="SE HACE COMO ESTA DOCUMENTADO",1,0))))+(IF('EVIDENCIA-INF.DOCUMENTAL'!$D$134="NO SE HACE",0,IF('EVIDENCIA-INF.DOCUMENTAL'!$D$134="SE HACE PERO NO ESTA DOCUMENTADO",0.5,IF('EVIDENCIA-INF.DOCUMENTAL'!$D$134="ESTA DOCUMENTADO PERO NO SE HACE DE ESA FORMA",0.5,IF('EVIDENCIA-INF.DOCUMENTAL'!$D$134="SE HACE COMO ESTA DOCUMENTADO",1,0)))))+(IF('EVIDENCIA-INF.DOCUMENTAL'!$D$137="NO SE HACE",0,IF('EVIDENCIA-INF.DOCUMENTAL'!$D$137="SE HACE PERO NO ESTA DOCUMENTADO",0.5,IF('EVIDENCIA-INF.DOCUMENTAL'!$D$137="ESTA DOCUMENTADO PERO NO SE HACE DE ESA FORMA",0.5,IF('EVIDENCIA-INF.DOCUMENTAL'!$D$137="SE HACE COMO ESTA DOCUMENTADO",1,0)))))+(IF('EVIDENCIA-INF.DOCUMENTAL'!$D$140="NO SE HACE",0,IF('EVIDENCIA-INF.DOCUMENTAL'!$D$140="SE HACE PERO NO ESTA DOCUMENTADO",0.5,IF('EVIDENCIA-INF.DOCUMENTAL'!$D$140="ESTA DOCUMENTADO PERO NO SE HACE DE ESA FORMA",0.5,IF('EVIDENCIA-INF.DOCUMENTAL'!$D$140="SE HACE COMO ESTA DOCUMENTADO",1,0)))))+(IF('EVIDENCIA-INF.DOCUMENTAL'!$D$143="NO SE HACE",0,IF('EVIDENCIA-INF.DOCUMENTAL'!$D$143="SE HACE PERO NO ESTA DOCUMENTADO",0.5,IF('EVIDENCIA-INF.DOCUMENTAL'!$D$143="ESTA DOCUMENTADO PERO NO SE HACE DE ESA FORMA",0.5,IF('EVIDENCIA-INF.DOCUMENTAL'!$D$143="SE HACE COMO ESTA DOCUMENTADO",1,0)))))+(IF('EVIDENCIA-INF.DOCUMENTAL'!$D$146="NO SE HACE",0,IF('EVIDENCIA-INF.DOCUMENTAL'!$D$146="SE HACE PERO NO ESTA DOCUMENTADO",0.5,IF('EVIDENCIA-INF.DOCUMENTAL'!$D$146="ESTA DOCUMENTADO PERO NO SE HACE DE ESA FORMA",0.5,IF('EVIDENCIA-INF.DOCUMENTAL'!$D$146="SE HACE COMO ESTA DOCUMENTADO",1,0)))))+(IF('EVIDENCIA-INF.DOCUMENTAL'!$D$149="NO SE HACE",0,IF('EVIDENCIA-INF.DOCUMENTAL'!$D$149="SE HACE PERO NO ESTA DOCUMENTADO",0.5,IF('EVIDENCIA-INF.DOCUMENTAL'!$D$149="ESTA DOCUMENTADO PERO NO SE HACE DE ESA FORMA",0.5,IF('EVIDENCIA-INF.DOCUMENTAL'!$D$149="SE HACE COMO ESTA DOCUMENTADO",1,0)))))+(IF('EVIDENCIA-INF.DOCUMENTAL'!$D$152="NO SE HACE",0,IF('EVIDENCIA-INF.DOCUMENTAL'!$D$152="SE HACE PERO NO ESTA DOCUMENTADO",0.5,IF('EVIDENCIA-INF.DOCUMENTAL'!$D$152="ESTA DOCUMENTADO PERO NO SE HACE DE ESA FORMA",0.5,IF('EVIDENCIA-INF.DOCUMENTAL'!$D$152="SE HACE COMO ESTA DOCUMENTADO",1,0)))))</f>
        <v>0</v>
      </c>
      <c r="K23" s="78">
        <f>+IF('EVIDENCIA-INF.DOCUMENTAL'!$D$158="NO SE HACE",0,IF('EVIDENCIA-INF.DOCUMENTAL'!$D$158="SE HACE PERO NO ESTA DOCUMENTADO",0.5,IF('EVIDENCIA-INF.DOCUMENTAL'!$D$158="ESTA DOCUMENTADO PERO NO SE HACE DE ESA FORMA",0.5,IF('EVIDENCIA-INF.DOCUMENTAL'!$D$158="SE HACE COMO ESTA DOCUMENTADO",1,0))))+IF('EVIDENCIA-INF.DOCUMENTAL'!$D$161="NO SE HACE",0,IF('EVIDENCIA-INF.DOCUMENTAL'!$D$161="SE HACE PERO NO ESTA DOCUMENTADO",0.5,IF('EVIDENCIA-INF.DOCUMENTAL'!$D$161="ESTA DOCUMENTADO PERO NO SE HACE DE ESA FORMA",0.5,IF('EVIDENCIA-INF.DOCUMENTAL'!$D$161="SE HACE COMO ESTA DOCUMENTADO",1,0))))</f>
        <v>0</v>
      </c>
      <c r="L23" s="78">
        <f>+IF('EVIDENCIA-INF.DOCUMENTAL'!$D$158="NO SE HACE",0,IF('EVIDENCIA-INF.DOCUMENTAL'!$D$158="SE HACE PERO NO ESTA DOCUMENTADO",0.5,IF('EVIDENCIA-INF.DOCUMENTAL'!$D$158="ESTA DOCUMENTADO PERO NO SE HACE DE ESA FORMA",0.5,IF('EVIDENCIA-INF.DOCUMENTAL'!$D$158="SE HACE COMO ESTA DOCUMENTADO",1,0))))+IF('EVIDENCIA-INF.DOCUMENTAL'!$D$161="NO SE HACE",0,IF('EVIDENCIA-INF.DOCUMENTAL'!$D$161="SE HACE PERO NO ESTA DOCUMENTADO",0.5,IF('EVIDENCIA-INF.DOCUMENTAL'!$D$161="ESTA DOCUMENTADO PERO NO SE HACE DE ESA FORMA",0.5,IF('EVIDENCIA-INF.DOCUMENTAL'!$D$161="SE HACE COMO ESTA DOCUMENTADO",1,0))))+IF('EVIDENCIA-INF.DOCUMENTAL'!$D$164="NO SE HACE",0,IF('EVIDENCIA-INF.DOCUMENTAL'!$D$164="SE HACE PERO NO ESTA DOCUMENTADO",0.5,IF('EVIDENCIA-INF.DOCUMENTAL'!$D$164="ESTA DOCUMENTADO PERO NO SE HACE DE ESA FORMA",0.5,IF('EVIDENCIA-INF.DOCUMENTAL'!$D$164="SE HACE COMO ESTA DOCUMENTADO",1,0))))</f>
        <v>0</v>
      </c>
      <c r="M23" s="78">
        <f>+IF('EVIDENCIA-INF.DOCUMENTAL'!$D$170="NO SE HACE",0,IF('EVIDENCIA-INF.DOCUMENTAL'!$D$170="SE HACE PERO NO ESTA DOCUMENTADO",0.5,IF('EVIDENCIA-INF.DOCUMENTAL'!$D$170="ESTA DOCUMENTADO PERO NO SE HACE DE ESA FORMA",0.5,IF('EVIDENCIA-INF.DOCUMENTAL'!$D$170="SE HACE COMO ESTA DOCUMENTADO",1,0))))+IF('EVIDENCIA-INF.DOCUMENTAL'!$D$173="NO SE HACE",0,IF('EVIDENCIA-INF.DOCUMENTAL'!$D$173="SE HACE PERO NO ESTA DOCUMENTADO",0.5,IF('EVIDENCIA-INF.DOCUMENTAL'!$D$173="ESTA DOCUMENTADO PERO NO SE HACE DE ESA FORMA",0.5,IF('EVIDENCIA-INF.DOCUMENTAL'!$D$173="SE HACE COMO ESTA DOCUMENTADO",1,0))))</f>
        <v>0</v>
      </c>
      <c r="N23" s="78">
        <f>+IF('EVIDENCIA-INF.DOCUMENTAL'!$D$131="NO SE HACE",0,IF('EVIDENCIA-INF.DOCUMENTAL'!$D$131="SE HACE PERO NO ESTA DOCUMENTADO",0.5,IF('EVIDENCIA-INF.DOCUMENTAL'!$D$131="ESTA DOCUMENTADO PERO NO SE HACE DE ESA FORMA",0.5,IF('EVIDENCIA-INF.DOCUMENTAL'!$D$131="SE HACE COMO ESTA DOCUMENTADO",1,0))))+(IF('EVIDENCIA-INF.DOCUMENTAL'!$D$137="NO SE HACE",0,IF('EVIDENCIA-INF.DOCUMENTAL'!$D$137="SE HACE PERO NO ESTA DOCUMENTADO",0.5,IF('EVIDENCIA-INF.DOCUMENTAL'!$D$137="ESTA DOCUMENTADO PERO NO SE HACE DE ESA FORMA",0.5,IF('EVIDENCIA-INF.DOCUMENTAL'!$D$137="SE HACE COMO ESTA DOCUMENTADO",1,0)))))+(IF('EVIDENCIA-INF.DOCUMENTAL'!$D$140="NO SE HACE",0,IF('EVIDENCIA-INF.DOCUMENTAL'!$D$140="SE HACE PERO NO ESTA DOCUMENTADO",0.5,IF('EVIDENCIA-INF.DOCUMENTAL'!$D$140="ESTA DOCUMENTADO PERO NO SE HACE DE ESA FORMA",0.5,IF('EVIDENCIA-INF.DOCUMENTAL'!$D$140="SE HACE COMO ESTA DOCUMENTADO",1,0)))))+(IF('EVIDENCIA-INF.DOCUMENTAL'!$D$143="NO SE HACE",0,IF('EVIDENCIA-INF.DOCUMENTAL'!$D$143="SE HACE PERO NO ESTA DOCUMENTADO",0.5,IF('EVIDENCIA-INF.DOCUMENTAL'!$D$143="ESTA DOCUMENTADO PERO NO SE HACE DE ESA FORMA",0.5,IF('EVIDENCIA-INF.DOCUMENTAL'!$D$143="SE HACE COMO ESTA DOCUMENTADO",1,0)))))+(IF('EVIDENCIA-INF.DOCUMENTAL'!$D$146="NO SE HACE",0,IF('EVIDENCIA-INF.DOCUMENTAL'!$D$146="SE HACE PERO NO ESTA DOCUMENTADO",0.5,IF('EVIDENCIA-INF.DOCUMENTAL'!$D$146="ESTA DOCUMENTADO PERO NO SE HACE DE ESA FORMA",0.5,IF('EVIDENCIA-INF.DOCUMENTAL'!$D$146="SE HACE COMO ESTA DOCUMENTADO",1,0)))))+(IF('EVIDENCIA-INF.DOCUMENTAL'!$D$149="NO SE HACE",0,IF('EVIDENCIA-INF.DOCUMENTAL'!$D$149="SE HACE PERO NO ESTA DOCUMENTADO",0.5,IF('EVIDENCIA-INF.DOCUMENTAL'!$D$149="ESTA DOCUMENTADO PERO NO SE HACE DE ESA FORMA",0.5,IF('EVIDENCIA-INF.DOCUMENTAL'!$D$149="SE HACE COMO ESTA DOCUMENTADO",1,0)))))</f>
        <v>0</v>
      </c>
      <c r="O23" s="78"/>
      <c r="P23" s="78">
        <f>+IF('EVIDENCIA-INF.DOCUMENTAL'!$D$152="NO SE HACE",0,IF('EVIDENCIA-INF.DOCUMENTAL'!$D$152="SE HACE PERO NO ESTA DOCUMENTADO",0.5,IF('EVIDENCIA-INF.DOCUMENTAL'!$D$152="ESTA DOCUMENTADO PERO NO SE HACE DE ESA FORMA",0.5,IF('EVIDENCIA-INF.DOCUMENTAL'!$D$152="SE HACE COMO ESTA DOCUMENTADO",1,0)))+IF('EVIDENCIA-INF.DOCUMENTAL'!$D$170="NO SE HACE",0,IF('EVIDENCIA-INF.DOCUMENTAL'!$D$170="SE HACE PERO NO ESTA DOCUMENTADO",0.5,IF('EVIDENCIA-INF.DOCUMENTAL'!$D$170="ESTA DOCUMENTADO PERO NO SE HACE DE ESA FORMA",0.5,IF('EVIDENCIA-INF.DOCUMENTAL'!$D$170="SE HACE COMO ESTA DOCUMENTADO",1,0))))+IF('EVIDENCIA-INF.DOCUMENTAL'!$D$173="NO SE HACE",0,IF('EVIDENCIA-INF.DOCUMENTAL'!$D$173="SE HACE PERO NO ESTA DOCUMENTADO",0.5,IF('EVIDENCIA-INF.DOCUMENTAL'!$D$173="ESTA DOCUMENTADO PERO NO SE HACE DE ESA FORMA",0.5,IF('EVIDENCIA-INF.DOCUMENTAL'!$D$173="SE HACE COMO ESTA DOCUMENTADO",1,0)))))</f>
        <v>0</v>
      </c>
      <c r="Q23" s="78">
        <f>+IF('EVIDENCIA-INF.DOCUMENTAL'!$D$158="NO SE HACE",0,IF('EVIDENCIA-INF.DOCUMENTAL'!$D$158="SE HACE PERO NO ESTA DOCUMENTADO",0.5,IF('EVIDENCIA-INF.DOCUMENTAL'!$D$158="ESTA DOCUMENTADO PERO NO SE HACE DE ESA FORMA",0.5,IF('EVIDENCIA-INF.DOCUMENTAL'!$D$158="SE HACE COMO ESTA DOCUMENTADO",1,0))))+IF('EVIDENCIA-INF.DOCUMENTAL'!$D$161="NO SE HACE",0,IF('EVIDENCIA-INF.DOCUMENTAL'!$D$161="SE HACE PERO NO ESTA DOCUMENTADO",0.5,IF('EVIDENCIA-INF.DOCUMENTAL'!$D$161="ESTA DOCUMENTADO PERO NO SE HACE DE ESA FORMA",0.5,IF('EVIDENCIA-INF.DOCUMENTAL'!$D$161="SE HACE COMO ESTA DOCUMENTADO",1,0))))</f>
        <v>0</v>
      </c>
      <c r="R23" s="72"/>
      <c r="S23" s="72"/>
    </row>
    <row r="24" spans="1:33" ht="15.75" customHeight="1">
      <c r="A24" s="74" t="s">
        <v>133</v>
      </c>
      <c r="B24" s="78">
        <f>+COUNTIF('EVIDENCIA-INF.DOCUMENTAL'!$D$180:$D$203,"NO SE HACE")</f>
        <v>0</v>
      </c>
      <c r="C24" s="78">
        <f>+COUNTIF('EVIDENCIA-INF.DOCUMENTAL'!$D$180:$D$203,"SE HACE PERO NO ESTA DOCUMENTADO")</f>
        <v>0</v>
      </c>
      <c r="D24" s="78">
        <f>+COUNTIF('EVIDENCIA-INF.DOCUMENTAL'!$D$180:$D$203,$D$1)</f>
        <v>0</v>
      </c>
      <c r="E24" s="96">
        <f>+COUNTIF('EVIDENCIA-INF.DOCUMENTAL'!$D$180:$D$203,$E$1)</f>
        <v>0</v>
      </c>
      <c r="F24" s="78">
        <f>+IF('EVIDENCIA-INF.DOCUMENTAL'!$D$180="NO SE HACE",0,IF('EVIDENCIA-INF.DOCUMENTAL'!$D$180="SE HACE PERO NO ESTA DOCUMENTADO",0.5,IF('EVIDENCIA-INF.DOCUMENTAL'!$D$180="ESTA DOCUMENTADO PERO NO SE HACE DE ESA FORMA",0.5,IF('EVIDENCIA-INF.DOCUMENTAL'!$D$180="SE HACE COMO ESTA DOCUMENTADO",1,0))))+(IF('EVIDENCIA-INF.DOCUMENTAL'!$D$183="NO SE HACE",0,IF('EVIDENCIA-INF.DOCUMENTAL'!$D$183="SE HACE PERO NO ESTA DOCUMENTADO",0.5,IF('EVIDENCIA-INF.DOCUMENTAL'!$D$183="ESTA DOCUMENTADO PERO NO SE HACE DE ESA FORMA",0.5,IF('EVIDENCIA-INF.DOCUMENTAL'!$D$183="SE HACE COMO ESTA DOCUMENTADO",1,0)))))+(IF('EVIDENCIA-INF.DOCUMENTAL'!$D$186="NO SE HACE",0,IF('EVIDENCIA-INF.DOCUMENTAL'!$D$186="SE HACE PERO NO ESTA DOCUMENTADO",0.5,IF('EVIDENCIA-INF.DOCUMENTAL'!$D$186="ESTA DOCUMENTADO PERO NO SE HACE DE ESA FORMA",0.5,IF('EVIDENCIA-INF.DOCUMENTAL'!$D$186="SE HACE COMO ESTA DOCUMENTADO",1,0)))))+(IF('EVIDENCIA-INF.DOCUMENTAL'!$D$189="NO SE HACE",0,IF('EVIDENCIA-INF.DOCUMENTAL'!$D$189="SE HACE PERO NO ESTA DOCUMENTADO",0.5,IF('EVIDENCIA-INF.DOCUMENTAL'!$D$189="ESTA DOCUMENTADO PERO NO SE HACE DE ESA FORMA",0.5,IF('EVIDENCIA-INF.DOCUMENTAL'!$D$189="SE HACE COMO ESTA DOCUMENTADO",1,0)))))+(IF('EVIDENCIA-INF.DOCUMENTAL'!$D$192="NO SE HACE",0,IF('EVIDENCIA-INF.DOCUMENTAL'!$D$192="SE HACE PERO NO ESTA DOCUMENTADO",0.5,IF('EVIDENCIA-INF.DOCUMENTAL'!$D$192="ESTA DOCUMENTADO PERO NO SE HACE DE ESA FORMA",0.5,IF('EVIDENCIA-INF.DOCUMENTAL'!$D$192="SE HACE COMO ESTA DOCUMENTADO",1,0)))))+(IF('EVIDENCIA-INF.DOCUMENTAL'!$D$201="NO SE HACE",0,IF('EVIDENCIA-INF.DOCUMENTAL'!$D$201="SE HACE PERO NO ESTA DOCUMENTADO",0.5,IF('EVIDENCIA-INF.DOCUMENTAL'!$D$201="ESTA DOCUMENTADO PERO NO SE HACE DE ESA FORMA",0.5,IF('EVIDENCIA-INF.DOCUMENTAL'!$D$201="SE HACE COMO ESTA DOCUMENTADO",1,0)))))</f>
        <v>0</v>
      </c>
      <c r="G24" s="78">
        <f>+IF('EVIDENCIA-INF.DOCUMENTAL'!$D$198="NO SE HACE",0,IF('EVIDENCIA-INF.DOCUMENTAL'!$D$198="SE HACE PERO NO ESTA DOCUMENTADO",0.5,IF('EVIDENCIA-INF.DOCUMENTAL'!$D$198="ESTA DOCUMENTADO PERO NO SE HACE DE ESA FORMA",0.5,IF('EVIDENCIA-INF.DOCUMENTAL'!$D$198="SE HACE COMO ESTA DOCUMENTADO",1,0))))+(IF('EVIDENCIA-INF.DOCUMENTAL'!$D$201="NO SE HACE",0,IF('EVIDENCIA-INF.DOCUMENTAL'!$D$201="SE HACE PERO NO ESTA DOCUMENTADO",0.5,IF('EVIDENCIA-INF.DOCUMENTAL'!$D$201="ESTA DOCUMENTADO PERO NO SE HACE DE ESA FORMA",0.5,IF('EVIDENCIA-INF.DOCUMENTAL'!$D$201="SE HACE COMO ESTA DOCUMENTADO",1,0)))))</f>
        <v>0</v>
      </c>
      <c r="H24" s="78"/>
      <c r="I24" s="78">
        <f>+IF('EVIDENCIA-INF.DOCUMENTAL'!$D$198="NO SE HACE",0,IF('EVIDENCIA-INF.DOCUMENTAL'!$D$198="SE HACE PERO NO ESTA DOCUMENTADO",0.5,IF('EVIDENCIA-INF.DOCUMENTAL'!$D$198="ESTA DOCUMENTADO PERO NO SE HACE DE ESA FORMA",0.5,IF('EVIDENCIA-INF.DOCUMENTAL'!$D$198="SE HACE COMO ESTA DOCUMENTADO",1,0))))</f>
        <v>0</v>
      </c>
      <c r="J24" s="78"/>
      <c r="K24" s="78">
        <f>+IF('EVIDENCIA-INF.DOCUMENTAL'!$D$180="NO SE HACE",0,IF('EVIDENCIA-INF.DOCUMENTAL'!$D$180="SE HACE PERO NO ESTA DOCUMENTADO",0.5,IF('EVIDENCIA-INF.DOCUMENTAL'!$D$180="ESTA DOCUMENTADO PERO NO SE HACE DE ESA FORMA",0.5,IF('EVIDENCIA-INF.DOCUMENTAL'!$D$180="SE HACE COMO ESTA DOCUMENTADO",1,0))))+(IF('EVIDENCIA-INF.DOCUMENTAL'!$D$183="NO SE HACE",0,IF('EVIDENCIA-INF.DOCUMENTAL'!$D$183="SE HACE PERO NO ESTA DOCUMENTADO",0.5,IF('EVIDENCIA-INF.DOCUMENTAL'!$D$183="ESTA DOCUMENTADO PERO NO SE HACE DE ESA FORMA",0.5,IF('EVIDENCIA-INF.DOCUMENTAL'!$D$183="SE HACE COMO ESTA DOCUMENTADO",1,0)))))+(IF('EVIDENCIA-INF.DOCUMENTAL'!$D$186="NO SE HACE",0,IF('EVIDENCIA-INF.DOCUMENTAL'!$D$186="SE HACE PERO NO ESTA DOCUMENTADO",0.5,IF('EVIDENCIA-INF.DOCUMENTAL'!$D$186="ESTA DOCUMENTADO PERO NO SE HACE DE ESA FORMA",0.5,IF('EVIDENCIA-INF.DOCUMENTAL'!$D$186="SE HACE COMO ESTA DOCUMENTADO",1,0)))))+(IF('EVIDENCIA-INF.DOCUMENTAL'!$D$189="NO SE HACE",0,IF('EVIDENCIA-INF.DOCUMENTAL'!$D$189="SE HACE PERO NO ESTA DOCUMENTADO",0.5,IF('EVIDENCIA-INF.DOCUMENTAL'!$D$189="ESTA DOCUMENTADO PERO NO SE HACE DE ESA FORMA",0.5,IF('EVIDENCIA-INF.DOCUMENTAL'!$D$189="SE HACE COMO ESTA DOCUMENTADO",1,0)))))</f>
        <v>0</v>
      </c>
      <c r="L24" s="78"/>
      <c r="M24" s="78">
        <f>+IF('EVIDENCIA-INF.DOCUMENTAL'!$D$192="NO SE HACE",0,IF('EVIDENCIA-INF.DOCUMENTAL'!$D$192="SE HACE PERO NO ESTA DOCUMENTADO",0.5,IF('EVIDENCIA-INF.DOCUMENTAL'!$D$192="ESTA DOCUMENTADO PERO NO SE HACE DE ESA FORMA",0.5,IF('EVIDENCIA-INF.DOCUMENTAL'!$D$192="SE HACE COMO ESTA DOCUMENTADO",1,0))))+(IF('EVIDENCIA-INF.DOCUMENTAL'!$D$198="NO SE HACE",0,IF('EVIDENCIA-INF.DOCUMENTAL'!$D$198="SE HACE PERO NO ESTA DOCUMENTADO",0.5,IF('EVIDENCIA-INF.DOCUMENTAL'!$D$198="ESTA DOCUMENTADO PERO NO SE HACE DE ESA FORMA",0.5,IF('EVIDENCIA-INF.DOCUMENTAL'!$D$198="SE HACE COMO ESTA DOCUMENTADO",1,0)))))+(IF('EVIDENCIA-INF.DOCUMENTAL'!$D$201="NO SE HACE",0,IF('EVIDENCIA-INF.DOCUMENTAL'!$D$201="SE HACE PERO NO ESTA DOCUMENTADO",0.5,IF('EVIDENCIA-INF.DOCUMENTAL'!$D$201="ESTA DOCUMENTADO PERO NO SE HACE DE ESA FORMA",0.5,IF('EVIDENCIA-INF.DOCUMENTAL'!$D$201="SE HACE COMO ESTA DOCUMENTADO",1,0)))))</f>
        <v>0</v>
      </c>
      <c r="N24" s="78">
        <f>(IF('EVIDENCIA-INF.DOCUMENTAL'!$D$198="NO SE HACE",0,IF('EVIDENCIA-INF.DOCUMENTAL'!$D$198="SE HACE PERO NO ESTA DOCUMENTADO",0.5,IF('EVIDENCIA-INF.DOCUMENTAL'!$D$198="ESTA DOCUMENTADO PERO NO SE HACE DE ESA FORMA",0.5,IF('EVIDENCIA-INF.DOCUMENTAL'!$D$198="SE HACE COMO ESTA DOCUMENTADO",1,0)))))+(IF('EVIDENCIA-INF.DOCUMENTAL'!$D$201="NO SE HACE",0,IF('EVIDENCIA-INF.DOCUMENTAL'!$D$201="SE HACE PERO NO ESTA DOCUMENTADO",0.5,IF('EVIDENCIA-INF.DOCUMENTAL'!$D$201="ESTA DOCUMENTADO PERO NO SE HACE DE ESA FORMA",0.5,IF('EVIDENCIA-INF.DOCUMENTAL'!$D$201="SE HACE COMO ESTA DOCUMENTADO",1,0)))))</f>
        <v>0</v>
      </c>
      <c r="O24" s="78"/>
      <c r="P24" s="78">
        <f>+IF('EVIDENCIA-INF.DOCUMENTAL'!$D$183="NO SE HACE",0,IF('EVIDENCIA-INF.DOCUMENTAL'!$D$183="SE HACE PERO NO ESTA DOCUMENTADO",0.5,IF('EVIDENCIA-INF.DOCUMENTAL'!$D$183="ESTA DOCUMENTADO PERO NO SE HACE DE ESA FORMA",0.5,IF('EVIDENCIA-INF.DOCUMENTAL'!$D$183="SE HACE COMO ESTA DOCUMENTADO",1,0))))+IF('EVIDENCIA-INF.DOCUMENTAL'!$D$189="NO SE HACE",0,IF('EVIDENCIA-INF.DOCUMENTAL'!$D$189="SE HACE PERO NO ESTA DOCUMENTADO",0.5,IF('EVIDENCIA-INF.DOCUMENTAL'!$D$189="ESTA DOCUMENTADO PERO NO SE HACE DE ESA FORMA",0.5,IF('EVIDENCIA-INF.DOCUMENTAL'!$D$189="SE HACE COMO ESTA DOCUMENTADO",1,0))))+(IF('EVIDENCIA-INF.DOCUMENTAL'!$D$198="NO SE HACE",0,IF('EVIDENCIA-INF.DOCUMENTAL'!$D$198="SE HACE PERO NO ESTA DOCUMENTADO",0.5,IF('EVIDENCIA-INF.DOCUMENTAL'!$D$198="ESTA DOCUMENTADO PERO NO SE HACE DE ESA FORMA",0.5,IF('EVIDENCIA-INF.DOCUMENTAL'!$D$198="SE HACE COMO ESTA DOCUMENTADO",1,0)))))+(IF('EVIDENCIA-INF.DOCUMENTAL'!$D$201="NO SE HACE",0,IF('EVIDENCIA-INF.DOCUMENTAL'!$D$201="SE HACE PERO NO ESTA DOCUMENTADO",0.5,IF('EVIDENCIA-INF.DOCUMENTAL'!$D$201="ESTA DOCUMENTADO PERO NO SE HACE DE ESA FORMA",0.5,IF('EVIDENCIA-INF.DOCUMENTAL'!$D$201="SE HACE COMO ESTA DOCUMENTADO",1,0)))))</f>
        <v>0</v>
      </c>
      <c r="Q24" s="78"/>
      <c r="R24" s="72"/>
      <c r="S24" s="71"/>
    </row>
    <row r="25" spans="1:33" ht="15.75">
      <c r="A25" s="74" t="s">
        <v>134</v>
      </c>
      <c r="B25" s="78">
        <f>+COUNTIF('EVIDENCIA-INF.DOCUMENTAL'!$D$205:$D$213,"NO SE HACE")</f>
        <v>0</v>
      </c>
      <c r="C25" s="78">
        <f>+COUNTIF('EVIDENCIA-INF.DOCUMENTAL'!$D$205:$D$213,"SE HACE PERO NO ESTA DOCUMENTADO")</f>
        <v>0</v>
      </c>
      <c r="D25" s="78">
        <f>+COUNTIF('EVIDENCIA-INF.DOCUMENTAL'!$D$205:$D$213,$D$1)</f>
        <v>0</v>
      </c>
      <c r="E25" s="96">
        <f>+COUNTIF('EVIDENCIA-INF.DOCUMENTAL'!$D$205:$D$213,$E$1)</f>
        <v>0</v>
      </c>
      <c r="F25" s="78">
        <f>+IF('EVIDENCIA-INF.DOCUMENTAL'!$D$205="NO SE HACE",0,IF('EVIDENCIA-INF.DOCUMENTAL'!$D$205="SE HACE PERO NO ESTA DOCUMENTADO",0.5,IF('EVIDENCIA-INF.DOCUMENTAL'!$D$205="ESTA DOCUMENTADO PERO NO SE HACE DE ESA FORMA",0.5,IF('EVIDENCIA-INF.DOCUMENTAL'!$D$205="SE HACE COMO ESTA DOCUMENTADO",1,0))))+(IF('EVIDENCIA-INF.DOCUMENTAL'!$D$208="NO SE HACE",0,IF('EVIDENCIA-INF.DOCUMENTAL'!$D$208="SE HACE PERO NO ESTA DOCUMENTADO",0.5,IF('EVIDENCIA-INF.DOCUMENTAL'!$D$208="ESTA DOCUMENTADO PERO NO SE HACE DE ESA FORMA",0.5,IF('EVIDENCIA-INF.DOCUMENTAL'!$D$208="SE HACE COMO ESTA DOCUMENTADO",1,0)))))+(IF('EVIDENCIA-INF.DOCUMENTAL'!$D$211="NO SE HACE",0,IF('EVIDENCIA-INF.DOCUMENTAL'!$D$211="SE HACE PERO NO ESTA DOCUMENTADO",0.5,IF('EVIDENCIA-INF.DOCUMENTAL'!$D$211="ESTA DOCUMENTADO PERO NO SE HACE DE ESA FORMA",0.5,IF('EVIDENCIA-INF.DOCUMENTAL'!$D$211="SE HACE COMO ESTA DOCUMENTADO",1,0)))))</f>
        <v>0</v>
      </c>
      <c r="G25" s="78">
        <f>+IF('EVIDENCIA-INF.DOCUMENTAL'!$D$205="NO SE HACE",0,IF('EVIDENCIA-INF.DOCUMENTAL'!$D$205="SE HACE PERO NO ESTA DOCUMENTADO",0.5,IF('EVIDENCIA-INF.DOCUMENTAL'!$D$205="ESTA DOCUMENTADO PERO NO SE HACE DE ESA FORMA",0.5,IF('EVIDENCIA-INF.DOCUMENTAL'!$D$205="SE HACE COMO ESTA DOCUMENTADO",1,0))))</f>
        <v>0</v>
      </c>
      <c r="H25" s="78"/>
      <c r="I25" s="78">
        <f>+IF('EVIDENCIA-INF.DOCUMENTAL'!$D$205="NO SE HACE",0,IF('EVIDENCIA-INF.DOCUMENTAL'!$D$205="SE HACE PERO NO ESTA DOCUMENTADO",0.5,IF('EVIDENCIA-INF.DOCUMENTAL'!$D$205="ESTA DOCUMENTADO PERO NO SE HACE DE ESA FORMA",0.5,IF('EVIDENCIA-INF.DOCUMENTAL'!$D$205="SE HACE COMO ESTA DOCUMENTADO",1,0))))+(IF('EVIDENCIA-INF.DOCUMENTAL'!$D$208="NO SE HACE",0,IF('EVIDENCIA-INF.DOCUMENTAL'!$D$208="SE HACE PERO NO ESTA DOCUMENTADO",0.5,IF('EVIDENCIA-INF.DOCUMENTAL'!$D$208="ESTA DOCUMENTADO PERO NO SE HACE DE ESA FORMA",0.5,IF('EVIDENCIA-INF.DOCUMENTAL'!$D$208="SE HACE COMO ESTA DOCUMENTADO",1,0)))))</f>
        <v>0</v>
      </c>
      <c r="J25" s="78"/>
      <c r="K25" s="78">
        <f>+(IF('EVIDENCIA-INF.DOCUMENTAL'!$D$208="NO SE HACE",0,IF('EVIDENCIA-INF.DOCUMENTAL'!$D$208="SE HACE PERO NO ESTA DOCUMENTADO",0.5,IF('EVIDENCIA-INF.DOCUMENTAL'!$D$208="ESTA DOCUMENTADO PERO NO SE HACE DE ESA FORMA",0.5,IF('EVIDENCIA-INF.DOCUMENTAL'!$D$208="SE HACE COMO ESTA DOCUMENTADO",1,0)))))</f>
        <v>0</v>
      </c>
      <c r="L25" s="78">
        <f>+IF('EVIDENCIA-INF.DOCUMENTAL'!$D$205="NO SE HACE",0,IF('EVIDENCIA-INF.DOCUMENTAL'!$D$205="SE HACE PERO NO ESTA DOCUMENTADO",0.5,IF('EVIDENCIA-INF.DOCUMENTAL'!$D$205="ESTA DOCUMENTADO PERO NO SE HACE DE ESA FORMA",0.5,IF('EVIDENCIA-INF.DOCUMENTAL'!$D$205="SE HACE COMO ESTA DOCUMENTADO",1,0))))</f>
        <v>0</v>
      </c>
      <c r="M25" s="78">
        <f>+(IF('EVIDENCIA-INF.DOCUMENTAL'!$D$208="NO SE HACE",0,IF('EVIDENCIA-INF.DOCUMENTAL'!$D$208="SE HACE PERO NO ESTA DOCUMENTADO",0.5,IF('EVIDENCIA-INF.DOCUMENTAL'!$D$208="ESTA DOCUMENTADO PERO NO SE HACE DE ESA FORMA",0.5,IF('EVIDENCIA-INF.DOCUMENTAL'!$D$208="SE HACE COMO ESTA DOCUMENTADO",1,0)))))+(IF('EVIDENCIA-INF.DOCUMENTAL'!$D$211="NO SE HACE",0,IF('EVIDENCIA-INF.DOCUMENTAL'!$D$211="SE HACE PERO NO ESTA DOCUMENTADO",0.5,IF('EVIDENCIA-INF.DOCUMENTAL'!$D$211="ESTA DOCUMENTADO PERO NO SE HACE DE ESA FORMA",0.5,IF('EVIDENCIA-INF.DOCUMENTAL'!$D$211="SE HACE COMO ESTA DOCUMENTADO",1,0)))))</f>
        <v>0</v>
      </c>
      <c r="N25" s="78"/>
      <c r="O25" s="78">
        <f>+IF('EVIDENCIA-INF.DOCUMENTAL'!$D$205="NO SE HACE",0,IF('EVIDENCIA-INF.DOCUMENTAL'!$D$205="SE HACE PERO NO ESTA DOCUMENTADO",0.5,IF('EVIDENCIA-INF.DOCUMENTAL'!$D$205="ESTA DOCUMENTADO PERO NO SE HACE DE ESA FORMA",0.5,IF('EVIDENCIA-INF.DOCUMENTAL'!$D$205="SE HACE COMO ESTA DOCUMENTADO",1,0))))</f>
        <v>0</v>
      </c>
      <c r="P25" s="78">
        <f>+(IF('EVIDENCIA-INF.DOCUMENTAL'!$D$205="NO SE HACE",0,IF('EVIDENCIA-INF.DOCUMENTAL'!$D$205="SE HACE PERO NO ESTA DOCUMENTADO",0.5,IF('EVIDENCIA-INF.DOCUMENTAL'!$D$205="ESTA DOCUMENTADO PERO NO SE HACE DE ESA FORMA",0.5,IF('EVIDENCIA-INF.DOCUMENTAL'!$D$205="SE HACE COMO ESTA DOCUMENTADO",1,0)))))+(IF('EVIDENCIA-INF.DOCUMENTAL'!$D$208="NO SE HACE",0,IF('EVIDENCIA-INF.DOCUMENTAL'!$D$208="SE HACE PERO NO ESTA DOCUMENTADO",0.5,IF('EVIDENCIA-INF.DOCUMENTAL'!$D$208="ESTA DOCUMENTADO PERO NO SE HACE DE ESA FORMA",0.5,IF('EVIDENCIA-INF.DOCUMENTAL'!$D$208="SE HACE COMO ESTA DOCUMENTADO",1,0)))))+(IF('EVIDENCIA-INF.DOCUMENTAL'!$D$211="NO SE HACE",0,IF('EVIDENCIA-INF.DOCUMENTAL'!$D$211="SE HACE PERO NO ESTA DOCUMENTADO",0.5,IF('EVIDENCIA-INF.DOCUMENTAL'!$D$211="ESTA DOCUMENTADO PERO NO SE HACE DE ESA FORMA",0.5,IF('EVIDENCIA-INF.DOCUMENTAL'!$D$211="SE HACE COMO ESTA DOCUMENTADO",1,0)))))</f>
        <v>0</v>
      </c>
      <c r="Q25" s="78">
        <f>+IF('EVIDENCIA-INF.DOCUMENTAL'!$D$205="NO SE HACE",0,IF('EVIDENCIA-INF.DOCUMENTAL'!$D$205="SE HACE PERO NO ESTA DOCUMENTADO",0.5,IF('EVIDENCIA-INF.DOCUMENTAL'!$D$205="ESTA DOCUMENTADO PERO NO SE HACE DE ESA FORMA",0.5,IF('EVIDENCIA-INF.DOCUMENTAL'!$D$205="SE HACE COMO ESTA DOCUMENTADO",1,0))))</f>
        <v>0</v>
      </c>
      <c r="R25" s="72"/>
      <c r="S25" s="72"/>
    </row>
    <row r="26" spans="1:33" ht="15.75" customHeight="1">
      <c r="A26" s="74" t="s">
        <v>135</v>
      </c>
      <c r="B26" s="78">
        <f>+COUNTIF('EVIDENCIA-INF.DOCUMENTAL'!$D$215:$D$226,"NO SE HACE")</f>
        <v>0</v>
      </c>
      <c r="C26" s="78">
        <f>+COUNTIF('EVIDENCIA-INF.DOCUMENTAL'!$D$215:$D$226,"SE HACE PERO NO ESTA DOCUMENTADO")</f>
        <v>0</v>
      </c>
      <c r="D26" s="78">
        <f>+COUNTIF('EVIDENCIA-INF.DOCUMENTAL'!$D$215:$D$226,$D$1)</f>
        <v>0</v>
      </c>
      <c r="E26" s="96">
        <f>+COUNTIF('EVIDENCIA-INF.DOCUMENTAL'!$D$215:$D$226,$E$1)</f>
        <v>0</v>
      </c>
      <c r="F26" s="78">
        <f>+IF('EVIDENCIA-INF.DOCUMENTAL'!$D$218="NO SE HACE",0,IF('EVIDENCIA-INF.DOCUMENTAL'!$D$218="SE HACE PERO NO ESTA DOCUMENTADO",0.5,IF('EVIDENCIA-INF.DOCUMENTAL'!$D$218="ESTA DOCUMENTADO PERO NO SE HACE DE ESA FORMA",0.5,IF('EVIDENCIA-INF.DOCUMENTAL'!$D$218="SE HACE COMO ESTA DOCUMENTADO",1,0))))+(IF('EVIDENCIA-INF.DOCUMENTAL'!$D$224="NO SE HACE",0,IF('EVIDENCIA-INF.DOCUMENTAL'!$D$224="SE HACE PERO NO ESTA DOCUMENTADO",0.5,IF('EVIDENCIA-INF.DOCUMENTAL'!$D$224="ESTA DOCUMENTADO PERO NO SE HACE DE ESA FORMA",0.5,IF('EVIDENCIA-INF.DOCUMENTAL'!$D$224="SE HACE COMO ESTA DOCUMENTADO",1,0)))))</f>
        <v>0</v>
      </c>
      <c r="G26" s="78"/>
      <c r="H26" s="78">
        <f>+IF('EVIDENCIA-INF.DOCUMENTAL'!$D$218="NO SE HACE",0,IF('EVIDENCIA-INF.DOCUMENTAL'!$D$218="SE HACE PERO NO ESTA DOCUMENTADO",0.5,IF('EVIDENCIA-INF.DOCUMENTAL'!$D$218="ESTA DOCUMENTADO PERO NO SE HACE DE ESA FORMA",0.5,IF('EVIDENCIA-INF.DOCUMENTAL'!$D$218="SE HACE COMO ESTA DOCUMENTADO",1,0))))+(IF('EVIDENCIA-INF.DOCUMENTAL'!$D$224="NO SE HACE",0,IF('EVIDENCIA-INF.DOCUMENTAL'!$D$224="SE HACE PERO NO ESTA DOCUMENTADO",0.5,IF('EVIDENCIA-INF.DOCUMENTAL'!$D$224="ESTA DOCUMENTADO PERO NO SE HACE DE ESA FORMA",0.5,IF('EVIDENCIA-INF.DOCUMENTAL'!$D$224="SE HACE COMO ESTA DOCUMENTADO",1,0)))))</f>
        <v>0</v>
      </c>
      <c r="I26" s="78">
        <f>(IF('EVIDENCIA-INF.DOCUMENTAL'!$D$224="NO SE HACE",0,IF('EVIDENCIA-INF.DOCUMENTAL'!$D$224="SE HACE PERO NO ESTA DOCUMENTADO",0.5,IF('EVIDENCIA-INF.DOCUMENTAL'!$D$224="ESTA DOCUMENTADO PERO NO SE HACE DE ESA FORMA",0.5,IF('EVIDENCIA-INF.DOCUMENTAL'!$D$224="SE HACE COMO ESTA DOCUMENTADO",1,0)))))</f>
        <v>0</v>
      </c>
      <c r="J26" s="78"/>
      <c r="K26" s="78">
        <f>+IF('EVIDENCIA-INF.DOCUMENTAL'!$D$215="NO SE HACE",0,IF('EVIDENCIA-INF.DOCUMENTAL'!$D$215="SE HACE PERO NO ESTA DOCUMENTADO",0.5,IF('EVIDENCIA-INF.DOCUMENTAL'!$D$215="ESTA DOCUMENTADO PERO NO SE HACE DE ESA FORMA",0.5,IF('EVIDENCIA-INF.DOCUMENTAL'!$D$215="SE HACE COMO ESTA DOCUMENTADO",1,0))))+IF('EVIDENCIA-INF.DOCUMENTAL'!$D$218="NO SE HACE",0,IF('EVIDENCIA-INF.DOCUMENTAL'!$D$218="SE HACE PERO NO ESTA DOCUMENTADO",0.5,IF('EVIDENCIA-INF.DOCUMENTAL'!$D$218="ESTA DOCUMENTADO PERO NO SE HACE DE ESA FORMA",0.5,IF('EVIDENCIA-INF.DOCUMENTAL'!$D$218="SE HACE COMO ESTA DOCUMENTADO",1,0))))+(IF('EVIDENCIA-INF.DOCUMENTAL'!$D$224="NO SE HACE",0,IF('EVIDENCIA-INF.DOCUMENTAL'!$D$224="SE HACE PERO NO ESTA DOCUMENTADO",0.5,IF('EVIDENCIA-INF.DOCUMENTAL'!$D$224="ESTA DOCUMENTADO PERO NO SE HACE DE ESA FORMA",0.5,IF('EVIDENCIA-INF.DOCUMENTAL'!$D$224="SE HACE COMO ESTA DOCUMENTADO",1,0)))))</f>
        <v>0</v>
      </c>
      <c r="L26" s="78"/>
      <c r="M26" s="78">
        <f>+IF('EVIDENCIA-INF.DOCUMENTAL'!$D$215="NO SE HACE",0,IF('EVIDENCIA-INF.DOCUMENTAL'!$D$215="SE HACE PERO NO ESTA DOCUMENTADO",0.5,IF('EVIDENCIA-INF.DOCUMENTAL'!$D$215="ESTA DOCUMENTADO PERO NO SE HACE DE ESA FORMA",0.5,IF('EVIDENCIA-INF.DOCUMENTAL'!$D$215="SE HACE COMO ESTA DOCUMENTADO",1,0))))+IF('EVIDENCIA-INF.DOCUMENTAL'!$D$221="NO SE HACE",0,IF('EVIDENCIA-INF.DOCUMENTAL'!$D$221="SE HACE PERO NO ESTA DOCUMENTADO",0.5,IF('EVIDENCIA-INF.DOCUMENTAL'!$D$221="ESTA DOCUMENTADO PERO NO SE HACE DE ESA FORMA",0.5,IF('EVIDENCIA-INF.DOCUMENTAL'!$D$221="SE HACE COMO ESTA DOCUMENTADO",1,0))))</f>
        <v>0</v>
      </c>
      <c r="N26" s="78"/>
      <c r="O26" s="78">
        <f>IF('EVIDENCIA-INF.DOCUMENTAL'!$D$218="NO SE HACE",0,IF('EVIDENCIA-INF.DOCUMENTAL'!$D$218="SE HACE PERO NO ESTA DOCUMENTADO",0.5,IF('EVIDENCIA-INF.DOCUMENTAL'!$D$218="ESTA DOCUMENTADO PERO NO SE HACE DE ESA FORMA",0.5,IF('EVIDENCIA-INF.DOCUMENTAL'!$D$218="SE HACE COMO ESTA DOCUMENTADO",1,0))))+(IF('EVIDENCIA-INF.DOCUMENTAL'!$D$224="NO SE HACE",0,IF('EVIDENCIA-INF.DOCUMENTAL'!$D$224="SE HACE PERO NO ESTA DOCUMENTADO",0.5,IF('EVIDENCIA-INF.DOCUMENTAL'!$D$224="ESTA DOCUMENTADO PERO NO SE HACE DE ESA FORMA",0.5,IF('EVIDENCIA-INF.DOCUMENTAL'!$D$224="SE HACE COMO ESTA DOCUMENTADO",1,0)))))</f>
        <v>0</v>
      </c>
      <c r="P26" s="78"/>
      <c r="Q26" s="78">
        <f>IF('EVIDENCIA-INF.DOCUMENTAL'!$D$218="NO SE HACE",0,IF('EVIDENCIA-INF.DOCUMENTAL'!$D$218="SE HACE PERO NO ESTA DOCUMENTADO",0.5,IF('EVIDENCIA-INF.DOCUMENTAL'!$D$218="ESTA DOCUMENTADO PERO NO SE HACE DE ESA FORMA",0.5,IF('EVIDENCIA-INF.DOCUMENTAL'!$D$218="SE HACE COMO ESTA DOCUMENTADO",1,0))))+(IF('EVIDENCIA-INF.DOCUMENTAL'!$D$224="NO SE HACE",0,IF('EVIDENCIA-INF.DOCUMENTAL'!$D$224="SE HACE PERO NO ESTA DOCUMENTADO",0.5,IF('EVIDENCIA-INF.DOCUMENTAL'!$D$224="ESTA DOCUMENTADO PERO NO SE HACE DE ESA FORMA",0.5,IF('EVIDENCIA-INF.DOCUMENTAL'!$D$224="SE HACE COMO ESTA DOCUMENTADO",1,0)))))</f>
        <v>0</v>
      </c>
      <c r="R26" s="72"/>
      <c r="S26" s="72"/>
    </row>
    <row r="27" spans="1:33" ht="15.75" customHeight="1">
      <c r="A27" s="74" t="s">
        <v>136</v>
      </c>
      <c r="B27" s="78">
        <f>+COUNTIF('EVIDENCIA-INF.DOCUMENTAL'!$D$228:$D$236,"NO SE HACE")</f>
        <v>0</v>
      </c>
      <c r="C27" s="78">
        <f>+COUNTIF('EVIDENCIA-INF.DOCUMENTAL'!$D$228:$D$236,"SE HACE PERO NO ESTA DOCUMENTADO")</f>
        <v>0</v>
      </c>
      <c r="D27" s="78">
        <f>+COUNTIF('EVIDENCIA-INF.DOCUMENTAL'!$D$228:$D$236,$D$1)</f>
        <v>0</v>
      </c>
      <c r="E27" s="96">
        <f>+COUNTIF('EVIDENCIA-INF.DOCUMENTAL'!$D$228:$D$236,$E$1)</f>
        <v>0</v>
      </c>
      <c r="F27" s="78">
        <f>+IF('EVIDENCIA-INF.DOCUMENTAL'!$D$228="NO SE HACE",0,IF('EVIDENCIA-INF.DOCUMENTAL'!$D$228="SE HACE PERO NO ESTA DOCUMENTADO",0.5,IF('EVIDENCIA-INF.DOCUMENTAL'!$D$228="ESTA DOCUMENTADO PERO NO SE HACE DE ESA FORMA",0.5,IF('EVIDENCIA-INF.DOCUMENTAL'!$D$228="SE HACE COMO ESTA DOCUMENTADO",1,0))))</f>
        <v>0</v>
      </c>
      <c r="G27" s="78"/>
      <c r="H27" s="78">
        <f>+IF('EVIDENCIA-INF.DOCUMENTAL'!$D$228="NO SE HACE",0,IF('EVIDENCIA-INF.DOCUMENTAL'!$D$228="SE HACE PERO NO ESTA DOCUMENTADO",0.5,IF('EVIDENCIA-INF.DOCUMENTAL'!$D$228="ESTA DOCUMENTADO PERO NO SE HACE DE ESA FORMA",0.5,IF('EVIDENCIA-INF.DOCUMENTAL'!$D$228="SE HACE COMO ESTA DOCUMENTADO",1,0))))</f>
        <v>0</v>
      </c>
      <c r="I27" s="78">
        <f>+IF('EVIDENCIA-INF.DOCUMENTAL'!$D$231="NO SE HACE",0,IF('EVIDENCIA-INF.DOCUMENTAL'!$D$231="SE HACE PERO NO ESTA DOCUMENTADO",0.5,IF('EVIDENCIA-INF.DOCUMENTAL'!$D$231="ESTA DOCUMENTADO PERO NO SE HACE DE ESA FORMA",0.5,IF('EVIDENCIA-INF.DOCUMENTAL'!$D$231="SE HACE COMO ESTA DOCUMENTADO",1,0))))+(IF('EVIDENCIA-INF.DOCUMENTAL'!$D$234="NO SE HACE",0,IF('EVIDENCIA-INF.DOCUMENTAL'!$D$234="SE HACE PERO NO ESTA DOCUMENTADO",0.5,IF('EVIDENCIA-INF.DOCUMENTAL'!$D$234="ESTA DOCUMENTADO PERO NO SE HACE DE ESA FORMA",0.5,IF('EVIDENCIA-INF.DOCUMENTAL'!$D$234="SE HACE COMO ESTA DOCUMENTADO",1,0)))))</f>
        <v>0</v>
      </c>
      <c r="J27" s="78"/>
      <c r="K27" s="78">
        <f>+IF('EVIDENCIA-INF.DOCUMENTAL'!$D$228="NO SE HACE",0,IF('EVIDENCIA-INF.DOCUMENTAL'!$D$228="SE HACE PERO NO ESTA DOCUMENTADO",0.5,IF('EVIDENCIA-INF.DOCUMENTAL'!$D$228="ESTA DOCUMENTADO PERO NO SE HACE DE ESA FORMA",0.5,IF('EVIDENCIA-INF.DOCUMENTAL'!$D$228="SE HACE COMO ESTA DOCUMENTADO",1,0))))</f>
        <v>0</v>
      </c>
      <c r="L27" s="78"/>
      <c r="M27" s="78">
        <f>+IF('EVIDENCIA-INF.DOCUMENTAL'!$D$231="NO SE HACE",0,IF('EVIDENCIA-INF.DOCUMENTAL'!$D$231="SE HACE PERO NO ESTA DOCUMENTADO",0.5,IF('EVIDENCIA-INF.DOCUMENTAL'!$D$231="ESTA DOCUMENTADO PERO NO SE HACE DE ESA FORMA",0.5,IF('EVIDENCIA-INF.DOCUMENTAL'!$D$231="SE HACE COMO ESTA DOCUMENTADO",1,0))))+IF('EVIDENCIA-INF.DOCUMENTAL'!$D$234="NO SE HACE",0,IF('EVIDENCIA-INF.DOCUMENTAL'!$D$234="SE HACE PERO NO ESTA DOCUMENTADO",0.5,IF('EVIDENCIA-INF.DOCUMENTAL'!$D$234="ESTA DOCUMENTADO PERO NO SE HACE DE ESA FORMA",0.5,IF('EVIDENCIA-INF.DOCUMENTAL'!$D$234="SE HACE COMO ESTA DOCUMENTADO",1,0))))</f>
        <v>0</v>
      </c>
      <c r="N27" s="78"/>
      <c r="O27" s="78">
        <f>+IF('EVIDENCIA-INF.DOCUMENTAL'!$D$228="NO SE HACE",0,IF('EVIDENCIA-INF.DOCUMENTAL'!$D$228="SE HACE PERO NO ESTA DOCUMENTADO",0.5,IF('EVIDENCIA-INF.DOCUMENTAL'!$D$228="ESTA DOCUMENTADO PERO NO SE HACE DE ESA FORMA",0.5,IF('EVIDENCIA-INF.DOCUMENTAL'!$D$228="SE HACE COMO ESTA DOCUMENTADO",1,0))))</f>
        <v>0</v>
      </c>
      <c r="P27" s="78"/>
      <c r="Q27" s="78">
        <f>+IF('EVIDENCIA-INF.DOCUMENTAL'!$D$228="NO SE HACE",0,IF('EVIDENCIA-INF.DOCUMENTAL'!$D$228="SE HACE PERO NO ESTA DOCUMENTADO",0.5,IF('EVIDENCIA-INF.DOCUMENTAL'!$D$228="ESTA DOCUMENTADO PERO NO SE HACE DE ESA FORMA",0.5,IF('EVIDENCIA-INF.DOCUMENTAL'!$D$228="SE HACE COMO ESTA DOCUMENTADO",1,0))))</f>
        <v>0</v>
      </c>
      <c r="R27" s="72"/>
      <c r="S27" s="72"/>
    </row>
    <row r="28" spans="1:33" ht="24.75">
      <c r="A28" s="88" t="s">
        <v>137</v>
      </c>
      <c r="B28" s="78">
        <f>+COUNTIF('EVIDENCIA-INF.DOCUMENTAL'!$D$238:$D$240,"NO SE HACE")</f>
        <v>0</v>
      </c>
      <c r="C28" s="78">
        <f>+COUNTIF('EVIDENCIA-INF.DOCUMENTAL'!$D$238:$D$240,"SE HACE PERO NO ESTA DOCUMENTADO")</f>
        <v>0</v>
      </c>
      <c r="D28" s="78">
        <f>+COUNTIF('EVIDENCIA-INF.DOCUMENTAL'!$D$238:$D$240,$D$1)</f>
        <v>0</v>
      </c>
      <c r="E28" s="96">
        <f>+COUNTIF('EVIDENCIA-INF.DOCUMENTAL'!$D$238:$D$240,$E$1)</f>
        <v>0</v>
      </c>
      <c r="F28" s="78"/>
      <c r="G28" s="78"/>
      <c r="H28" s="78"/>
      <c r="I28" s="78"/>
      <c r="J28" s="78"/>
      <c r="K28" s="78"/>
      <c r="L28" s="78"/>
      <c r="M28" s="78"/>
      <c r="N28" s="78"/>
      <c r="O28" s="78"/>
      <c r="P28" s="78"/>
      <c r="Q28" s="78"/>
      <c r="R28" s="71"/>
      <c r="S28" s="72"/>
    </row>
    <row r="29" spans="1:33" ht="15.75">
      <c r="A29" s="74" t="s">
        <v>139</v>
      </c>
      <c r="B29" s="78">
        <f>+COUNTIF('EVIDENCIA-INF.DOCUMENTAL'!$D$242:$D$244,"NO SE HACE")</f>
        <v>0</v>
      </c>
      <c r="C29" s="78">
        <f>+COUNTIF('EVIDENCIA-INF.DOCUMENTAL'!$D$242:$D$244,"SE HACE PERO NO ESTA DOCUMENTADO")</f>
        <v>0</v>
      </c>
      <c r="D29" s="78">
        <f>+COUNTIF('EVIDENCIA-INF.DOCUMENTAL'!$D$242:$D$244,$D$1)</f>
        <v>0</v>
      </c>
      <c r="E29" s="96">
        <f>+COUNTIF('EVIDENCIA-INF.DOCUMENTAL'!$D$242:$D$244,$E$1)</f>
        <v>0</v>
      </c>
      <c r="F29" s="78"/>
      <c r="G29" s="78">
        <f>+IF('EVIDENCIA-INF.DOCUMENTAL'!$D$242="NO SE HACE",0,IF('EVIDENCIA-INF.DOCUMENTAL'!$D$242="SE HACE PERO NO ESTA DOCUMENTADO",0.5,IF('EVIDENCIA-INF.DOCUMENTAL'!$D$242="ESTA DOCUMENTADO PERO NO SE HACE DE ESA FORMA",0.5,IF('EVIDENCIA-INF.DOCUMENTAL'!$D$242="SE HACE COMO ESTA DOCUMENTADO",1,0))))</f>
        <v>0</v>
      </c>
      <c r="H29" s="78">
        <f>+IF('EVIDENCIA-INF.DOCUMENTAL'!$D$242="NO SE HACE",0,IF('EVIDENCIA-INF.DOCUMENTAL'!$D$242="SE HACE PERO NO ESTA DOCUMENTADO",0.5,IF('EVIDENCIA-INF.DOCUMENTAL'!$D$242="ESTA DOCUMENTADO PERO NO SE HACE DE ESA FORMA",0.5,IF('EVIDENCIA-INF.DOCUMENTAL'!$D$242="SE HACE COMO ESTA DOCUMENTADO",1,0))))</f>
        <v>0</v>
      </c>
      <c r="I29" s="78"/>
      <c r="J29" s="78"/>
      <c r="K29" s="78"/>
      <c r="L29" s="78">
        <f>+IF('EVIDENCIA-INF.DOCUMENTAL'!$D$242="NO SE HACE",0,IF('EVIDENCIA-INF.DOCUMENTAL'!$D$242="SE HACE PERO NO ESTA DOCUMENTADO",0.5,IF('EVIDENCIA-INF.DOCUMENTAL'!$D$242="ESTA DOCUMENTADO PERO NO SE HACE DE ESA FORMA",0.5,IF('EVIDENCIA-INF.DOCUMENTAL'!$D$242="SE HACE COMO ESTA DOCUMENTADO",1,0))))</f>
        <v>0</v>
      </c>
      <c r="M29" s="78"/>
      <c r="N29" s="78">
        <f>+IF('EVIDENCIA-INF.DOCUMENTAL'!$D$242="NO SE HACE",0,IF('EVIDENCIA-INF.DOCUMENTAL'!$D$242="SE HACE PERO NO ESTA DOCUMENTADO",0.5,IF('EVIDENCIA-INF.DOCUMENTAL'!$D$242="ESTA DOCUMENTADO PERO NO SE HACE DE ESA FORMA",0.5,IF('EVIDENCIA-INF.DOCUMENTAL'!$D$242="SE HACE COMO ESTA DOCUMENTADO",1,0))))</f>
        <v>0</v>
      </c>
      <c r="O29" s="78"/>
      <c r="P29" s="78">
        <f>+IF('EVIDENCIA-INF.DOCUMENTAL'!$D$242="NO SE HACE",0,IF('EVIDENCIA-INF.DOCUMENTAL'!$D$242="SE HACE PERO NO ESTA DOCUMENTADO",0.5,IF('EVIDENCIA-INF.DOCUMENTAL'!$D$242="ESTA DOCUMENTADO PERO NO SE HACE DE ESA FORMA",0.5,IF('EVIDENCIA-INF.DOCUMENTAL'!$D$242="SE HACE COMO ESTA DOCUMENTADO",1,0))))</f>
        <v>0</v>
      </c>
      <c r="Q29" s="78">
        <f>+IF('EVIDENCIA-INF.DOCUMENTAL'!$D$242="NO SE HACE",0,IF('EVIDENCIA-INF.DOCUMENTAL'!$D$242="SE HACE PERO NO ESTA DOCUMENTADO",0.5,IF('EVIDENCIA-INF.DOCUMENTAL'!$D$242="ESTA DOCUMENTADO PERO NO SE HACE DE ESA FORMA",0.5,IF('EVIDENCIA-INF.DOCUMENTAL'!$D$242="SE HACE COMO ESTA DOCUMENTADO",1,0))))</f>
        <v>0</v>
      </c>
      <c r="R29" s="72"/>
      <c r="S29" s="72"/>
    </row>
    <row r="30" spans="1:33" ht="16.5" thickBot="1">
      <c r="A30" s="97" t="s">
        <v>140</v>
      </c>
      <c r="B30" s="80">
        <f>+COUNTIF('EVIDENCIA-INF.DOCUMENTAL'!$D$246:$D$254,"NO SE HACE")</f>
        <v>0</v>
      </c>
      <c r="C30" s="80">
        <f>+COUNTIF('EVIDENCIA-INF.DOCUMENTAL'!$D$246:$D$254,"SE HACE PERO NO ESTA DOCUMENTADO")</f>
        <v>0</v>
      </c>
      <c r="D30" s="80">
        <f>+COUNTIF('EVIDENCIA-INF.DOCUMENTAL'!$D$246:$D$254,$D$1)</f>
        <v>0</v>
      </c>
      <c r="E30" s="98">
        <f>+COUNTIF('EVIDENCIA-INF.DOCUMENTAL'!$D$246:$D$254,$E$1)</f>
        <v>0</v>
      </c>
      <c r="F30" s="78">
        <f>+IF('EVIDENCIA-INF.DOCUMENTAL'!$D$249="NO SE HACE",0,IF('EVIDENCIA-INF.DOCUMENTAL'!$D$249="SE HACE PERO NO ESTA DOCUMENTADO",0.5,IF('EVIDENCIA-INF.DOCUMENTAL'!$D$249="ESTA DOCUMENTADO PERO NO SE HACE DE ESA FORMA",0.5,IF('EVIDENCIA-INF.DOCUMENTAL'!$D$249="SE HACE COMO ESTA DOCUMENTADO",1,0))))+(IF('EVIDENCIA-INF.DOCUMENTAL'!$D$252="NO SE HACE",0,IF('EVIDENCIA-INF.DOCUMENTAL'!$D$252="SE HACE PERO NO ESTA DOCUMENTADO",0.5,IF('EVIDENCIA-INF.DOCUMENTAL'!$D$252="ESTA DOCUMENTADO PERO NO SE HACE DE ESA FORMA",0.5,IF('EVIDENCIA-INF.DOCUMENTAL'!$D$252="SE HACE COMO ESTA DOCUMENTADO",1,0)))))</f>
        <v>0</v>
      </c>
      <c r="G30" s="78"/>
      <c r="H30" s="78">
        <f>+IF('EVIDENCIA-INF.DOCUMENTAL'!$D$249="NO SE HACE",0,IF('EVIDENCIA-INF.DOCUMENTAL'!$D$249="SE HACE PERO NO ESTA DOCUMENTADO",0.5,IF('EVIDENCIA-INF.DOCUMENTAL'!$D$249="ESTA DOCUMENTADO PERO NO SE HACE DE ESA FORMA",0.5,IF('EVIDENCIA-INF.DOCUMENTAL'!$D$249="SE HACE COMO ESTA DOCUMENTADO",1,0))))+(IF('EVIDENCIA-INF.DOCUMENTAL'!$D$252="NO SE HACE",0,IF('EVIDENCIA-INF.DOCUMENTAL'!$D$252="SE HACE PERO NO ESTA DOCUMENTADO",0.5,IF('EVIDENCIA-INF.DOCUMENTAL'!$D$252="ESTA DOCUMENTADO PERO NO SE HACE DE ESA FORMA",0.5,IF('EVIDENCIA-INF.DOCUMENTAL'!$D$252="SE HACE COMO ESTA DOCUMENTADO",1,0)))))</f>
        <v>0</v>
      </c>
      <c r="I30" s="78"/>
      <c r="J30" s="78"/>
      <c r="K30" s="78"/>
      <c r="L30" s="78">
        <f>+IF('EVIDENCIA-INF.DOCUMENTAL'!$D$249="NO SE HACE",0,IF('EVIDENCIA-INF.DOCUMENTAL'!$D$249="SE HACE PERO NO ESTA DOCUMENTADO",0.5,IF('EVIDENCIA-INF.DOCUMENTAL'!$D$249="ESTA DOCUMENTADO PERO NO SE HACE DE ESA FORMA",0.5,IF('EVIDENCIA-INF.DOCUMENTAL'!$D$249="SE HACE COMO ESTA DOCUMENTADO",1,0))))+(IF('EVIDENCIA-INF.DOCUMENTAL'!$D$252="NO SE HACE",0,IF('EVIDENCIA-INF.DOCUMENTAL'!$D$252="SE HACE PERO NO ESTA DOCUMENTADO",0.5,IF('EVIDENCIA-INF.DOCUMENTAL'!$D$252="ESTA DOCUMENTADO PERO NO SE HACE DE ESA FORMA",0.5,IF('EVIDENCIA-INF.DOCUMENTAL'!$D$252="SE HACE COMO ESTA DOCUMENTADO",1,0)))))</f>
        <v>0</v>
      </c>
      <c r="M30" s="78">
        <f>+IF('EVIDENCIA-INF.DOCUMENTAL'!$D$249="NO SE HACE",0,IF('EVIDENCIA-INF.DOCUMENTAL'!$D$249="SE HACE PERO NO ESTA DOCUMENTADO",0.5,IF('EVIDENCIA-INF.DOCUMENTAL'!$D$249="ESTA DOCUMENTADO PERO NO SE HACE DE ESA FORMA",0.5,IF('EVIDENCIA-INF.DOCUMENTAL'!$D$249="SE HACE COMO ESTA DOCUMENTADO",1,0))))+(IF('EVIDENCIA-INF.DOCUMENTAL'!$D$252="NO SE HACE",0,IF('EVIDENCIA-INF.DOCUMENTAL'!$D$252="SE HACE PERO NO ESTA DOCUMENTADO",0.5,IF('EVIDENCIA-INF.DOCUMENTAL'!$D$252="ESTA DOCUMENTADO PERO NO SE HACE DE ESA FORMA",0.5,IF('EVIDENCIA-INF.DOCUMENTAL'!$D$252="SE HACE COMO ESTA DOCUMENTADO",1,0)))))</f>
        <v>0</v>
      </c>
      <c r="N30" s="78"/>
      <c r="O30" s="78"/>
      <c r="P30" s="78"/>
      <c r="Q30" s="78"/>
      <c r="R30" s="71"/>
      <c r="S30" s="71"/>
    </row>
    <row r="31" spans="1:33" ht="24" thickBot="1">
      <c r="A31" s="92" t="s">
        <v>142</v>
      </c>
      <c r="B31" s="93">
        <f>+SUM(B32:B36)</f>
        <v>0</v>
      </c>
      <c r="C31" s="93">
        <f>+SUM(C32:C36)</f>
        <v>0</v>
      </c>
      <c r="D31" s="93">
        <f>+SUM(D32:D36)</f>
        <v>0</v>
      </c>
      <c r="E31" s="93">
        <f>+SUM(E32:E36)</f>
        <v>0</v>
      </c>
      <c r="F31" s="100"/>
      <c r="G31" s="100"/>
      <c r="H31" s="100"/>
      <c r="I31" s="100"/>
      <c r="J31" s="100"/>
      <c r="K31" s="100"/>
      <c r="L31" s="100"/>
      <c r="M31" s="100"/>
      <c r="N31" s="100"/>
      <c r="O31" s="100"/>
      <c r="P31" s="100"/>
      <c r="Q31" s="100"/>
      <c r="R31" s="72"/>
      <c r="S31" s="72"/>
    </row>
    <row r="32" spans="1:33" ht="31.5">
      <c r="A32" s="99" t="s">
        <v>143</v>
      </c>
      <c r="B32" s="79">
        <f>+COUNTIF('EVIDENCIA-INF.DOCUMENTAL'!$D$257:$D$271,$B$1)</f>
        <v>0</v>
      </c>
      <c r="C32" s="79">
        <f>+COUNTIF('EVIDENCIA-INF.DOCUMENTAL'!$D$257:$D$271,$C$1)</f>
        <v>0</v>
      </c>
      <c r="D32" s="79">
        <f>+COUNTIF('EVIDENCIA-INF.DOCUMENTAL'!$D$257:$D$271,$D$1)</f>
        <v>0</v>
      </c>
      <c r="E32" s="95">
        <f>+COUNTIF('EVIDENCIA-INF.DOCUMENTAL'!$D$257:$D$271,$E$1)</f>
        <v>0</v>
      </c>
      <c r="F32" s="78">
        <f>+IF('EVIDENCIA-INF.DOCUMENTAL'!$D$257="NO SE HACE",0,IF('EVIDENCIA-INF.DOCUMENTAL'!$D$257="SE HACE PERO NO ESTA DOCUMENTADO",0.5,IF('EVIDENCIA-INF.DOCUMENTAL'!$D$257="ESTA DOCUMENTADO PERO NO SE HACE DE ESA FORMA",0.5,IF('EVIDENCIA-INF.DOCUMENTAL'!$D$257="SE HACE COMO ESTA DOCUMENTADO",1,0))))+(IF('EVIDENCIA-INF.DOCUMENTAL'!$D$260="NO SE HACE",0,IF('EVIDENCIA-INF.DOCUMENTAL'!$D$260="SE HACE PERO NO ESTA DOCUMENTADO",0.5,IF('EVIDENCIA-INF.DOCUMENTAL'!$D$260="ESTA DOCUMENTADO PERO NO SE HACE DE ESA FORMA",0.5,IF('EVIDENCIA-INF.DOCUMENTAL'!$D$260="SE HACE COMO ESTA DOCUMENTADO",1,0)))))+(IF('EVIDENCIA-INF.DOCUMENTAL'!$D$263="NO SE HACE",0,IF('EVIDENCIA-INF.DOCUMENTAL'!$D$263="SE HACE PERO NO ESTA DOCUMENTADO",0.5,IF('EVIDENCIA-INF.DOCUMENTAL'!$D$263="ESTA DOCUMENTADO PERO NO SE HACE DE ESA FORMA",0.5,IF('EVIDENCIA-INF.DOCUMENTAL'!$D$263="SE HACE COMO ESTA DOCUMENTADO",1,0)))))+(IF('EVIDENCIA-INF.DOCUMENTAL'!$D$266="NO SE HACE",0,IF('EVIDENCIA-INF.DOCUMENTAL'!$D$266="SE HACE PERO NO ESTA DOCUMENTADO",0.5,IF('EVIDENCIA-INF.DOCUMENTAL'!$D$266="ESTA DOCUMENTADO PERO NO SE HACE DE ESA FORMA",0.5,IF('EVIDENCIA-INF.DOCUMENTAL'!$D$266="SE HACE COMO ESTA DOCUMENTADO",1,0)))))+(IF('EVIDENCIA-INF.DOCUMENTAL'!$D$269="NO SE HACE",0,IF('EVIDENCIA-INF.DOCUMENTAL'!$D$269="SE HACE PERO NO ESTA DOCUMENTADO",0.5,IF('EVIDENCIA-INF.DOCUMENTAL'!$D$269="ESTA DOCUMENTADO PERO NO SE HACE DE ESA FORMA",0.5,IF('EVIDENCIA-INF.DOCUMENTAL'!$D$269="SE HACE COMO ESTA DOCUMENTADO",1,0)))))</f>
        <v>0</v>
      </c>
      <c r="G32" s="78"/>
      <c r="H32" s="78"/>
      <c r="I32" s="78"/>
      <c r="J32" s="78"/>
      <c r="K32" s="78"/>
      <c r="L32" s="78"/>
      <c r="M32" s="78">
        <f>+IF('EVIDENCIA-INF.DOCUMENTAL'!$D$257="NO SE HACE",0,IF('EVIDENCIA-INF.DOCUMENTAL'!$D$257="SE HACE PERO NO ESTA DOCUMENTADO",0.5,IF('EVIDENCIA-INF.DOCUMENTAL'!$D$257="ESTA DOCUMENTADO PERO NO SE HACE DE ESA FORMA",0.5,IF('EVIDENCIA-INF.DOCUMENTAL'!$D$257="SE HACE COMO ESTA DOCUMENTADO",1,0))))+(IF('EVIDENCIA-INF.DOCUMENTAL'!$D$260="NO SE HACE",0,IF('EVIDENCIA-INF.DOCUMENTAL'!$D$260="SE HACE PERO NO ESTA DOCUMENTADO",0.5,IF('EVIDENCIA-INF.DOCUMENTAL'!$D$260="ESTA DOCUMENTADO PERO NO SE HACE DE ESA FORMA",0.5,IF('EVIDENCIA-INF.DOCUMENTAL'!$D$260="SE HACE COMO ESTA DOCUMENTADO",1,0)))))+(IF('EVIDENCIA-INF.DOCUMENTAL'!$D$263="NO SE HACE",0,IF('EVIDENCIA-INF.DOCUMENTAL'!$D$263="SE HACE PERO NO ESTA DOCUMENTADO",0.5,IF('EVIDENCIA-INF.DOCUMENTAL'!$D$263="ESTA DOCUMENTADO PERO NO SE HACE DE ESA FORMA",0.5,IF('EVIDENCIA-INF.DOCUMENTAL'!$D$263="SE HACE COMO ESTA DOCUMENTADO",1,0)))))+(IF('EVIDENCIA-INF.DOCUMENTAL'!$D$266="NO SE HACE",0,IF('EVIDENCIA-INF.DOCUMENTAL'!$D$266="SE HACE PERO NO ESTA DOCUMENTADO",0.5,IF('EVIDENCIA-INF.DOCUMENTAL'!$D$266="ESTA DOCUMENTADO PERO NO SE HACE DE ESA FORMA",0.5,IF('EVIDENCIA-INF.DOCUMENTAL'!$D$266="SE HACE COMO ESTA DOCUMENTADO",1,0)))))+(IF('EVIDENCIA-INF.DOCUMENTAL'!$D$269="NO SE HACE",0,IF('EVIDENCIA-INF.DOCUMENTAL'!$D$269="SE HACE PERO NO ESTA DOCUMENTADO",0.5,IF('EVIDENCIA-INF.DOCUMENTAL'!$D$269="ESTA DOCUMENTADO PERO NO SE HACE DE ESA FORMA",0.5,IF('EVIDENCIA-INF.DOCUMENTAL'!$D$269="SE HACE COMO ESTA DOCUMENTADO",1,0)))))</f>
        <v>0</v>
      </c>
      <c r="N32" s="78"/>
      <c r="O32" s="78"/>
      <c r="P32" s="78">
        <f>+IF('EVIDENCIA-INF.DOCUMENTAL'!$D$257="NO SE HACE",0,IF('EVIDENCIA-INF.DOCUMENTAL'!$D$257="SE HACE PERO NO ESTA DOCUMENTADO",0.5,IF('EVIDENCIA-INF.DOCUMENTAL'!$D$257="ESTA DOCUMENTADO PERO NO SE HACE DE ESA FORMA",0.5,IF('EVIDENCIA-INF.DOCUMENTAL'!$D$257="SE HACE COMO ESTA DOCUMENTADO",1,0))))+(IF('EVIDENCIA-INF.DOCUMENTAL'!$D$260="NO SE HACE",0,IF('EVIDENCIA-INF.DOCUMENTAL'!$D$260="SE HACE PERO NO ESTA DOCUMENTADO",0.5,IF('EVIDENCIA-INF.DOCUMENTAL'!$D$260="ESTA DOCUMENTADO PERO NO SE HACE DE ESA FORMA",0.5,IF('EVIDENCIA-INF.DOCUMENTAL'!$D$260="SE HACE COMO ESTA DOCUMENTADO",1,0)))))+(IF('EVIDENCIA-INF.DOCUMENTAL'!$D$263="NO SE HACE",0,IF('EVIDENCIA-INF.DOCUMENTAL'!$D$263="SE HACE PERO NO ESTA DOCUMENTADO",0.5,IF('EVIDENCIA-INF.DOCUMENTAL'!$D$263="ESTA DOCUMENTADO PERO NO SE HACE DE ESA FORMA",0.5,IF('EVIDENCIA-INF.DOCUMENTAL'!$D$263="SE HACE COMO ESTA DOCUMENTADO",1,0)))))+(IF('EVIDENCIA-INF.DOCUMENTAL'!$D$266="NO SE HACE",0,IF('EVIDENCIA-INF.DOCUMENTAL'!$D$266="SE HACE PERO NO ESTA DOCUMENTADO",0.5,IF('EVIDENCIA-INF.DOCUMENTAL'!$D$266="ESTA DOCUMENTADO PERO NO SE HACE DE ESA FORMA",0.5,IF('EVIDENCIA-INF.DOCUMENTAL'!$D$266="SE HACE COMO ESTA DOCUMENTADO",1,0)))))+(IF('EVIDENCIA-INF.DOCUMENTAL'!$D$269="NO SE HACE",0,IF('EVIDENCIA-INF.DOCUMENTAL'!$D$269="SE HACE PERO NO ESTA DOCUMENTADO",0.5,IF('EVIDENCIA-INF.DOCUMENTAL'!$D$269="ESTA DOCUMENTADO PERO NO SE HACE DE ESA FORMA",0.5,IF('EVIDENCIA-INF.DOCUMENTAL'!$D$269="SE HACE COMO ESTA DOCUMENTADO",1,0)))))</f>
        <v>0</v>
      </c>
      <c r="Q32" s="78"/>
      <c r="R32" s="71"/>
      <c r="S32" s="71"/>
    </row>
    <row r="33" spans="1:19" ht="15.75">
      <c r="A33" s="75" t="s">
        <v>145</v>
      </c>
      <c r="B33" s="78">
        <f>+COUNTIF('EVIDENCIA-INF.DOCUMENTAL'!$D$273:$D$284,$B$1)</f>
        <v>0</v>
      </c>
      <c r="C33" s="78">
        <f>+COUNTIF('EVIDENCIA-INF.DOCUMENTAL'!$D$273:$D$284,$C$1)</f>
        <v>0</v>
      </c>
      <c r="D33" s="78">
        <f>+COUNTIF('EVIDENCIA-INF.DOCUMENTAL'!$D$273:$D$284,$D$1)</f>
        <v>0</v>
      </c>
      <c r="E33" s="96">
        <f>+COUNTIF('EVIDENCIA-INF.DOCUMENTAL'!$D$273:$D$284,$E$1)</f>
        <v>0</v>
      </c>
      <c r="F33" s="78"/>
      <c r="G33" s="78"/>
      <c r="H33" s="78"/>
      <c r="I33" s="78">
        <f>+IF('EVIDENCIA-INF.DOCUMENTAL'!$D$276="NO SE HACE",0,IF('EVIDENCIA-INF.DOCUMENTAL'!$D$276="SE HACE PERO NO ESTA DOCUMENTADO",0.5,IF('EVIDENCIA-INF.DOCUMENTAL'!$D$276="ESTA DOCUMENTADO PERO NO SE HACE DE ESA FORMA",0.5,IF('EVIDENCIA-INF.DOCUMENTAL'!$D$276="SE HACE COMO ESTA DOCUMENTADO",1,0))))+(IF('EVIDENCIA-INF.DOCUMENTAL'!$D$279="NO SE HACE",0,IF('EVIDENCIA-INF.DOCUMENTAL'!$D$279="SE HACE PERO NO ESTA DOCUMENTADO",0.5,IF('EVIDENCIA-INF.DOCUMENTAL'!$D$279="ESTA DOCUMENTADO PERO NO SE HACE DE ESA FORMA",0.5,IF('EVIDENCIA-INF.DOCUMENTAL'!$D$279="SE HACE COMO ESTA DOCUMENTADO",1,0)))))</f>
        <v>0</v>
      </c>
      <c r="J33" s="78"/>
      <c r="K33" s="78"/>
      <c r="L33" s="78"/>
      <c r="M33" s="78"/>
      <c r="N33" s="78"/>
      <c r="O33" s="78"/>
      <c r="P33" s="78"/>
      <c r="Q33" s="78">
        <f>+IF('EVIDENCIA-INF.DOCUMENTAL'!$D$282="NO SE HACE",0,IF('EVIDENCIA-INF.DOCUMENTAL'!$D$282="SE HACE PERO NO ESTA DOCUMENTADO",0.5,IF('EVIDENCIA-INF.DOCUMENTAL'!$D$282="ESTA DOCUMENTADO PERO NO SE HACE DE ESA FORMA",0.5,IF('EVIDENCIA-INF.DOCUMENTAL'!$D$282="SE HACE COMO ESTA DOCUMENTADO",1,0))))</f>
        <v>0</v>
      </c>
      <c r="R33" s="72"/>
      <c r="S33" s="71"/>
    </row>
    <row r="34" spans="1:19" ht="31.5">
      <c r="A34" s="75" t="s">
        <v>147</v>
      </c>
      <c r="B34" s="78">
        <f>+COUNTIF('EVIDENCIA-INF.DOCUMENTAL'!$D$286:$D$297,$B$1)</f>
        <v>0</v>
      </c>
      <c r="C34" s="78">
        <f>+COUNTIF('EVIDENCIA-INF.DOCUMENTAL'!$D$286:$D$297,$C$1)</f>
        <v>0</v>
      </c>
      <c r="D34" s="78">
        <f>+COUNTIF('EVIDENCIA-INF.DOCUMENTAL'!$D$286:$D$297,$D$1)</f>
        <v>0</v>
      </c>
      <c r="E34" s="96">
        <f>+COUNTIF('EVIDENCIA-INF.DOCUMENTAL'!$D$286:$D$297,$E$1)</f>
        <v>0</v>
      </c>
      <c r="F34" s="78"/>
      <c r="G34" s="78"/>
      <c r="H34" s="78"/>
      <c r="I34" s="78"/>
      <c r="J34" s="78"/>
      <c r="K34" s="78">
        <f>+IF('EVIDENCIA-INF.DOCUMENTAL'!$D$286="NO SE HACE",0,IF('EVIDENCIA-INF.DOCUMENTAL'!$D$286="SE HACE PERO NO ESTA DOCUMENTADO",0.5,IF('EVIDENCIA-INF.DOCUMENTAL'!$D$286="ESTA DOCUMENTADO PERO NO SE HACE DE ESA FORMA",0.5,IF('EVIDENCIA-INF.DOCUMENTAL'!$D$286="SE HACE COMO ESTA DOCUMENTADO",1,0))))+IF('EVIDENCIA-INF.DOCUMENTAL'!$D$289="NO SE HACE",0,IF('EVIDENCIA-INF.DOCUMENTAL'!$D$289="SE HACE PERO NO ESTA DOCUMENTADO",0.5,IF('EVIDENCIA-INF.DOCUMENTAL'!$D$289="ESTA DOCUMENTADO PERO NO SE HACE DE ESA FORMA",0.5,IF('EVIDENCIA-INF.DOCUMENTAL'!$D$289="SE HACE COMO ESTA DOCUMENTADO",1,0))))+IF('EVIDENCIA-INF.DOCUMENTAL'!$D$292="NO SE HACE",0,IF('EVIDENCIA-INF.DOCUMENTAL'!$D$292="SE HACE PERO NO ESTA DOCUMENTADO",0.5,IF('EVIDENCIA-INF.DOCUMENTAL'!$D$292="ESTA DOCUMENTADO PERO NO SE HACE DE ESA FORMA",0.5,IF('EVIDENCIA-INF.DOCUMENTAL'!$D$292="SE HACE COMO ESTA DOCUMENTADO",1,0))))+IF('EVIDENCIA-INF.DOCUMENTAL'!$D$295="NO SE HACE",0,IF('EVIDENCIA-INF.DOCUMENTAL'!$D$295="SE HACE PERO NO ESTA DOCUMENTADO",0.5,IF('EVIDENCIA-INF.DOCUMENTAL'!$D$295="ESTA DOCUMENTADO PERO NO SE HACE DE ESA FORMA",0.5,IF('EVIDENCIA-INF.DOCUMENTAL'!$D$295="SE HACE COMO ESTA DOCUMENTADO",1,0))))</f>
        <v>0</v>
      </c>
      <c r="L34" s="78">
        <f>+IF('EVIDENCIA-INF.DOCUMENTAL'!$D$289="NO SE HACE",0,IF('EVIDENCIA-INF.DOCUMENTAL'!$D$289="SE HACE PERO NO ESTA DOCUMENTADO",0.5,IF('EVIDENCIA-INF.DOCUMENTAL'!$D$289="ESTA DOCUMENTADO PERO NO SE HACE DE ESA FORMA",0.5,IF('EVIDENCIA-INF.DOCUMENTAL'!$D$289="SE HACE COMO ESTA DOCUMENTADO",1,0))))+IF('EVIDENCIA-INF.DOCUMENTAL'!$D$292="NO SE HACE",0,IF('EVIDENCIA-INF.DOCUMENTAL'!$D$292="SE HACE PERO NO ESTA DOCUMENTADO",0.5,IF('EVIDENCIA-INF.DOCUMENTAL'!$D$292="ESTA DOCUMENTADO PERO NO SE HACE DE ESA FORMA",0.5,IF('EVIDENCIA-INF.DOCUMENTAL'!$D$292="SE HACE COMO ESTA DOCUMENTADO",1,0))))+IF('EVIDENCIA-INF.DOCUMENTAL'!$D$295="NO SE HACE",0,IF('EVIDENCIA-INF.DOCUMENTAL'!$D$295="SE HACE PERO NO ESTA DOCUMENTADO",0.5,IF('EVIDENCIA-INF.DOCUMENTAL'!$D$295="ESTA DOCUMENTADO PERO NO SE HACE DE ESA FORMA",0.5,IF('EVIDENCIA-INF.DOCUMENTAL'!$D$295="SE HACE COMO ESTA DOCUMENTADO",1,0))))</f>
        <v>0</v>
      </c>
      <c r="M34" s="78"/>
      <c r="N34" s="78"/>
      <c r="O34" s="78"/>
      <c r="P34" s="78"/>
      <c r="Q34" s="78">
        <f>+IF('EVIDENCIA-INF.DOCUMENTAL'!$D$286="NO SE HACE",0,IF('EVIDENCIA-INF.DOCUMENTAL'!$D$286="SE HACE PERO NO ESTA DOCUMENTADO",0.5,IF('EVIDENCIA-INF.DOCUMENTAL'!$D$286="ESTA DOCUMENTADO PERO NO SE HACE DE ESA FORMA",0.5,IF('EVIDENCIA-INF.DOCUMENTAL'!$D$286="SE HACE COMO ESTA DOCUMENTADO",1,0))))+IF('EVIDENCIA-INF.DOCUMENTAL'!$D$289="NO SE HACE",0,IF('EVIDENCIA-INF.DOCUMENTAL'!$D$289="SE HACE PERO NO ESTA DOCUMENTADO",0.5,IF('EVIDENCIA-INF.DOCUMENTAL'!$D$289="ESTA DOCUMENTADO PERO NO SE HACE DE ESA FORMA",0.5,IF('EVIDENCIA-INF.DOCUMENTAL'!$D$289="SE HACE COMO ESTA DOCUMENTADO",1,0))))</f>
        <v>0</v>
      </c>
      <c r="R34" s="72"/>
      <c r="S34" s="72"/>
    </row>
    <row r="35" spans="1:19" ht="15.75">
      <c r="A35" s="75" t="s">
        <v>149</v>
      </c>
      <c r="B35" s="78">
        <f>+COUNTIF('EVIDENCIA-INF.DOCUMENTAL'!$D$299:$D$319,$B$1)</f>
        <v>0</v>
      </c>
      <c r="C35" s="78">
        <f>+COUNTIF('EVIDENCIA-INF.DOCUMENTAL'!$D$299:$D$319,$C$1)</f>
        <v>0</v>
      </c>
      <c r="D35" s="78">
        <f>+COUNTIF('EVIDENCIA-INF.DOCUMENTAL'!$D$299:$D$319,$D$1)</f>
        <v>0</v>
      </c>
      <c r="E35" s="96">
        <f>+COUNTIF('EVIDENCIA-INF.DOCUMENTAL'!$D$299:$D$319,$E$1)</f>
        <v>0</v>
      </c>
      <c r="F35" s="78">
        <f>+IF('EVIDENCIA-INF.DOCUMENTAL'!$D$308="NO SE HACE",0,IF('EVIDENCIA-INF.DOCUMENTAL'!$D$308="SE HACE PERO NO ESTA DOCUMENTADO",0.5,IF('EVIDENCIA-INF.DOCUMENTAL'!$D$308="ESTA DOCUMENTADO PERO NO SE HACE DE ESA FORMA",0.5,IF('EVIDENCIA-INF.DOCUMENTAL'!$D$308="SE HACE COMO ESTA DOCUMENTADO",1,0))))+(IF('EVIDENCIA-INF.DOCUMENTAL'!$D$311="NO SE HACE",0,IF('EVIDENCIA-INF.DOCUMENTAL'!$D$311="SE HACE PERO NO ESTA DOCUMENTADO",0.5,IF('EVIDENCIA-INF.DOCUMENTAL'!$D$311="ESTA DOCUMENTADO PERO NO SE HACE DE ESA FORMA",0.5,IF('EVIDENCIA-INF.DOCUMENTAL'!$D$311="SE HACE COMO ESTA DOCUMENTADO",1,0)))))+(IF('EVIDENCIA-INF.DOCUMENTAL'!$D$317="NO SE HACE",0,IF('EVIDENCIA-INF.DOCUMENTAL'!$D$317="SE HACE PERO NO ESTA DOCUMENTADO",0.5,IF('EVIDENCIA-INF.DOCUMENTAL'!$D$317="ESTA DOCUMENTADO PERO NO SE HACE DE ESA FORMA",0.5,IF('EVIDENCIA-INF.DOCUMENTAL'!$D$317="SE HACE COMO ESTA DOCUMENTADO",1,0)))))</f>
        <v>0</v>
      </c>
      <c r="G35" s="78">
        <f>+IF('EVIDENCIA-INF.DOCUMENTAL'!$D$314="NO SE HACE",0,IF('EVIDENCIA-INF.DOCUMENTAL'!$D$314="SE HACE PERO NO ESTA DOCUMENTADO",0.5,IF('EVIDENCIA-INF.DOCUMENTAL'!$D$314="ESTA DOCUMENTADO PERO NO SE HACE DE ESA FORMA",0.5,IF('EVIDENCIA-INF.DOCUMENTAL'!$D$314="SE HACE COMO ESTA DOCUMENTADO",1,0))))</f>
        <v>0</v>
      </c>
      <c r="H35" s="78"/>
      <c r="I35" s="78">
        <f>+IF('EVIDENCIA-INF.DOCUMENTAL'!$D$308="NO SE HACE",0,IF('EVIDENCIA-INF.DOCUMENTAL'!$D$308="SE HACE PERO NO ESTA DOCUMENTADO",0.5,IF('EVIDENCIA-INF.DOCUMENTAL'!$D$308="ESTA DOCUMENTADO PERO NO SE HACE DE ESA FORMA",0.5,IF('EVIDENCIA-INF.DOCUMENTAL'!$D$308="SE HACE COMO ESTA DOCUMENTADO",1,0))))+(IF('EVIDENCIA-INF.DOCUMENTAL'!$D$311="NO SE HACE",0,IF('EVIDENCIA-INF.DOCUMENTAL'!$D$311="SE HACE PERO NO ESTA DOCUMENTADO",0.5,IF('EVIDENCIA-INF.DOCUMENTAL'!$D$311="ESTA DOCUMENTADO PERO NO SE HACE DE ESA FORMA",0.5,IF('EVIDENCIA-INF.DOCUMENTAL'!$D$311="SE HACE COMO ESTA DOCUMENTADO",1,0)))))</f>
        <v>0</v>
      </c>
      <c r="J35" s="78">
        <f>+IF('EVIDENCIA-INF.DOCUMENTAL'!$D$302="NO SE HACE",0,IF('EVIDENCIA-INF.DOCUMENTAL'!$D$302="SE HACE PERO NO ESTA DOCUMENTADO",0.5,IF('EVIDENCIA-INF.DOCUMENTAL'!$D$302="ESTA DOCUMENTADO PERO NO SE HACE DE ESA FORMA",0.5,IF('EVIDENCIA-INF.DOCUMENTAL'!$D$302="SE HACE COMO ESTA DOCUMENTADO",1,0))))+(IF('EVIDENCIA-INF.DOCUMENTAL'!$D$305="NO SE HACE",0,IF('EVIDENCIA-INF.DOCUMENTAL'!$D$305="SE HACE PERO NO ESTA DOCUMENTADO",0.5,IF('EVIDENCIA-INF.DOCUMENTAL'!$D$305="ESTA DOCUMENTADO PERO NO SE HACE DE ESA FORMA",0.5,IF('EVIDENCIA-INF.DOCUMENTAL'!$D$305="SE HACE COMO ESTA DOCUMENTADO",1,0)))))</f>
        <v>0</v>
      </c>
      <c r="K35" s="78">
        <f>+IF('EVIDENCIA-INF.DOCUMENTAL'!$D$308="NO SE HACE",0,IF('EVIDENCIA-INF.DOCUMENTAL'!$D$308="SE HACE PERO NO ESTA DOCUMENTADO",0.5,IF('EVIDENCIA-INF.DOCUMENTAL'!$D$308="ESTA DOCUMENTADO PERO NO SE HACE DE ESA FORMA",0.5,IF('EVIDENCIA-INF.DOCUMENTAL'!$D$308="SE HACE COMO ESTA DOCUMENTADO",1,0))))+(IF('EVIDENCIA-INF.DOCUMENTAL'!$D$311="NO SE HACE",0,IF('EVIDENCIA-INF.DOCUMENTAL'!$D$311="SE HACE PERO NO ESTA DOCUMENTADO",0.5,IF('EVIDENCIA-INF.DOCUMENTAL'!$D$311="ESTA DOCUMENTADO PERO NO SE HACE DE ESA FORMA",0.5,IF('EVIDENCIA-INF.DOCUMENTAL'!$D$311="SE HACE COMO ESTA DOCUMENTADO",1,0)))))+(IF('EVIDENCIA-INF.DOCUMENTAL'!$D$317="NO SE HACE",0,IF('EVIDENCIA-INF.DOCUMENTAL'!$D$317="SE HACE PERO NO ESTA DOCUMENTADO",0.5,IF('EVIDENCIA-INF.DOCUMENTAL'!$D$317="ESTA DOCUMENTADO PERO NO SE HACE DE ESA FORMA",0.5,IF('EVIDENCIA-INF.DOCUMENTAL'!$D$317="SE HACE COMO ESTA DOCUMENTADO",1,0)))))</f>
        <v>0</v>
      </c>
      <c r="L35" s="78"/>
      <c r="M35" s="78">
        <f>+IF('EVIDENCIA-INF.DOCUMENTAL'!$D$299="NO SE HACE",0,IF('EVIDENCIA-INF.DOCUMENTAL'!$D$299="SE HACE PERO NO ESTA DOCUMENTADO",0.5,IF('EVIDENCIA-INF.DOCUMENTAL'!$D$299="ESTA DOCUMENTADO PERO NO SE HACE DE ESA FORMA",0.5,IF('EVIDENCIA-INF.DOCUMENTAL'!$D$299="SE HACE COMO ESTA DOCUMENTADO",1,0))))+(IF('EVIDENCIA-INF.DOCUMENTAL'!$D$302="NO SE HACE",0,IF('EVIDENCIA-INF.DOCUMENTAL'!$D$302="SE HACE PERO NO ESTA DOCUMENTADO",0.5,IF('EVIDENCIA-INF.DOCUMENTAL'!$D$302="ESTA DOCUMENTADO PERO NO SE HACE DE ESA FORMA",0.5,IF('EVIDENCIA-INF.DOCUMENTAL'!$D$302="SE HACE COMO ESTA DOCUMENTADO",1,0)))))+(IF('EVIDENCIA-INF.DOCUMENTAL'!$D$305="NO SE HACE",0,IF('EVIDENCIA-INF.DOCUMENTAL'!$D$305="SE HACE PERO NO ESTA DOCUMENTADO",0.5,IF('EVIDENCIA-INF.DOCUMENTAL'!$D$305="ESTA DOCUMENTADO PERO NO SE HACE DE ESA FORMA",0.5,IF('EVIDENCIA-INF.DOCUMENTAL'!$D$305="SE HACE COMO ESTA DOCUMENTADO",1,0)))))+(IF('EVIDENCIA-INF.DOCUMENTAL'!$D$314="NO SE HACE",0,IF('EVIDENCIA-INF.DOCUMENTAL'!$D$314="SE HACE PERO NO ESTA DOCUMENTADO",0.5,IF('EVIDENCIA-INF.DOCUMENTAL'!$D$314="ESTA DOCUMENTADO PERO NO SE HACE DE ESA FORMA",0.5,IF('EVIDENCIA-INF.DOCUMENTAL'!$D$314="SE HACE COMO ESTA DOCUMENTADO",1,0)))))+(IF('EVIDENCIA-INF.DOCUMENTAL'!$D$317="NO SE HACE",0,IF('EVIDENCIA-INF.DOCUMENTAL'!$D$317="SE HACE PERO NO ESTA DOCUMENTADO",0.5,IF('EVIDENCIA-INF.DOCUMENTAL'!$D$317="ESTA DOCUMENTADO PERO NO SE HACE DE ESA FORMA",0.5,IF('EVIDENCIA-INF.DOCUMENTAL'!$D$317="SE HACE COMO ESTA DOCUMENTADO",1,0)))))</f>
        <v>0</v>
      </c>
      <c r="N35" s="78">
        <f>+(IF('EVIDENCIA-INF.DOCUMENTAL'!$D$305="NO SE HACE",0,IF('EVIDENCIA-INF.DOCUMENTAL'!$D$305="SE HACE PERO NO ESTA DOCUMENTADO",0.5,IF('EVIDENCIA-INF.DOCUMENTAL'!$D$305="ESTA DOCUMENTADO PERO NO SE HACE DE ESA FORMA",0.5,IF('EVIDENCIA-INF.DOCUMENTAL'!$D$305="SE HACE COMO ESTA DOCUMENTADO",1,0)))))+(IF('EVIDENCIA-INF.DOCUMENTAL'!$D$314="NO SE HACE",0,IF('EVIDENCIA-INF.DOCUMENTAL'!$D$314="SE HACE PERO NO ESTA DOCUMENTADO",0.5,IF('EVIDENCIA-INF.DOCUMENTAL'!$D$314="ESTA DOCUMENTADO PERO NO SE HACE DE ESA FORMA",0.5,IF('EVIDENCIA-INF.DOCUMENTAL'!$D$314="SE HACE COMO ESTA DOCUMENTADO",1,0)))))</f>
        <v>0</v>
      </c>
      <c r="O35" s="78"/>
      <c r="P35" s="78">
        <f>+(IF('EVIDENCIA-INF.DOCUMENTAL'!$D$308="NO SE HACE",0,IF('EVIDENCIA-INF.DOCUMENTAL'!$D$308="SE HACE PERO NO ESTA DOCUMENTADO",0.5,IF('EVIDENCIA-INF.DOCUMENTAL'!$D$308="ESTA DOCUMENTADO PERO NO SE HACE DE ESA FORMA",0.5,IF('EVIDENCIA-INF.DOCUMENTAL'!$D$308="SE HACE COMO ESTA DOCUMENTADO",1,0)))))+(IF('EVIDENCIA-INF.DOCUMENTAL'!$D$311="NO SE HACE",0,IF('EVIDENCIA-INF.DOCUMENTAL'!$D$311="SE HACE PERO NO ESTA DOCUMENTADO",0.5,IF('EVIDENCIA-INF.DOCUMENTAL'!$D$311="ESTA DOCUMENTADO PERO NO SE HACE DE ESA FORMA",0.5,IF('EVIDENCIA-INF.DOCUMENTAL'!$D$311="SE HACE COMO ESTA DOCUMENTADO",1,0)))))</f>
        <v>0</v>
      </c>
      <c r="Q35" s="78"/>
      <c r="R35" s="72"/>
      <c r="S35" s="72"/>
    </row>
    <row r="36" spans="1:19" ht="32.25" thickBot="1">
      <c r="A36" s="76" t="s">
        <v>152</v>
      </c>
      <c r="B36" s="80">
        <f>+COUNTIF('EVIDENCIA-INF.DOCUMENTAL'!$D$321:$D$326,$B$1)</f>
        <v>0</v>
      </c>
      <c r="C36" s="80">
        <f>+COUNTIF('EVIDENCIA-INF.DOCUMENTAL'!$D$321:$D$326,$C$1)</f>
        <v>0</v>
      </c>
      <c r="D36" s="80">
        <f>+COUNTIF('EVIDENCIA-INF.DOCUMENTAL'!$D$321:$D$326,$D$1)</f>
        <v>0</v>
      </c>
      <c r="E36" s="98">
        <f>+COUNTIF('EVIDENCIA-INF.DOCUMENTAL'!$D$321:$D$326,$E$1)</f>
        <v>0</v>
      </c>
      <c r="F36" s="78"/>
      <c r="G36" s="78"/>
      <c r="H36" s="78">
        <f>+IF('EVIDENCIA-INF.DOCUMENTAL'!$D$324="NO SE HACE",0,IF('EVIDENCIA-INF.DOCUMENTAL'!$D$324="SE HACE PERO NO ESTA DOCUMENTADO",0.5,IF('EVIDENCIA-INF.DOCUMENTAL'!$D$324="ESTA DOCUMENTADO PERO NO SE HACE DE ESA FORMA",0.5,IF('EVIDENCIA-INF.DOCUMENTAL'!$D$324="SE HACE COMO ESTA DOCUMENTADO",1,0))))</f>
        <v>0</v>
      </c>
      <c r="I36" s="78"/>
      <c r="J36" s="78"/>
      <c r="K36" s="78"/>
      <c r="L36" s="78"/>
      <c r="M36" s="78">
        <f>+IF('EVIDENCIA-INF.DOCUMENTAL'!$D$321="NO SE HACE",0,IF('EVIDENCIA-INF.DOCUMENTAL'!$D$321="SE HACE PERO NO ESTA DOCUMENTADO",0.5,IF('EVIDENCIA-INF.DOCUMENTAL'!$D$321="ESTA DOCUMENTADO PERO NO SE HACE DE ESA FORMA",0.5,IF('EVIDENCIA-INF.DOCUMENTAL'!$D$321="SE HACE COMO ESTA DOCUMENTADO",1,0))))</f>
        <v>0</v>
      </c>
      <c r="N36" s="78"/>
      <c r="O36" s="78"/>
      <c r="P36" s="78">
        <f>+IF('EVIDENCIA-INF.DOCUMENTAL'!$D$321="NO SE HACE",0,IF('EVIDENCIA-INF.DOCUMENTAL'!$D$321="SE HACE PERO NO ESTA DOCUMENTADO",0.5,IF('EVIDENCIA-INF.DOCUMENTAL'!$D$321="ESTA DOCUMENTADO PERO NO SE HACE DE ESA FORMA",0.5,IF('EVIDENCIA-INF.DOCUMENTAL'!$D$321="SE HACE COMO ESTA DOCUMENTADO",1,0))))+IF('EVIDENCIA-INF.DOCUMENTAL'!$D$324="NO SE HACE",0,IF('EVIDENCIA-INF.DOCUMENTAL'!$D$324="SE HACE PERO NO ESTA DOCUMENTADO",0.5,IF('EVIDENCIA-INF.DOCUMENTAL'!$D$324="ESTA DOCUMENTADO PERO NO SE HACE DE ESA FORMA",0.5,IF('EVIDENCIA-INF.DOCUMENTAL'!$D$324="SE HACE COMO ESTA DOCUMENTADO",1,0))))</f>
        <v>0</v>
      </c>
      <c r="Q36" s="78"/>
      <c r="R36" s="72"/>
      <c r="S36" s="72"/>
    </row>
    <row r="37" spans="1:19" ht="24" thickBot="1">
      <c r="A37" s="94" t="s">
        <v>154</v>
      </c>
      <c r="B37" s="100">
        <f>+SUM(B38:B40)</f>
        <v>0</v>
      </c>
      <c r="C37" s="100">
        <f>+SUM(C38:C40)</f>
        <v>0</v>
      </c>
      <c r="D37" s="100">
        <f>+SUM(D38:D40)</f>
        <v>0</v>
      </c>
      <c r="E37" s="100">
        <f>+SUM(E38:E40)</f>
        <v>0</v>
      </c>
      <c r="F37" s="100"/>
      <c r="G37" s="100"/>
      <c r="H37" s="100"/>
      <c r="I37" s="100"/>
      <c r="J37" s="100"/>
      <c r="K37" s="100"/>
      <c r="L37" s="100"/>
      <c r="M37" s="100"/>
      <c r="N37" s="100"/>
      <c r="O37" s="100"/>
      <c r="P37" s="100"/>
      <c r="Q37" s="100"/>
      <c r="R37" s="72"/>
      <c r="S37" s="72"/>
    </row>
    <row r="38" spans="1:19" ht="15.75">
      <c r="A38" s="99" t="s">
        <v>155</v>
      </c>
      <c r="B38" s="79">
        <f>+COUNTIF('EVIDENCIA-INF.DOCUMENTAL'!$D$329:$D$331,$B$1)</f>
        <v>0</v>
      </c>
      <c r="C38" s="79">
        <f>+COUNTIF('EVIDENCIA-INF.DOCUMENTAL'!$D$329:$D$331,$C$1)</f>
        <v>0</v>
      </c>
      <c r="D38" s="79">
        <f>+COUNTIF('EVIDENCIA-INF.DOCUMENTAL'!$D$329:$D$331,$D$1)</f>
        <v>0</v>
      </c>
      <c r="E38" s="95">
        <f>+COUNTIF('EVIDENCIA-INF.DOCUMENTAL'!$D$329:$D$331,$E$1)</f>
        <v>0</v>
      </c>
      <c r="F38" s="78"/>
      <c r="G38" s="78"/>
      <c r="H38" s="78"/>
      <c r="I38" s="78">
        <f>+IF('EVIDENCIA-INF.DOCUMENTAL'!$D$329="NO SE HACE",0,IF('EVIDENCIA-INF.DOCUMENTAL'!$D$329="SE HACE PERO NO ESTA DOCUMENTADO",0.5,IF('EVIDENCIA-INF.DOCUMENTAL'!$D$329="ESTA DOCUMENTADO PERO NO SE HACE DE ESA FORMA",0.5,IF('EVIDENCIA-INF.DOCUMENTAL'!$D$329="SE HACE COMO ESTA DOCUMENTADO",1,0))))</f>
        <v>0</v>
      </c>
      <c r="J38" s="78"/>
      <c r="K38" s="78"/>
      <c r="L38" s="78"/>
      <c r="M38" s="78">
        <f>+IF('EVIDENCIA-INF.DOCUMENTAL'!$D$329="NO SE HACE",0,IF('EVIDENCIA-INF.DOCUMENTAL'!$D$329="SE HACE PERO NO ESTA DOCUMENTADO",0.5,IF('EVIDENCIA-INF.DOCUMENTAL'!$D$329="ESTA DOCUMENTADO PERO NO SE HACE DE ESA FORMA",0.5,IF('EVIDENCIA-INF.DOCUMENTAL'!$D$329="SE HACE COMO ESTA DOCUMENTADO",1,0))))</f>
        <v>0</v>
      </c>
      <c r="N38" s="78"/>
      <c r="O38" s="78"/>
      <c r="P38" s="78">
        <f>+IF('EVIDENCIA-INF.DOCUMENTAL'!$D$329="NO SE HACE",0,IF('EVIDENCIA-INF.DOCUMENTAL'!$D$329="SE HACE PERO NO ESTA DOCUMENTADO",0.5,IF('EVIDENCIA-INF.DOCUMENTAL'!$D$329="ESTA DOCUMENTADO PERO NO SE HACE DE ESA FORMA",0.5,IF('EVIDENCIA-INF.DOCUMENTAL'!$D$329="SE HACE COMO ESTA DOCUMENTADO",1,0))))</f>
        <v>0</v>
      </c>
      <c r="Q38" s="78"/>
      <c r="R38" s="71"/>
      <c r="S38" s="72"/>
    </row>
    <row r="39" spans="1:19" ht="15.75">
      <c r="A39" s="75" t="s">
        <v>156</v>
      </c>
      <c r="B39" s="78">
        <f>+COUNTIF('EVIDENCIA-INF.DOCUMENTAL'!$D$333:$D$335,$B$1)</f>
        <v>0</v>
      </c>
      <c r="C39" s="78">
        <f>+COUNTIF('EVIDENCIA-INF.DOCUMENTAL'!$D$333:$D$335,$C$1)</f>
        <v>0</v>
      </c>
      <c r="D39" s="78">
        <f>+COUNTIF('EVIDENCIA-INF.DOCUMENTAL'!$D$333:$D$335,$D$1)</f>
        <v>0</v>
      </c>
      <c r="E39" s="96">
        <f>+COUNTIF('EVIDENCIA-INF.DOCUMENTAL'!$D$333:$D$335,$E$1)</f>
        <v>0</v>
      </c>
      <c r="F39" s="78"/>
      <c r="G39" s="78"/>
      <c r="H39" s="78"/>
      <c r="I39" s="78">
        <f>+IF('EVIDENCIA-INF.DOCUMENTAL'!$D$333="NO SE HACE",0,IF('EVIDENCIA-INF.DOCUMENTAL'!$D$333="SE HACE PERO NO ESTA DOCUMENTADO",0.5,IF('EVIDENCIA-INF.DOCUMENTAL'!$D$333="ESTA DOCUMENTADO PERO NO SE HACE DE ESA FORMA",0.5,IF('EVIDENCIA-INF.DOCUMENTAL'!$D$333="SE HACE COMO ESTA DOCUMENTADO",1,0))))</f>
        <v>0</v>
      </c>
      <c r="J39" s="78"/>
      <c r="K39" s="78"/>
      <c r="L39" s="78"/>
      <c r="M39" s="78">
        <f>+IF('EVIDENCIA-INF.DOCUMENTAL'!$D$333="NO SE HACE",0,IF('EVIDENCIA-INF.DOCUMENTAL'!$D$333="SE HACE PERO NO ESTA DOCUMENTADO",0.5,IF('EVIDENCIA-INF.DOCUMENTAL'!$D$333="ESTA DOCUMENTADO PERO NO SE HACE DE ESA FORMA",0.5,IF('EVIDENCIA-INF.DOCUMENTAL'!$D$333="SE HACE COMO ESTA DOCUMENTADO",1,0))))</f>
        <v>0</v>
      </c>
      <c r="N39" s="78"/>
      <c r="O39" s="78"/>
      <c r="P39" s="78">
        <f>+IF('EVIDENCIA-INF.DOCUMENTAL'!$D$333="NO SE HACE",0,IF('EVIDENCIA-INF.DOCUMENTAL'!$D$333="SE HACE PERO NO ESTA DOCUMENTADO",0.5,IF('EVIDENCIA-INF.DOCUMENTAL'!$D$333="ESTA DOCUMENTADO PERO NO SE HACE DE ESA FORMA",0.5,IF('EVIDENCIA-INF.DOCUMENTAL'!$D$333="SE HACE COMO ESTA DOCUMENTADO",1,0))))</f>
        <v>0</v>
      </c>
      <c r="Q39" s="78"/>
      <c r="R39" s="72"/>
      <c r="S39" s="72"/>
    </row>
    <row r="40" spans="1:19" ht="16.5" thickBot="1">
      <c r="A40" s="76" t="s">
        <v>157</v>
      </c>
      <c r="B40" s="80">
        <f>+COUNTIF('EVIDENCIA-INF.DOCUMENTAL'!$D$337:$D$345,$B$1)</f>
        <v>0</v>
      </c>
      <c r="C40" s="80">
        <f>+COUNTIF('EVIDENCIA-INF.DOCUMENTAL'!$D$337:$D$345,$C$1)</f>
        <v>0</v>
      </c>
      <c r="D40" s="80">
        <f>+COUNTIF('EVIDENCIA-INF.DOCUMENTAL'!$D$337:$D$345,$D$1)</f>
        <v>0</v>
      </c>
      <c r="E40" s="98">
        <f>+COUNTIF('EVIDENCIA-INF.DOCUMENTAL'!$D$337:$D$345,$E$1)</f>
        <v>0</v>
      </c>
      <c r="F40" s="78"/>
      <c r="G40" s="78"/>
      <c r="H40" s="78"/>
      <c r="I40" s="78">
        <f>+IF('EVIDENCIA-INF.DOCUMENTAL'!$D$337="NO SE HACE",0,IF('EVIDENCIA-INF.DOCUMENTAL'!$D$337="SE HACE PERO NO ESTA DOCUMENTADO",0.5,IF('EVIDENCIA-INF.DOCUMENTAL'!$D$337="ESTA DOCUMENTADO PERO NO SE HACE DE ESA FORMA",0.5,IF('EVIDENCIA-INF.DOCUMENTAL'!$D$337="SE HACE COMO ESTA DOCUMENTADO",1,0))))</f>
        <v>0</v>
      </c>
      <c r="J40" s="78">
        <f>+IF('EVIDENCIA-INF.DOCUMENTAL'!$D$337="NO SE HACE",0,IF('EVIDENCIA-INF.DOCUMENTAL'!$D$337="SE HACE PERO NO ESTA DOCUMENTADO",0.5,IF('EVIDENCIA-INF.DOCUMENTAL'!$D$337="ESTA DOCUMENTADO PERO NO SE HACE DE ESA FORMA",0.5,IF('EVIDENCIA-INF.DOCUMENTAL'!$D$337="SE HACE COMO ESTA DOCUMENTADO",1,0))))</f>
        <v>0</v>
      </c>
      <c r="K40" s="78"/>
      <c r="L40" s="78"/>
      <c r="M40" s="78">
        <f>+IF('EVIDENCIA-INF.DOCUMENTAL'!$D$337="NO SE HACE",0,IF('EVIDENCIA-INF.DOCUMENTAL'!$D$337="SE HACE PERO NO ESTA DOCUMENTADO",0.5,IF('EVIDENCIA-INF.DOCUMENTAL'!$D$337="ESTA DOCUMENTADO PERO NO SE HACE DE ESA FORMA",0.5,IF('EVIDENCIA-INF.DOCUMENTAL'!$D$337="SE HACE COMO ESTA DOCUMENTADO",1,0))))</f>
        <v>0</v>
      </c>
      <c r="N40" s="78"/>
      <c r="O40" s="78"/>
      <c r="P40" s="78">
        <f>+IF('EVIDENCIA-INF.DOCUMENTAL'!$D$337="NO SE HACE",0,IF('EVIDENCIA-INF.DOCUMENTAL'!$D$337="SE HACE PERO NO ESTA DOCUMENTADO",0.5,IF('EVIDENCIA-INF.DOCUMENTAL'!$D$337="ESTA DOCUMENTADO PERO NO SE HACE DE ESA FORMA",0.5,IF('EVIDENCIA-INF.DOCUMENTAL'!$D$337="SE HACE COMO ESTA DOCUMENTADO",1,0))))</f>
        <v>0</v>
      </c>
      <c r="Q40" s="78"/>
      <c r="R40" s="71"/>
      <c r="S40" s="72"/>
    </row>
    <row r="41" spans="1:19" ht="24" thickBot="1">
      <c r="A41" s="94" t="s">
        <v>159</v>
      </c>
      <c r="B41" s="100">
        <f>+SUM(B42:B51)</f>
        <v>0</v>
      </c>
      <c r="C41" s="100">
        <f>+SUM(C42:C51)</f>
        <v>0</v>
      </c>
      <c r="D41" s="100">
        <f>+SUM(D42:D51)</f>
        <v>0</v>
      </c>
      <c r="E41" s="100">
        <f>+SUM(E42:E51)</f>
        <v>0</v>
      </c>
      <c r="F41" s="100"/>
      <c r="G41" s="100"/>
      <c r="H41" s="100"/>
      <c r="I41" s="100"/>
      <c r="J41" s="100"/>
      <c r="K41" s="100"/>
      <c r="L41" s="100"/>
      <c r="M41" s="100"/>
      <c r="N41" s="100"/>
      <c r="O41" s="100"/>
      <c r="P41" s="100"/>
      <c r="Q41" s="100"/>
      <c r="R41" s="71"/>
      <c r="S41" s="72"/>
    </row>
    <row r="42" spans="1:19" ht="15.75">
      <c r="A42" s="99" t="s">
        <v>324</v>
      </c>
      <c r="B42" s="79">
        <f>+COUNTIF('EVIDENCIA-INF.DOCUMENTAL'!$D$347,$B$1)</f>
        <v>0</v>
      </c>
      <c r="C42" s="79">
        <f>+COUNTIF('EVIDENCIA-INF.DOCUMENTAL'!$D$347,$C$1)</f>
        <v>0</v>
      </c>
      <c r="D42" s="79">
        <f>+COUNTIF('EVIDENCIA-INF.DOCUMENTAL'!$D$347,$D$1)</f>
        <v>0</v>
      </c>
      <c r="E42" s="95">
        <f>+COUNTIF('EVIDENCIA-INF.DOCUMENTAL'!$D$347,$E$1)</f>
        <v>0</v>
      </c>
      <c r="F42" s="78"/>
      <c r="G42" s="78">
        <f>+IF('EVIDENCIA-INF.DOCUMENTAL'!$D$347="NO SE HACE",0,IF('EVIDENCIA-INF.DOCUMENTAL'!$D$347="SE HACE PERO NO ESTA DOCUMENTADO",0.5,IF('EVIDENCIA-INF.DOCUMENTAL'!$D$347="ESTA DOCUMENTADO PERO NO SE HACE DE ESA FORMA",0.5,IF('EVIDENCIA-INF.DOCUMENTAL'!$D$347="SE HACE COMO ESTA DOCUMENTADO",1,0))))</f>
        <v>0</v>
      </c>
      <c r="H42" s="78">
        <f>+IF('EVIDENCIA-INF.DOCUMENTAL'!$D$347="NO SE HACE",0,IF('EVIDENCIA-INF.DOCUMENTAL'!$D$347="SE HACE PERO NO ESTA DOCUMENTADO",0.5,IF('EVIDENCIA-INF.DOCUMENTAL'!$D$347="ESTA DOCUMENTADO PERO NO SE HACE DE ESA FORMA",0.5,IF('EVIDENCIA-INF.DOCUMENTAL'!$D$347="SE HACE COMO ESTA DOCUMENTADO",1,0))))</f>
        <v>0</v>
      </c>
      <c r="I42" s="78"/>
      <c r="J42" s="78"/>
      <c r="K42" s="78"/>
      <c r="L42" s="78"/>
      <c r="M42" s="78">
        <f>+IF('EVIDENCIA-INF.DOCUMENTAL'!$D$347="NO SE HACE",0,IF('EVIDENCIA-INF.DOCUMENTAL'!$D$347="SE HACE PERO NO ESTA DOCUMENTADO",0.5,IF('EVIDENCIA-INF.DOCUMENTAL'!$D$347="ESTA DOCUMENTADO PERO NO SE HACE DE ESA FORMA",0.5,IF('EVIDENCIA-INF.DOCUMENTAL'!$D$347="SE HACE COMO ESTA DOCUMENTADO",1,0))))</f>
        <v>0</v>
      </c>
      <c r="N42" s="78">
        <f>+IF('EVIDENCIA-INF.DOCUMENTAL'!$D$347="NO SE HACE",0,IF('EVIDENCIA-INF.DOCUMENTAL'!$D$347="SE HACE PERO NO ESTA DOCUMENTADO",0.5,IF('EVIDENCIA-INF.DOCUMENTAL'!$D$347="ESTA DOCUMENTADO PERO NO SE HACE DE ESA FORMA",0.5,IF('EVIDENCIA-INF.DOCUMENTAL'!$D$347="SE HACE COMO ESTA DOCUMENTADO",1,0))))</f>
        <v>0</v>
      </c>
      <c r="O42" s="78"/>
      <c r="P42" s="78">
        <f>+IF('EVIDENCIA-INF.DOCUMENTAL'!$D$347="NO SE HACE",0,IF('EVIDENCIA-INF.DOCUMENTAL'!$D$347="SE HACE PERO NO ESTA DOCUMENTADO",0.5,IF('EVIDENCIA-INF.DOCUMENTAL'!$D$347="ESTA DOCUMENTADO PERO NO SE HACE DE ESA FORMA",0.5,IF('EVIDENCIA-INF.DOCUMENTAL'!$D$347="SE HACE COMO ESTA DOCUMENTADO",1,0))))</f>
        <v>0</v>
      </c>
      <c r="Q42" s="78">
        <f>+IF('EVIDENCIA-INF.DOCUMENTAL'!$D$347="NO SE HACE",0,IF('EVIDENCIA-INF.DOCUMENTAL'!$D$347="SE HACE PERO NO ESTA DOCUMENTADO",0.5,IF('EVIDENCIA-INF.DOCUMENTAL'!$D$347="ESTA DOCUMENTADO PERO NO SE HACE DE ESA FORMA",0.5,IF('EVIDENCIA-INF.DOCUMENTAL'!$D$347="SE HACE COMO ESTA DOCUMENTADO",1,0))))</f>
        <v>0</v>
      </c>
      <c r="R42" s="72"/>
      <c r="S42" s="72"/>
    </row>
    <row r="43" spans="1:19" ht="15.75">
      <c r="A43" s="75" t="s">
        <v>160</v>
      </c>
      <c r="B43" s="78">
        <f>+COUNTIF('EVIDENCIA-INF.DOCUMENTAL'!$D$351:$D$356,$B$1)</f>
        <v>0</v>
      </c>
      <c r="C43" s="78">
        <f>+COUNTIF('EVIDENCIA-INF.DOCUMENTAL'!$D$351:$D$356,$C$1)</f>
        <v>0</v>
      </c>
      <c r="D43" s="78">
        <f>+COUNTIF('EVIDENCIA-INF.DOCUMENTAL'!$D$351:$D$356,$D$1)</f>
        <v>0</v>
      </c>
      <c r="E43" s="96">
        <f>+COUNTIF('EVIDENCIA-INF.DOCUMENTAL'!$D$351:$D$356,$E$1)</f>
        <v>0</v>
      </c>
      <c r="F43" s="78"/>
      <c r="G43" s="78">
        <f>+IF('EVIDENCIA-INF.DOCUMENTAL'!$D$354="NO SE HACE",0,IF('EVIDENCIA-INF.DOCUMENTAL'!$D$354="SE HACE PERO NO ESTA DOCUMENTADO",0.5,IF('EVIDENCIA-INF.DOCUMENTAL'!$D$354="ESTA DOCUMENTADO PERO NO SE HACE DE ESA FORMA",0.5,IF('EVIDENCIA-INF.DOCUMENTAL'!$D$354="SE HACE COMO ESTA DOCUMENTADO",1,0))))</f>
        <v>0</v>
      </c>
      <c r="H43" s="78">
        <f>+IF('EVIDENCIA-INF.DOCUMENTAL'!$D$354="NO SE HACE",0,IF('EVIDENCIA-INF.DOCUMENTAL'!$D$354="SE HACE PERO NO ESTA DOCUMENTADO",0.5,IF('EVIDENCIA-INF.DOCUMENTAL'!$D$354="ESTA DOCUMENTADO PERO NO SE HACE DE ESA FORMA",0.5,IF('EVIDENCIA-INF.DOCUMENTAL'!$D$354="SE HACE COMO ESTA DOCUMENTADO",1,0))))</f>
        <v>0</v>
      </c>
      <c r="I43" s="78">
        <f>+IF('EVIDENCIA-INF.DOCUMENTAL'!$D$354="NO SE HACE",0,IF('EVIDENCIA-INF.DOCUMENTAL'!$D$354="SE HACE PERO NO ESTA DOCUMENTADO",0.5,IF('EVIDENCIA-INF.DOCUMENTAL'!$D$354="ESTA DOCUMENTADO PERO NO SE HACE DE ESA FORMA",0.5,IF('EVIDENCIA-INF.DOCUMENTAL'!$D$354="SE HACE COMO ESTA DOCUMENTADO",1,0))))</f>
        <v>0</v>
      </c>
      <c r="J43" s="78"/>
      <c r="K43" s="78"/>
      <c r="L43" s="78"/>
      <c r="M43" s="78"/>
      <c r="N43" s="78">
        <f>+IF('EVIDENCIA-INF.DOCUMENTAL'!$D$354="NO SE HACE",0,IF('EVIDENCIA-INF.DOCUMENTAL'!$D$354="SE HACE PERO NO ESTA DOCUMENTADO",0.5,IF('EVIDENCIA-INF.DOCUMENTAL'!$D$354="ESTA DOCUMENTADO PERO NO SE HACE DE ESA FORMA",0.5,IF('EVIDENCIA-INF.DOCUMENTAL'!$D$354="SE HACE COMO ESTA DOCUMENTADO",1,0))))</f>
        <v>0</v>
      </c>
      <c r="O43" s="78">
        <f>+IF('EVIDENCIA-INF.DOCUMENTAL'!$D$354="NO SE HACE",0,IF('EVIDENCIA-INF.DOCUMENTAL'!$D$354="SE HACE PERO NO ESTA DOCUMENTADO",0.5,IF('EVIDENCIA-INF.DOCUMENTAL'!$D$354="ESTA DOCUMENTADO PERO NO SE HACE DE ESA FORMA",0.5,IF('EVIDENCIA-INF.DOCUMENTAL'!$D$354="SE HACE COMO ESTA DOCUMENTADO",1,0))))</f>
        <v>0</v>
      </c>
      <c r="P43" s="78">
        <f>+IF('EVIDENCIA-INF.DOCUMENTAL'!$D$354="NO SE HACE",0,IF('EVIDENCIA-INF.DOCUMENTAL'!$D$354="SE HACE PERO NO ESTA DOCUMENTADO",0.5,IF('EVIDENCIA-INF.DOCUMENTAL'!$D$354="ESTA DOCUMENTADO PERO NO SE HACE DE ESA FORMA",0.5,IF('EVIDENCIA-INF.DOCUMENTAL'!$D$354="SE HACE COMO ESTA DOCUMENTADO",1,0))))</f>
        <v>0</v>
      </c>
      <c r="Q43" s="78"/>
      <c r="R43" s="72"/>
      <c r="S43" s="72"/>
    </row>
    <row r="44" spans="1:19" ht="15.75">
      <c r="A44" s="75" t="s">
        <v>162</v>
      </c>
      <c r="B44" s="78">
        <f>+COUNTIF('EVIDENCIA-INF.DOCUMENTAL'!$D$358:$D$360,$B$1)</f>
        <v>0</v>
      </c>
      <c r="C44" s="78">
        <f>+COUNTIF('EVIDENCIA-INF.DOCUMENTAL'!$D$358:$D$360,$C$1)</f>
        <v>0</v>
      </c>
      <c r="D44" s="78">
        <f>+COUNTIF('EVIDENCIA-INF.DOCUMENTAL'!$D$358:$D$360,$D$1)</f>
        <v>0</v>
      </c>
      <c r="E44" s="96">
        <f>+COUNTIF('EVIDENCIA-INF.DOCUMENTAL'!$D$358:$D$360,$E$1)</f>
        <v>0</v>
      </c>
      <c r="F44" s="78"/>
      <c r="G44" s="78"/>
      <c r="H44" s="78">
        <f>+IF('EVIDENCIA-INF.DOCUMENTAL'!$D$358="NO SE HACE",0,IF('EVIDENCIA-INF.DOCUMENTAL'!$D$358="SE HACE PERO NO ESTA DOCUMENTADO",0.5,IF('EVIDENCIA-INF.DOCUMENTAL'!$D$358="ESTA DOCUMENTADO PERO NO SE HACE DE ESA FORMA",0.5,IF('EVIDENCIA-INF.DOCUMENTAL'!$D$358="SE HACE COMO ESTA DOCUMENTADO",1,0))))</f>
        <v>0</v>
      </c>
      <c r="I44" s="78"/>
      <c r="J44" s="78"/>
      <c r="K44" s="78"/>
      <c r="L44" s="78"/>
      <c r="M44" s="78">
        <f>+IF('EVIDENCIA-INF.DOCUMENTAL'!$D$358="NO SE HACE",0,IF('EVIDENCIA-INF.DOCUMENTAL'!$D$358="SE HACE PERO NO ESTA DOCUMENTADO",0.5,IF('EVIDENCIA-INF.DOCUMENTAL'!$D$358="ESTA DOCUMENTADO PERO NO SE HACE DE ESA FORMA",0.5,IF('EVIDENCIA-INF.DOCUMENTAL'!$D$358="SE HACE COMO ESTA DOCUMENTADO",1,0))))</f>
        <v>0</v>
      </c>
      <c r="N44" s="78"/>
      <c r="O44" s="78"/>
      <c r="P44" s="78">
        <f>+IF('EVIDENCIA-INF.DOCUMENTAL'!$D$358="NO SE HACE",0,IF('EVIDENCIA-INF.DOCUMENTAL'!$D$358="SE HACE PERO NO ESTA DOCUMENTADO",0.5,IF('EVIDENCIA-INF.DOCUMENTAL'!$D$358="ESTA DOCUMENTADO PERO NO SE HACE DE ESA FORMA",0.5,IF('EVIDENCIA-INF.DOCUMENTAL'!$D$358="SE HACE COMO ESTA DOCUMENTADO",1,0))))</f>
        <v>0</v>
      </c>
      <c r="Q44" s="78">
        <f>+IF('EVIDENCIA-INF.DOCUMENTAL'!$D$358="NO SE HACE",0,IF('EVIDENCIA-INF.DOCUMENTAL'!$D$358="SE HACE PERO NO ESTA DOCUMENTADO",0.5,IF('EVIDENCIA-INF.DOCUMENTAL'!$D$358="ESTA DOCUMENTADO PERO NO SE HACE DE ESA FORMA",0.5,IF('EVIDENCIA-INF.DOCUMENTAL'!$D$358="SE HACE COMO ESTA DOCUMENTADO",1,0))))</f>
        <v>0</v>
      </c>
      <c r="R44" s="72"/>
      <c r="S44" s="71"/>
    </row>
    <row r="45" spans="1:19" ht="15.75">
      <c r="A45" s="75" t="s">
        <v>163</v>
      </c>
      <c r="B45" s="78">
        <f>+COUNTIF('EVIDENCIA-INF.DOCUMENTAL'!$D$362:$D$367,$B$1)</f>
        <v>0</v>
      </c>
      <c r="C45" s="78">
        <f>+COUNTIF('EVIDENCIA-INF.DOCUMENTAL'!$D$362:$D$367,$C$1)</f>
        <v>0</v>
      </c>
      <c r="D45" s="78">
        <f>+COUNTIF('EVIDENCIA-INF.DOCUMENTAL'!$D$362:$D$367,$D$1)</f>
        <v>0</v>
      </c>
      <c r="E45" s="96">
        <f>+COUNTIF('EVIDENCIA-INF.DOCUMENTAL'!$D$362:$D$367,$E$1)</f>
        <v>0</v>
      </c>
      <c r="F45" s="78"/>
      <c r="G45" s="78"/>
      <c r="H45" s="78"/>
      <c r="I45" s="78"/>
      <c r="J45" s="78"/>
      <c r="K45" s="78"/>
      <c r="L45" s="78">
        <f>+IF('EVIDENCIA-INF.DOCUMENTAL'!$D$362="NO SE HACE",0,IF('EVIDENCIA-INF.DOCUMENTAL'!$D$362="SE HACE PERO NO ESTA DOCUMENTADO",0.5,IF('EVIDENCIA-INF.DOCUMENTAL'!$D$362="ESTA DOCUMENTADO PERO NO SE HACE DE ESA FORMA",0.5,IF('EVIDENCIA-INF.DOCUMENTAL'!$D$362="SE HACE COMO ESTA DOCUMENTADO",1,0))))</f>
        <v>0</v>
      </c>
      <c r="M45" s="78"/>
      <c r="N45" s="78"/>
      <c r="O45" s="78"/>
      <c r="P45" s="78"/>
      <c r="Q45" s="78">
        <f>+IF('EVIDENCIA-INF.DOCUMENTAL'!$D$365="NO SE HACE",0,IF('EVIDENCIA-INF.DOCUMENTAL'!$D$365="SE HACE PERO NO ESTA DOCUMENTADO",0.5,IF('EVIDENCIA-INF.DOCUMENTAL'!$D$365="ESTA DOCUMENTADO PERO NO SE HACE DE ESA FORMA",0.5,IF('EVIDENCIA-INF.DOCUMENTAL'!$D$365="SE HACE COMO ESTA DOCUMENTADO",1,0))))</f>
        <v>0</v>
      </c>
      <c r="R45" s="72"/>
      <c r="S45" s="72"/>
    </row>
    <row r="46" spans="1:19" ht="15.75">
      <c r="A46" s="75" t="s">
        <v>164</v>
      </c>
      <c r="B46" s="78">
        <f>+COUNTIF('EVIDENCIA-INF.DOCUMENTAL'!$D$369:$D$371,$B$1)</f>
        <v>0</v>
      </c>
      <c r="C46" s="78">
        <f>+COUNTIF('EVIDENCIA-INF.DOCUMENTAL'!$D$369:$D$371,$C$1)</f>
        <v>0</v>
      </c>
      <c r="D46" s="78">
        <f>+COUNTIF('EVIDENCIA-INF.DOCUMENTAL'!$D$369:$D$371,$D$1)</f>
        <v>0</v>
      </c>
      <c r="E46" s="96">
        <f>+COUNTIF('EVIDENCIA-INF.DOCUMENTAL'!$D$369:$D$371,$E$1)</f>
        <v>0</v>
      </c>
      <c r="F46" s="78"/>
      <c r="G46" s="78"/>
      <c r="H46" s="78">
        <f>+IF('EVIDENCIA-INF.DOCUMENTAL'!$D$369="NO SE HACE",0,IF('EVIDENCIA-INF.DOCUMENTAL'!$D$369="SE HACE PERO NO ESTA DOCUMENTADO",0.5,IF('EVIDENCIA-INF.DOCUMENTAL'!$D$369="ESTA DOCUMENTADO PERO NO SE HACE DE ESA FORMA",0.5,IF('EVIDENCIA-INF.DOCUMENTAL'!$D$369="SE HACE COMO ESTA DOCUMENTADO",1,0))))</f>
        <v>0</v>
      </c>
      <c r="I46" s="78"/>
      <c r="J46" s="78"/>
      <c r="K46" s="78"/>
      <c r="L46" s="78"/>
      <c r="M46" s="78"/>
      <c r="N46" s="78"/>
      <c r="O46" s="78"/>
      <c r="P46" s="78">
        <f>+IF('EVIDENCIA-INF.DOCUMENTAL'!$D$369="NO SE HACE",0,IF('EVIDENCIA-INF.DOCUMENTAL'!$D$369="SE HACE PERO NO ESTA DOCUMENTADO",0.5,IF('EVIDENCIA-INF.DOCUMENTAL'!$D$369="ESTA DOCUMENTADO PERO NO SE HACE DE ESA FORMA",0.5,IF('EVIDENCIA-INF.DOCUMENTAL'!$D$369="SE HACE COMO ESTA DOCUMENTADO",1,0))))</f>
        <v>0</v>
      </c>
      <c r="Q46" s="78">
        <f>+IF('EVIDENCIA-INF.DOCUMENTAL'!$D$369="NO SE HACE",0,IF('EVIDENCIA-INF.DOCUMENTAL'!$D$369="SE HACE PERO NO ESTA DOCUMENTADO",0.5,IF('EVIDENCIA-INF.DOCUMENTAL'!$D$369="ESTA DOCUMENTADO PERO NO SE HACE DE ESA FORMA",0.5,IF('EVIDENCIA-INF.DOCUMENTAL'!$D$369="SE HACE COMO ESTA DOCUMENTADO",1,0))))</f>
        <v>0</v>
      </c>
      <c r="R46" s="72"/>
      <c r="S46" s="72"/>
    </row>
    <row r="47" spans="1:19" ht="23.25">
      <c r="A47" s="75" t="s">
        <v>165</v>
      </c>
      <c r="B47" s="78">
        <f>+COUNTIF('EVIDENCIA-INF.DOCUMENTAL'!$D$373:$D$378,$B$1)</f>
        <v>0</v>
      </c>
      <c r="C47" s="78">
        <f>+COUNTIF('EVIDENCIA-INF.DOCUMENTAL'!$D$373:$D$378,$C$1)</f>
        <v>0</v>
      </c>
      <c r="D47" s="78">
        <f>+COUNTIF('EVIDENCIA-INF.DOCUMENTAL'!$D$373:$D$378,$D$1)</f>
        <v>0</v>
      </c>
      <c r="E47" s="96">
        <f>+COUNTIF('EVIDENCIA-INF.DOCUMENTAL'!$D$373:$D$378,$E$1)</f>
        <v>0</v>
      </c>
      <c r="F47" s="78"/>
      <c r="G47" s="78"/>
      <c r="H47" s="78"/>
      <c r="I47" s="78"/>
      <c r="J47" s="78"/>
      <c r="K47" s="78">
        <f>+(IF('EVIDENCIA-INF.DOCUMENTAL'!$D$373="NO SE HACE",0,IF('EVIDENCIA-INF.DOCUMENTAL'!$D$373="SE HACE PERO NO ESTA DOCUMENTADO",0.5,IF('EVIDENCIA-INF.DOCUMENTAL'!$D$373="ESTA DOCUMENTADO PERO NO SE HACE DE ESA FORMA",0.5,IF('EVIDENCIA-INF.DOCUMENTAL'!$D$373="SE HACE COMO ESTA DOCUMENTADO",1,0)))))</f>
        <v>0</v>
      </c>
      <c r="L47" s="78"/>
      <c r="M47" s="78">
        <f>+(IF('EVIDENCIA-INF.DOCUMENTAL'!$D$373="NO SE HACE",0,IF('EVIDENCIA-INF.DOCUMENTAL'!$D$373="SE HACE PERO NO ESTA DOCUMENTADO",0.5,IF('EVIDENCIA-INF.DOCUMENTAL'!$D$373="ESTA DOCUMENTADO PERO NO SE HACE DE ESA FORMA",0.5,IF('EVIDENCIA-INF.DOCUMENTAL'!$D$373="SE HACE COMO ESTA DOCUMENTADO",1,0)))))</f>
        <v>0</v>
      </c>
      <c r="N47" s="78"/>
      <c r="O47" s="78"/>
      <c r="P47" s="78">
        <f>+(IF('EVIDENCIA-INF.DOCUMENTAL'!$D$373="NO SE HACE",0,IF('EVIDENCIA-INF.DOCUMENTAL'!$D$373="SE HACE PERO NO ESTA DOCUMENTADO",0.5,IF('EVIDENCIA-INF.DOCUMENTAL'!$D$373="ESTA DOCUMENTADO PERO NO SE HACE DE ESA FORMA",0.5,IF('EVIDENCIA-INF.DOCUMENTAL'!$D$373="SE HACE COMO ESTA DOCUMENTADO",1,0)))))</f>
        <v>0</v>
      </c>
      <c r="Q47" s="78"/>
      <c r="R47" s="72"/>
      <c r="S47" s="86"/>
    </row>
    <row r="48" spans="1:19" ht="31.5">
      <c r="A48" s="75" t="s">
        <v>166</v>
      </c>
      <c r="B48" s="78">
        <f>+COUNTIF('EVIDENCIA-INF.DOCUMENTAL'!$D$380:$D$382,$B$1)</f>
        <v>0</v>
      </c>
      <c r="C48" s="78">
        <f>+COUNTIF('EVIDENCIA-INF.DOCUMENTAL'!$D$380:$D$382,$C$1)</f>
        <v>0</v>
      </c>
      <c r="D48" s="78">
        <f>+COUNTIF('EVIDENCIA-INF.DOCUMENTAL'!$D$380:$D$382,$D$1)</f>
        <v>0</v>
      </c>
      <c r="E48" s="96">
        <f>+COUNTIF('EVIDENCIA-INF.DOCUMENTAL'!$D$380:$D$382,$E$1)</f>
        <v>0</v>
      </c>
      <c r="F48" s="78"/>
      <c r="G48" s="78"/>
      <c r="H48" s="78"/>
      <c r="I48" s="78"/>
      <c r="J48" s="78"/>
      <c r="K48" s="78">
        <f>+(IF('EVIDENCIA-INF.DOCUMENTAL'!$D$380="NO SE HACE",0,IF('EVIDENCIA-INF.DOCUMENTAL'!$D$380="SE HACE PERO NO ESTA DOCUMENTADO",0.5,IF('EVIDENCIA-INF.DOCUMENTAL'!$D$380="ESTA DOCUMENTADO PERO NO SE HACE DE ESA FORMA",0.5,IF('EVIDENCIA-INF.DOCUMENTAL'!$D$380="SE HACE COMO ESTA DOCUMENTADO",1,0)))))</f>
        <v>0</v>
      </c>
      <c r="L48" s="78"/>
      <c r="M48" s="78">
        <f>+(IF('EVIDENCIA-INF.DOCUMENTAL'!$D$380="NO SE HACE",0,IF('EVIDENCIA-INF.DOCUMENTAL'!$D$380="SE HACE PERO NO ESTA DOCUMENTADO",0.5,IF('EVIDENCIA-INF.DOCUMENTAL'!$D$380="ESTA DOCUMENTADO PERO NO SE HACE DE ESA FORMA",0.5,IF('EVIDENCIA-INF.DOCUMENTAL'!$D$380="SE HACE COMO ESTA DOCUMENTADO",1,0)))))</f>
        <v>0</v>
      </c>
      <c r="N48" s="78"/>
      <c r="O48" s="78"/>
      <c r="P48" s="78">
        <f>+(IF('EVIDENCIA-INF.DOCUMENTAL'!$D$380="NO SE HACE",0,IF('EVIDENCIA-INF.DOCUMENTAL'!$D$380="SE HACE PERO NO ESTA DOCUMENTADO",0.5,IF('EVIDENCIA-INF.DOCUMENTAL'!$D$380="ESTA DOCUMENTADO PERO NO SE HACE DE ESA FORMA",0.5,IF('EVIDENCIA-INF.DOCUMENTAL'!$D$380="SE HACE COMO ESTA DOCUMENTADO",1,0)))))</f>
        <v>0</v>
      </c>
      <c r="Q48" s="78"/>
      <c r="R48" s="72"/>
      <c r="S48" s="71"/>
    </row>
    <row r="49" spans="1:19" ht="31.5">
      <c r="A49" s="75" t="s">
        <v>167</v>
      </c>
      <c r="B49" s="78">
        <f>+COUNTIF('EVIDENCIA-INF.DOCUMENTAL'!$D$384:$D$386,$B$1)</f>
        <v>0</v>
      </c>
      <c r="C49" s="78">
        <f>+COUNTIF('EVIDENCIA-INF.DOCUMENTAL'!$D$384:$D$386,$C$1)</f>
        <v>0</v>
      </c>
      <c r="D49" s="78">
        <f>+COUNTIF('EVIDENCIA-INF.DOCUMENTAL'!$D$384:$D$386,$D$1)</f>
        <v>0</v>
      </c>
      <c r="E49" s="96">
        <f>+COUNTIF('EVIDENCIA-INF.DOCUMENTAL'!$D$384:$D$386,$E$1)</f>
        <v>0</v>
      </c>
      <c r="F49" s="78"/>
      <c r="G49" s="78"/>
      <c r="H49" s="78"/>
      <c r="I49" s="78"/>
      <c r="J49" s="78"/>
      <c r="K49" s="78"/>
      <c r="L49" s="78"/>
      <c r="M49" s="78">
        <f>+(IF('EVIDENCIA-INF.DOCUMENTAL'!$D$384="NO SE HACE",0,IF('EVIDENCIA-INF.DOCUMENTAL'!$D$384="SE HACE PERO NO ESTA DOCUMENTADO",0.5,IF('EVIDENCIA-INF.DOCUMENTAL'!$D$384="ESTA DOCUMENTADO PERO NO SE HACE DE ESA FORMA",0.5,IF('EVIDENCIA-INF.DOCUMENTAL'!$D$384="SE HACE COMO ESTA DOCUMENTADO",1,0)))))</f>
        <v>0</v>
      </c>
      <c r="N49" s="78">
        <f>+(IF('EVIDENCIA-INF.DOCUMENTAL'!$D$384="NO SE HACE",0,IF('EVIDENCIA-INF.DOCUMENTAL'!$D$384="SE HACE PERO NO ESTA DOCUMENTADO",0.5,IF('EVIDENCIA-INF.DOCUMENTAL'!$D$384="ESTA DOCUMENTADO PERO NO SE HACE DE ESA FORMA",0.5,IF('EVIDENCIA-INF.DOCUMENTAL'!$D$384="SE HACE COMO ESTA DOCUMENTADO",1,0)))))</f>
        <v>0</v>
      </c>
      <c r="O49" s="78"/>
      <c r="P49" s="78">
        <f>+(IF('EVIDENCIA-INF.DOCUMENTAL'!$D$384="NO SE HACE",0,IF('EVIDENCIA-INF.DOCUMENTAL'!$D$384="SE HACE PERO NO ESTA DOCUMENTADO",0.5,IF('EVIDENCIA-INF.DOCUMENTAL'!$D$384="ESTA DOCUMENTADO PERO NO SE HACE DE ESA FORMA",0.5,IF('EVIDENCIA-INF.DOCUMENTAL'!$D$384="SE HACE COMO ESTA DOCUMENTADO",1,0)))))</f>
        <v>0</v>
      </c>
      <c r="Q49" s="78"/>
      <c r="R49" s="72"/>
      <c r="S49" s="71"/>
    </row>
    <row r="50" spans="1:19" ht="31.5">
      <c r="A50" s="75" t="s">
        <v>169</v>
      </c>
      <c r="B50" s="78">
        <f>+COUNTIF('EVIDENCIA-INF.DOCUMENTAL'!$D$388:$D$393,$B$1)</f>
        <v>0</v>
      </c>
      <c r="C50" s="78">
        <f>+COUNTIF('EVIDENCIA-INF.DOCUMENTAL'!$D$388:$D$393,$C$1)</f>
        <v>0</v>
      </c>
      <c r="D50" s="78">
        <f>+COUNTIF('EVIDENCIA-INF.DOCUMENTAL'!$D$388:$D$393,$D$1)</f>
        <v>0</v>
      </c>
      <c r="E50" s="96">
        <f>+COUNTIF('EVIDENCIA-INF.DOCUMENTAL'!$D$388:$D$393,$E$1)</f>
        <v>0</v>
      </c>
      <c r="F50" s="78"/>
      <c r="G50" s="78"/>
      <c r="H50" s="78"/>
      <c r="I50" s="78"/>
      <c r="J50" s="78"/>
      <c r="K50" s="78"/>
      <c r="L50" s="78"/>
      <c r="M50" s="78">
        <f>+(IF('EVIDENCIA-INF.DOCUMENTAL'!$D$388="NO SE HACE",0,IF('EVIDENCIA-INF.DOCUMENTAL'!$D$388="SE HACE PERO NO ESTA DOCUMENTADO",0.5,IF('EVIDENCIA-INF.DOCUMENTAL'!$D$388="ESTA DOCUMENTADO PERO NO SE HACE DE ESA FORMA",0.5,IF('EVIDENCIA-INF.DOCUMENTAL'!$D$388="SE HACE COMO ESTA DOCUMENTADO",1,0)))))+(IF('EVIDENCIA-INF.DOCUMENTAL'!$D$391="NO SE HACE",0,IF('EVIDENCIA-INF.DOCUMENTAL'!$D$391="SE HACE PERO NO ESTA DOCUMENTADO",0.5,IF('EVIDENCIA-INF.DOCUMENTAL'!$D$391="ESTA DOCUMENTADO PERO NO SE HACE DE ESA FORMA",0.5,IF('EVIDENCIA-INF.DOCUMENTAL'!$D$391="SE HACE COMO ESTA DOCUMENTADO",1,0)))))</f>
        <v>0</v>
      </c>
      <c r="N50" s="78"/>
      <c r="O50" s="78"/>
      <c r="P50" s="78"/>
      <c r="Q50" s="78"/>
      <c r="R50" s="72"/>
      <c r="S50" s="72"/>
    </row>
    <row r="51" spans="1:19" ht="32.25" thickBot="1">
      <c r="A51" s="76" t="s">
        <v>170</v>
      </c>
      <c r="B51" s="80">
        <f>+COUNTIF('EVIDENCIA-INF.DOCUMENTAL'!$D$395:$D$397,$B$1)</f>
        <v>0</v>
      </c>
      <c r="C51" s="80">
        <f>+COUNTIF('EVIDENCIA-INF.DOCUMENTAL'!$D$395:$D$397,$C$1)</f>
        <v>0</v>
      </c>
      <c r="D51" s="80">
        <f>+COUNTIF('EVIDENCIA-INF.DOCUMENTAL'!$D$395:$D$397,$D$1)</f>
        <v>0</v>
      </c>
      <c r="E51" s="98">
        <f>+COUNTIF('EVIDENCIA-INF.DOCUMENTAL'!$D$395:$D$397,$E$1)</f>
        <v>0</v>
      </c>
      <c r="F51" s="78"/>
      <c r="G51" s="78"/>
      <c r="H51" s="78"/>
      <c r="I51" s="78"/>
      <c r="J51" s="78"/>
      <c r="K51" s="78"/>
      <c r="L51" s="78"/>
      <c r="M51" s="78">
        <f>+(IF('EVIDENCIA-INF.DOCUMENTAL'!$D$395="NO SE HACE",0,IF('EVIDENCIA-INF.DOCUMENTAL'!$D$395="SE HACE PERO NO ESTA DOCUMENTADO",0.5,IF('EVIDENCIA-INF.DOCUMENTAL'!$D$395="ESTA DOCUMENTADO PERO NO SE HACE DE ESA FORMA",0.5,IF('EVIDENCIA-INF.DOCUMENTAL'!$D$395="SE HACE COMO ESTA DOCUMENTADO",1,0)))))</f>
        <v>0</v>
      </c>
      <c r="N51" s="78"/>
      <c r="O51" s="78">
        <f>+(IF('EVIDENCIA-INF.DOCUMENTAL'!$D$395="NO SE HACE",0,IF('EVIDENCIA-INF.DOCUMENTAL'!$D$395="SE HACE PERO NO ESTA DOCUMENTADO",0.5,IF('EVIDENCIA-INF.DOCUMENTAL'!$D$395="ESTA DOCUMENTADO PERO NO SE HACE DE ESA FORMA",0.5,IF('EVIDENCIA-INF.DOCUMENTAL'!$D$395="SE HACE COMO ESTA DOCUMENTADO",1,0)))))</f>
        <v>0</v>
      </c>
      <c r="P51" s="78">
        <f>+(IF('EVIDENCIA-INF.DOCUMENTAL'!$D$395="NO SE HACE",0,IF('EVIDENCIA-INF.DOCUMENTAL'!$D$395="SE HACE PERO NO ESTA DOCUMENTADO",0.5,IF('EVIDENCIA-INF.DOCUMENTAL'!$D$395="ESTA DOCUMENTADO PERO NO SE HACE DE ESA FORMA",0.5,IF('EVIDENCIA-INF.DOCUMENTAL'!$D$395="SE HACE COMO ESTA DOCUMENTADO",1,0)))))</f>
        <v>0</v>
      </c>
      <c r="Q51" s="78"/>
      <c r="R51" s="72"/>
      <c r="S51" s="72"/>
    </row>
    <row r="52" spans="1:19" ht="47.25" thickBot="1">
      <c r="A52" s="94" t="s">
        <v>171</v>
      </c>
      <c r="B52" s="100">
        <f>+SUM(B53:B54)</f>
        <v>0</v>
      </c>
      <c r="C52" s="100">
        <f>+SUM(C53:C54)</f>
        <v>0</v>
      </c>
      <c r="D52" s="100">
        <f>+SUM(D53:D54)</f>
        <v>0</v>
      </c>
      <c r="E52" s="100">
        <f>+SUM(E53:E54)</f>
        <v>0</v>
      </c>
      <c r="F52" s="100"/>
      <c r="G52" s="100"/>
      <c r="H52" s="100"/>
      <c r="I52" s="100"/>
      <c r="J52" s="100"/>
      <c r="K52" s="100"/>
      <c r="L52" s="100"/>
      <c r="M52" s="100"/>
      <c r="N52" s="100"/>
      <c r="O52" s="100"/>
      <c r="P52" s="100"/>
      <c r="Q52" s="100"/>
      <c r="R52" s="71"/>
    </row>
    <row r="53" spans="1:19" ht="15.75">
      <c r="A53" s="99" t="s">
        <v>172</v>
      </c>
      <c r="B53" s="79">
        <f>+COUNTIF('EVIDENCIA-INF.DOCUMENTAL'!$D$400:$D$402,$B$1)</f>
        <v>0</v>
      </c>
      <c r="C53" s="79">
        <f>+COUNTIF('EVIDENCIA-INF.DOCUMENTAL'!$D$400:$D$402,$C$1)</f>
        <v>0</v>
      </c>
      <c r="D53" s="79">
        <f>+COUNTIF('EVIDENCIA-INF.DOCUMENTAL'!$D$400:$D$402,$D$1)</f>
        <v>0</v>
      </c>
      <c r="E53" s="95">
        <f>+COUNTIF('EVIDENCIA-INF.DOCUMENTAL'!$D$400:$D$402,$E$1)</f>
        <v>0</v>
      </c>
      <c r="F53" s="78"/>
      <c r="G53" s="78"/>
      <c r="H53" s="78"/>
      <c r="I53" s="78"/>
      <c r="J53" s="78"/>
      <c r="K53" s="78"/>
      <c r="L53" s="78"/>
      <c r="M53" s="78">
        <f>+(IF('EVIDENCIA-INF.DOCUMENTAL'!$D$400="NO SE HACE",0,IF('EVIDENCIA-INF.DOCUMENTAL'!$D$400="SE HACE PERO NO ESTA DOCUMENTADO",0.5,IF('EVIDENCIA-INF.DOCUMENTAL'!$D$400="ESTA DOCUMENTADO PERO NO SE HACE DE ESA FORMA",0.5,IF('EVIDENCIA-INF.DOCUMENTAL'!$D$400="SE HACE COMO ESTA DOCUMENTADO",1,0)))))</f>
        <v>0</v>
      </c>
      <c r="N53" s="78"/>
      <c r="O53" s="78">
        <f>+(IF('EVIDENCIA-INF.DOCUMENTAL'!$D$400="NO SE HACE",0,IF('EVIDENCIA-INF.DOCUMENTAL'!$D$400="SE HACE PERO NO ESTA DOCUMENTADO",0.5,IF('EVIDENCIA-INF.DOCUMENTAL'!$D$400="ESTA DOCUMENTADO PERO NO SE HACE DE ESA FORMA",0.5,IF('EVIDENCIA-INF.DOCUMENTAL'!$D$400="SE HACE COMO ESTA DOCUMENTADO",1,0)))))</f>
        <v>0</v>
      </c>
      <c r="P53" s="78"/>
      <c r="Q53" s="78"/>
      <c r="R53" s="72"/>
    </row>
    <row r="54" spans="1:19" ht="16.5" thickBot="1">
      <c r="A54" s="76" t="s">
        <v>174</v>
      </c>
      <c r="B54" s="80">
        <f>+COUNTIF('EVIDENCIA-INF.DOCUMENTAL'!$D$404:$D$406,$B$1)</f>
        <v>0</v>
      </c>
      <c r="C54" s="80">
        <f>+COUNTIF('EVIDENCIA-INF.DOCUMENTAL'!$D$404:$D$406,$C$1)</f>
        <v>0</v>
      </c>
      <c r="D54" s="80">
        <f>+COUNTIF('EVIDENCIA-INF.DOCUMENTAL'!$D$404:$D$406,$D$1)</f>
        <v>0</v>
      </c>
      <c r="E54" s="98">
        <f>+COUNTIF('EVIDENCIA-INF.DOCUMENTAL'!$D$404:$D$406,$E$1)</f>
        <v>0</v>
      </c>
      <c r="F54" s="78"/>
      <c r="G54" s="78"/>
      <c r="H54" s="78"/>
      <c r="I54" s="78"/>
      <c r="J54" s="78"/>
      <c r="K54" s="78"/>
      <c r="L54" s="78"/>
      <c r="M54" s="78">
        <f>+(IF('EVIDENCIA-INF.DOCUMENTAL'!$D$404="NO SE HACE",0,IF('EVIDENCIA-INF.DOCUMENTAL'!$D$404="SE HACE PERO NO ESTA DOCUMENTADO",0.5,IF('EVIDENCIA-INF.DOCUMENTAL'!$D$404="ESTA DOCUMENTADO PERO NO SE HACE DE ESA FORMA",0.5,IF('EVIDENCIA-INF.DOCUMENTAL'!$D$404="SE HACE COMO ESTA DOCUMENTADO",1,0)))))</f>
        <v>0</v>
      </c>
      <c r="N54" s="78"/>
      <c r="O54" s="78"/>
      <c r="P54" s="78"/>
      <c r="Q54" s="78"/>
      <c r="R54" s="72"/>
    </row>
    <row r="55" spans="1:19" ht="24" thickBot="1">
      <c r="A55" s="94" t="s">
        <v>175</v>
      </c>
      <c r="B55" s="101">
        <f>+SUM(B56:B58)</f>
        <v>0</v>
      </c>
      <c r="C55" s="101">
        <f>+SUM(C56:C58)</f>
        <v>0</v>
      </c>
      <c r="D55" s="101">
        <f>+SUM(D56:D58)</f>
        <v>0</v>
      </c>
      <c r="E55" s="101">
        <f>+SUM(E56:E58)</f>
        <v>0</v>
      </c>
      <c r="F55" s="101"/>
      <c r="G55" s="101"/>
      <c r="H55" s="101"/>
      <c r="I55" s="101"/>
      <c r="J55" s="101"/>
      <c r="K55" s="101"/>
      <c r="L55" s="101"/>
      <c r="M55" s="101"/>
      <c r="N55" s="101"/>
      <c r="O55" s="101"/>
      <c r="P55" s="101"/>
      <c r="Q55" s="101"/>
      <c r="R55" s="86"/>
    </row>
    <row r="56" spans="1:19" ht="15.75">
      <c r="A56" s="99" t="s">
        <v>176</v>
      </c>
      <c r="B56" s="79">
        <f>+COUNTIF('EVIDENCIA-INF.DOCUMENTAL'!$D$409:$D$414,$B$1)</f>
        <v>0</v>
      </c>
      <c r="C56" s="79">
        <f>+COUNTIF('EVIDENCIA-INF.DOCUMENTAL'!$D$409:$D$414,$C$1)</f>
        <v>0</v>
      </c>
      <c r="D56" s="79">
        <f>+COUNTIF('EVIDENCIA-INF.DOCUMENTAL'!$D$409:$D$414,$D$1)</f>
        <v>0</v>
      </c>
      <c r="E56" s="95">
        <f>+COUNTIF('EVIDENCIA-INF.DOCUMENTAL'!$D$409:$D$414,$E$1)</f>
        <v>0</v>
      </c>
      <c r="F56" s="78"/>
      <c r="G56" s="78"/>
      <c r="H56" s="78"/>
      <c r="I56" s="78"/>
      <c r="J56" s="78"/>
      <c r="K56" s="78"/>
      <c r="L56" s="78"/>
      <c r="M56" s="78">
        <f>+(IF('EVIDENCIA-INF.DOCUMENTAL'!$D$409="NO SE HACE",0,IF('EVIDENCIA-INF.DOCUMENTAL'!$D$409="SE HACE PERO NO ESTA DOCUMENTADO",0.5,IF('EVIDENCIA-INF.DOCUMENTAL'!$D$409="ESTA DOCUMENTADO PERO NO SE HACE DE ESA FORMA",0.5,IF('EVIDENCIA-INF.DOCUMENTAL'!$D$409="SE HACE COMO ESTA DOCUMENTADO",1,0)))))+(IF('EVIDENCIA-INF.DOCUMENTAL'!$D$412="NO SE HACE",0,IF('EVIDENCIA-INF.DOCUMENTAL'!$D$412="SE HACE PERO NO ESTA DOCUMENTADO",0.5,IF('EVIDENCIA-INF.DOCUMENTAL'!$D$412="ESTA DOCUMENTADO PERO NO SE HACE DE ESA FORMA",0.5,IF('EVIDENCIA-INF.DOCUMENTAL'!$D$412="SE HACE COMO ESTA DOCUMENTADO",1,0)))))</f>
        <v>0</v>
      </c>
      <c r="N56" s="78"/>
      <c r="O56" s="78">
        <f>+(IF('EVIDENCIA-INF.DOCUMENTAL'!$D$409="NO SE HACE",0,IF('EVIDENCIA-INF.DOCUMENTAL'!$D$409="SE HACE PERO NO ESTA DOCUMENTADO",0.5,IF('EVIDENCIA-INF.DOCUMENTAL'!$D$409="ESTA DOCUMENTADO PERO NO SE HACE DE ESA FORMA",0.5,IF('EVIDENCIA-INF.DOCUMENTAL'!$D$409="SE HACE COMO ESTA DOCUMENTADO",1,0)))))+(IF('EVIDENCIA-INF.DOCUMENTAL'!$D$412="NO SE HACE",0,IF('EVIDENCIA-INF.DOCUMENTAL'!$D$412="SE HACE PERO NO ESTA DOCUMENTADO",0.5,IF('EVIDENCIA-INF.DOCUMENTAL'!$D$412="ESTA DOCUMENTADO PERO NO SE HACE DE ESA FORMA",0.5,IF('EVIDENCIA-INF.DOCUMENTAL'!$D$412="SE HACE COMO ESTA DOCUMENTADO",1,0)))))</f>
        <v>0</v>
      </c>
      <c r="P56" s="78"/>
      <c r="Q56" s="78"/>
      <c r="R56" s="71"/>
    </row>
    <row r="57" spans="1:19" ht="31.5">
      <c r="A57" s="75" t="s">
        <v>179</v>
      </c>
      <c r="B57" s="78">
        <f>+COUNTIF('EVIDENCIA-INF.DOCUMENTAL'!$D$416:$D$421,$B$1)</f>
        <v>0</v>
      </c>
      <c r="C57" s="78">
        <f>+COUNTIF('EVIDENCIA-INF.DOCUMENTAL'!$D$416:$D$421,$C$1)</f>
        <v>0</v>
      </c>
      <c r="D57" s="78">
        <f>+COUNTIF('EVIDENCIA-INF.DOCUMENTAL'!$D$416:$D$421,$D$1)</f>
        <v>0</v>
      </c>
      <c r="E57" s="96">
        <f>+COUNTIF('EVIDENCIA-INF.DOCUMENTAL'!$D$416:$D$421,$E$1)</f>
        <v>0</v>
      </c>
      <c r="F57" s="78"/>
      <c r="G57" s="78"/>
      <c r="H57" s="78"/>
      <c r="I57" s="78"/>
      <c r="J57" s="78"/>
      <c r="K57" s="78"/>
      <c r="L57" s="78"/>
      <c r="M57" s="78">
        <f>+(IF('EVIDENCIA-INF.DOCUMENTAL'!$D$419="NO SE HACE",0,IF('EVIDENCIA-INF.DOCUMENTAL'!$D$419="SE HACE PERO NO ESTA DOCUMENTADO",0.5,IF('EVIDENCIA-INF.DOCUMENTAL'!$D$419="ESTA DOCUMENTADO PERO NO SE HACE DE ESA FORMA",0.5,IF('EVIDENCIA-INF.DOCUMENTAL'!$D$419="SE HACE COMO ESTA DOCUMENTADO",1,0)))))</f>
        <v>0</v>
      </c>
      <c r="N57" s="78"/>
      <c r="O57" s="78"/>
      <c r="P57" s="78"/>
      <c r="Q57" s="78"/>
      <c r="R57" s="71"/>
    </row>
    <row r="58" spans="1:19" ht="16.5" thickBot="1">
      <c r="A58" s="76" t="s">
        <v>180</v>
      </c>
      <c r="B58" s="80">
        <f>+COUNTIF('EVIDENCIA-INF.DOCUMENTAL'!$D$423:$D$428,$B$1)</f>
        <v>0</v>
      </c>
      <c r="C58" s="80">
        <f>+COUNTIF('EVIDENCIA-INF.DOCUMENTAL'!$D$423:$D$428,$C$1)</f>
        <v>0</v>
      </c>
      <c r="D58" s="80">
        <f>+COUNTIF('EVIDENCIA-INF.DOCUMENTAL'!$D$423:$D$428,$D$1)</f>
        <v>0</v>
      </c>
      <c r="E58" s="98">
        <f>+COUNTIF('EVIDENCIA-INF.DOCUMENTAL'!$D$423:$D$428,$E$1)</f>
        <v>0</v>
      </c>
      <c r="F58" s="78"/>
      <c r="G58" s="78"/>
      <c r="H58" s="78"/>
      <c r="I58" s="78"/>
      <c r="J58" s="78"/>
      <c r="K58" s="78"/>
      <c r="L58" s="78"/>
      <c r="M58" s="78">
        <f>+(IF('EVIDENCIA-INF.DOCUMENTAL'!$D$423="NO SE HACE",0,IF('EVIDENCIA-INF.DOCUMENTAL'!$D$423="SE HACE PERO NO ESTA DOCUMENTADO",0.5,IF('EVIDENCIA-INF.DOCUMENTAL'!$D$423="ESTA DOCUMENTADO PERO NO SE HACE DE ESA FORMA",0.5,IF('EVIDENCIA-INF.DOCUMENTAL'!$D$423="SE HACE COMO ESTA DOCUMENTADO",1,0)))))+(IF('EVIDENCIA-INF.DOCUMENTAL'!$D$426="NO SE HACE",0,IF('EVIDENCIA-INF.DOCUMENTAL'!$D$426="SE HACE PERO NO ESTA DOCUMENTADO",0.5,IF('EVIDENCIA-INF.DOCUMENTAL'!$D$426="ESTA DOCUMENTADO PERO NO SE HACE DE ESA FORMA",0.5,IF('EVIDENCIA-INF.DOCUMENTAL'!$D$426="SE HACE COMO ESTA DOCUMENTADO",1,0)))))</f>
        <v>0</v>
      </c>
      <c r="N58" s="78"/>
      <c r="O58" s="78"/>
      <c r="P58" s="78"/>
      <c r="Q58" s="78"/>
      <c r="R58" s="72"/>
    </row>
    <row r="59" spans="1:19" ht="35.25" customHeight="1">
      <c r="A59" s="94"/>
      <c r="B59" s="94"/>
      <c r="C59" s="94"/>
      <c r="D59" s="94"/>
      <c r="E59" s="94"/>
      <c r="F59" s="157">
        <f>+SUM(F2:F58)/(IF('Identificación grupo'!$C$19="Por Muestreo Probabilístico",29,IF('Identificación grupo'!$C$19="Por Muestreo NO Probabilístico",26,IF('Identificación grupo'!$C$19="Por Censo",23,IF('Identificación grupo'!$C$19="A partir de Registros Administrativos",20,31)))))</f>
        <v>0</v>
      </c>
      <c r="G59" s="157">
        <f>+SUM(G2:G58)/(IF('Identificación grupo'!$C$19="Por Muestreo Probabilístico",16,IF('Identificación grupo'!$C$19="Por Muestreo NO Probabilístico",16,IF('Identificación grupo'!$C$19="Por Censo",16,IF('Identificación grupo'!$C$19="A partir de Registros Administrativos",16,16)))))</f>
        <v>0</v>
      </c>
      <c r="H59" s="157">
        <f>+SUM(H2:H58)/(IF('Identificación grupo'!$C$19="Por Muestreo Probabilístico",15,IF('Identificación grupo'!$C$19="Por Muestreo NO Probabilístico",15,IF('Identificación grupo'!$C$19="Por Censo",14,IF('Identificación grupo'!$C$19="A partir de Registros Administrativos",14,15)))))</f>
        <v>0</v>
      </c>
      <c r="I59" s="157">
        <f>+SUM(I2:I58)/(IF('Identificación grupo'!$C$19="Por Muestreo Probabilístico",26,IF('Identificación grupo'!$C$19="Por Muestreo NO Probabilístico",26,IF('Identificación grupo'!$C$19="Por Censo",25,IF('Identificación grupo'!$C$19="A partir de Registros Administrativos",25,26)))))</f>
        <v>0</v>
      </c>
      <c r="J59" s="157">
        <f>+SUM(J2:J58)/13</f>
        <v>0</v>
      </c>
      <c r="K59" s="157">
        <f>+SUM(K2:K58)/(IF('Identificación grupo'!$C$19="Por Muestreo Probabilístico",20,IF('Identificación grupo'!$C$19="Por Muestreo NO Probabilístico",17,IF('Identificación grupo'!$C$19="Por Censo",15,IF('Identificación grupo'!$C$19="A partir de Registros Administrativos",10,20)))))</f>
        <v>0</v>
      </c>
      <c r="L59" s="157">
        <f>+SUM(L2:L58)/(IF('Identificación grupo'!$C$19="Por Muestreo Probabilístico",15,IF('Identificación grupo'!$C$19="Por Muestreo NO Probabilístico",14,IF('Identificación grupo'!$C$19="Por Censo",15,IF('Identificación grupo'!$C$19="A partir de Registros Administrativos",12,15)))))</f>
        <v>0</v>
      </c>
      <c r="M59" s="157">
        <f>+SUM(M2:M58)/(IF('Identificación grupo'!$C$19="Por Muestreo Probabilístico",62,IF('Identificación grupo'!$C$19="Por Muestreo NO Probabilístico",60,IF('Identificación grupo'!$C$19="Por Censo",61,IF('Identificación grupo'!$C$19="A partir de Registros Administrativos",61,63)))))</f>
        <v>0</v>
      </c>
      <c r="N59" s="157">
        <f>+SUM(N2:N58)/14</f>
        <v>0</v>
      </c>
      <c r="O59" s="157" t="e">
        <f>+SUM(O2:O58)/(IF('Identificación grupo'!$C$19="Por Muestreo Probabilístico",19,IF('Identificación grupo'!$C$19="Por Muestreo NO Probabilístico",19,IF('Identificación grupo'!$C$19="Por Censo",18,IF('Identificación grupo'!$C$19="A partir de Registros Administrativos",18,19)))))</f>
        <v>#REF!</v>
      </c>
      <c r="P59" s="157">
        <f>+SUM(P2:P58)/(IF('Identificación grupo'!$C$19="Por Muestreo Probabilístico",49,IF('Identificación grupo'!$C$19="Por Muestreo NO Probabilístico",47,IF('Identificación grupo'!$C$19="Por Censo",46,IF('Identificación grupo'!$C$19="A partir de Registros Administrativos",46,50)))))</f>
        <v>0</v>
      </c>
      <c r="Q59" s="157">
        <f>+SUM(Q2:Q58)/(IF('Identificación grupo'!$C$19="Por Muestreo Probabilístico",18,IF('Identificación grupo'!$C$19="Por Muestreo NO Probabilístico",18,IF('Identificación grupo'!$C$19="Por Censo",17,IF('Identificación grupo'!$C$19="A partir de Registros Administrativos",15,18)))))</f>
        <v>0</v>
      </c>
      <c r="R59" s="72"/>
    </row>
    <row r="60" spans="1:19">
      <c r="F60" s="2"/>
    </row>
    <row r="61" spans="1:19">
      <c r="F61" s="2"/>
    </row>
    <row r="62" spans="1:19">
      <c r="F62" s="2"/>
    </row>
    <row r="63" spans="1:19">
      <c r="F63" s="2"/>
    </row>
  </sheetData>
  <sheetProtection password="B270" sheet="1" objects="1" scenarios="1"/>
  <mergeCells count="9">
    <mergeCell ref="X10:AA10"/>
    <mergeCell ref="AG1:AH1"/>
    <mergeCell ref="AI1:AJ1"/>
    <mergeCell ref="T1:U1"/>
    <mergeCell ref="V1:W1"/>
    <mergeCell ref="X1:Y1"/>
    <mergeCell ref="Z1:AA1"/>
    <mergeCell ref="AB1:AC1"/>
    <mergeCell ref="AE1:AF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L529"/>
  <sheetViews>
    <sheetView topLeftCell="B1" zoomScale="70" zoomScaleNormal="70" workbookViewId="0">
      <selection activeCell="K1" sqref="K1"/>
    </sheetView>
  </sheetViews>
  <sheetFormatPr baseColWidth="10" defaultRowHeight="14.25"/>
  <cols>
    <col min="1" max="1" width="38.42578125" style="384" customWidth="1"/>
    <col min="2" max="2" width="33.140625" style="384" customWidth="1"/>
    <col min="3" max="3" width="46.85546875" style="384" bestFit="1" customWidth="1"/>
    <col min="4" max="4" width="47" style="384" customWidth="1"/>
    <col min="5" max="6" width="20.5703125" style="385" customWidth="1"/>
    <col min="7" max="7" width="16" style="385" customWidth="1"/>
    <col min="8" max="8" width="30.85546875" style="385" customWidth="1"/>
    <col min="9" max="9" width="17.7109375" style="385" customWidth="1"/>
    <col min="10" max="10" width="17.7109375" style="347" customWidth="1"/>
    <col min="11" max="11" width="52.28515625" style="347" customWidth="1"/>
    <col min="12" max="12" width="47.7109375" style="347" customWidth="1"/>
    <col min="13" max="256" width="11.42578125" style="353"/>
    <col min="257" max="257" width="29.42578125" style="353" customWidth="1"/>
    <col min="258" max="258" width="33.140625" style="353" customWidth="1"/>
    <col min="259" max="259" width="43" style="353" customWidth="1"/>
    <col min="260" max="260" width="26.42578125" style="353" bestFit="1" customWidth="1"/>
    <col min="261" max="261" width="10.85546875" style="353" customWidth="1"/>
    <col min="262" max="262" width="18" style="353" customWidth="1"/>
    <col min="263" max="263" width="15.140625" style="353" customWidth="1"/>
    <col min="264" max="264" width="30.85546875" style="353" customWidth="1"/>
    <col min="265" max="266" width="17.7109375" style="353" customWidth="1"/>
    <col min="267" max="267" width="55.140625" style="353" customWidth="1"/>
    <col min="268" max="268" width="47.7109375" style="353" customWidth="1"/>
    <col min="269" max="512" width="11.42578125" style="353"/>
    <col min="513" max="513" width="29.42578125" style="353" customWidth="1"/>
    <col min="514" max="514" width="33.140625" style="353" customWidth="1"/>
    <col min="515" max="515" width="43" style="353" customWidth="1"/>
    <col min="516" max="516" width="26.42578125" style="353" bestFit="1" customWidth="1"/>
    <col min="517" max="517" width="10.85546875" style="353" customWidth="1"/>
    <col min="518" max="518" width="18" style="353" customWidth="1"/>
    <col min="519" max="519" width="15.140625" style="353" customWidth="1"/>
    <col min="520" max="520" width="30.85546875" style="353" customWidth="1"/>
    <col min="521" max="522" width="17.7109375" style="353" customWidth="1"/>
    <col min="523" max="523" width="55.140625" style="353" customWidth="1"/>
    <col min="524" max="524" width="47.7109375" style="353" customWidth="1"/>
    <col min="525" max="768" width="11.42578125" style="353"/>
    <col min="769" max="769" width="29.42578125" style="353" customWidth="1"/>
    <col min="770" max="770" width="33.140625" style="353" customWidth="1"/>
    <col min="771" max="771" width="43" style="353" customWidth="1"/>
    <col min="772" max="772" width="26.42578125" style="353" bestFit="1" customWidth="1"/>
    <col min="773" max="773" width="10.85546875" style="353" customWidth="1"/>
    <col min="774" max="774" width="18" style="353" customWidth="1"/>
    <col min="775" max="775" width="15.140625" style="353" customWidth="1"/>
    <col min="776" max="776" width="30.85546875" style="353" customWidth="1"/>
    <col min="777" max="778" width="17.7109375" style="353" customWidth="1"/>
    <col min="779" max="779" width="55.140625" style="353" customWidth="1"/>
    <col min="780" max="780" width="47.7109375" style="353" customWidth="1"/>
    <col min="781" max="1024" width="11.42578125" style="353"/>
    <col min="1025" max="1025" width="29.42578125" style="353" customWidth="1"/>
    <col min="1026" max="1026" width="33.140625" style="353" customWidth="1"/>
    <col min="1027" max="1027" width="43" style="353" customWidth="1"/>
    <col min="1028" max="1028" width="26.42578125" style="353" bestFit="1" customWidth="1"/>
    <col min="1029" max="1029" width="10.85546875" style="353" customWidth="1"/>
    <col min="1030" max="1030" width="18" style="353" customWidth="1"/>
    <col min="1031" max="1031" width="15.140625" style="353" customWidth="1"/>
    <col min="1032" max="1032" width="30.85546875" style="353" customWidth="1"/>
    <col min="1033" max="1034" width="17.7109375" style="353" customWidth="1"/>
    <col min="1035" max="1035" width="55.140625" style="353" customWidth="1"/>
    <col min="1036" max="1036" width="47.7109375" style="353" customWidth="1"/>
    <col min="1037" max="1280" width="11.42578125" style="353"/>
    <col min="1281" max="1281" width="29.42578125" style="353" customWidth="1"/>
    <col min="1282" max="1282" width="33.140625" style="353" customWidth="1"/>
    <col min="1283" max="1283" width="43" style="353" customWidth="1"/>
    <col min="1284" max="1284" width="26.42578125" style="353" bestFit="1" customWidth="1"/>
    <col min="1285" max="1285" width="10.85546875" style="353" customWidth="1"/>
    <col min="1286" max="1286" width="18" style="353" customWidth="1"/>
    <col min="1287" max="1287" width="15.140625" style="353" customWidth="1"/>
    <col min="1288" max="1288" width="30.85546875" style="353" customWidth="1"/>
    <col min="1289" max="1290" width="17.7109375" style="353" customWidth="1"/>
    <col min="1291" max="1291" width="55.140625" style="353" customWidth="1"/>
    <col min="1292" max="1292" width="47.7109375" style="353" customWidth="1"/>
    <col min="1293" max="1536" width="11.42578125" style="353"/>
    <col min="1537" max="1537" width="29.42578125" style="353" customWidth="1"/>
    <col min="1538" max="1538" width="33.140625" style="353" customWidth="1"/>
    <col min="1539" max="1539" width="43" style="353" customWidth="1"/>
    <col min="1540" max="1540" width="26.42578125" style="353" bestFit="1" customWidth="1"/>
    <col min="1541" max="1541" width="10.85546875" style="353" customWidth="1"/>
    <col min="1542" max="1542" width="18" style="353" customWidth="1"/>
    <col min="1543" max="1543" width="15.140625" style="353" customWidth="1"/>
    <col min="1544" max="1544" width="30.85546875" style="353" customWidth="1"/>
    <col min="1545" max="1546" width="17.7109375" style="353" customWidth="1"/>
    <col min="1547" max="1547" width="55.140625" style="353" customWidth="1"/>
    <col min="1548" max="1548" width="47.7109375" style="353" customWidth="1"/>
    <col min="1549" max="1792" width="11.42578125" style="353"/>
    <col min="1793" max="1793" width="29.42578125" style="353" customWidth="1"/>
    <col min="1794" max="1794" width="33.140625" style="353" customWidth="1"/>
    <col min="1795" max="1795" width="43" style="353" customWidth="1"/>
    <col min="1796" max="1796" width="26.42578125" style="353" bestFit="1" customWidth="1"/>
    <col min="1797" max="1797" width="10.85546875" style="353" customWidth="1"/>
    <col min="1798" max="1798" width="18" style="353" customWidth="1"/>
    <col min="1799" max="1799" width="15.140625" style="353" customWidth="1"/>
    <col min="1800" max="1800" width="30.85546875" style="353" customWidth="1"/>
    <col min="1801" max="1802" width="17.7109375" style="353" customWidth="1"/>
    <col min="1803" max="1803" width="55.140625" style="353" customWidth="1"/>
    <col min="1804" max="1804" width="47.7109375" style="353" customWidth="1"/>
    <col min="1805" max="2048" width="11.42578125" style="353"/>
    <col min="2049" max="2049" width="29.42578125" style="353" customWidth="1"/>
    <col min="2050" max="2050" width="33.140625" style="353" customWidth="1"/>
    <col min="2051" max="2051" width="43" style="353" customWidth="1"/>
    <col min="2052" max="2052" width="26.42578125" style="353" bestFit="1" customWidth="1"/>
    <col min="2053" max="2053" width="10.85546875" style="353" customWidth="1"/>
    <col min="2054" max="2054" width="18" style="353" customWidth="1"/>
    <col min="2055" max="2055" width="15.140625" style="353" customWidth="1"/>
    <col min="2056" max="2056" width="30.85546875" style="353" customWidth="1"/>
    <col min="2057" max="2058" width="17.7109375" style="353" customWidth="1"/>
    <col min="2059" max="2059" width="55.140625" style="353" customWidth="1"/>
    <col min="2060" max="2060" width="47.7109375" style="353" customWidth="1"/>
    <col min="2061" max="2304" width="11.42578125" style="353"/>
    <col min="2305" max="2305" width="29.42578125" style="353" customWidth="1"/>
    <col min="2306" max="2306" width="33.140625" style="353" customWidth="1"/>
    <col min="2307" max="2307" width="43" style="353" customWidth="1"/>
    <col min="2308" max="2308" width="26.42578125" style="353" bestFit="1" customWidth="1"/>
    <col min="2309" max="2309" width="10.85546875" style="353" customWidth="1"/>
    <col min="2310" max="2310" width="18" style="353" customWidth="1"/>
    <col min="2311" max="2311" width="15.140625" style="353" customWidth="1"/>
    <col min="2312" max="2312" width="30.85546875" style="353" customWidth="1"/>
    <col min="2313" max="2314" width="17.7109375" style="353" customWidth="1"/>
    <col min="2315" max="2315" width="55.140625" style="353" customWidth="1"/>
    <col min="2316" max="2316" width="47.7109375" style="353" customWidth="1"/>
    <col min="2317" max="2560" width="11.42578125" style="353"/>
    <col min="2561" max="2561" width="29.42578125" style="353" customWidth="1"/>
    <col min="2562" max="2562" width="33.140625" style="353" customWidth="1"/>
    <col min="2563" max="2563" width="43" style="353" customWidth="1"/>
    <col min="2564" max="2564" width="26.42578125" style="353" bestFit="1" customWidth="1"/>
    <col min="2565" max="2565" width="10.85546875" style="353" customWidth="1"/>
    <col min="2566" max="2566" width="18" style="353" customWidth="1"/>
    <col min="2567" max="2567" width="15.140625" style="353" customWidth="1"/>
    <col min="2568" max="2568" width="30.85546875" style="353" customWidth="1"/>
    <col min="2569" max="2570" width="17.7109375" style="353" customWidth="1"/>
    <col min="2571" max="2571" width="55.140625" style="353" customWidth="1"/>
    <col min="2572" max="2572" width="47.7109375" style="353" customWidth="1"/>
    <col min="2573" max="2816" width="11.42578125" style="353"/>
    <col min="2817" max="2817" width="29.42578125" style="353" customWidth="1"/>
    <col min="2818" max="2818" width="33.140625" style="353" customWidth="1"/>
    <col min="2819" max="2819" width="43" style="353" customWidth="1"/>
    <col min="2820" max="2820" width="26.42578125" style="353" bestFit="1" customWidth="1"/>
    <col min="2821" max="2821" width="10.85546875" style="353" customWidth="1"/>
    <col min="2822" max="2822" width="18" style="353" customWidth="1"/>
    <col min="2823" max="2823" width="15.140625" style="353" customWidth="1"/>
    <col min="2824" max="2824" width="30.85546875" style="353" customWidth="1"/>
    <col min="2825" max="2826" width="17.7109375" style="353" customWidth="1"/>
    <col min="2827" max="2827" width="55.140625" style="353" customWidth="1"/>
    <col min="2828" max="2828" width="47.7109375" style="353" customWidth="1"/>
    <col min="2829" max="3072" width="11.42578125" style="353"/>
    <col min="3073" max="3073" width="29.42578125" style="353" customWidth="1"/>
    <col min="3074" max="3074" width="33.140625" style="353" customWidth="1"/>
    <col min="3075" max="3075" width="43" style="353" customWidth="1"/>
    <col min="3076" max="3076" width="26.42578125" style="353" bestFit="1" customWidth="1"/>
    <col min="3077" max="3077" width="10.85546875" style="353" customWidth="1"/>
    <col min="3078" max="3078" width="18" style="353" customWidth="1"/>
    <col min="3079" max="3079" width="15.140625" style="353" customWidth="1"/>
    <col min="3080" max="3080" width="30.85546875" style="353" customWidth="1"/>
    <col min="3081" max="3082" width="17.7109375" style="353" customWidth="1"/>
    <col min="3083" max="3083" width="55.140625" style="353" customWidth="1"/>
    <col min="3084" max="3084" width="47.7109375" style="353" customWidth="1"/>
    <col min="3085" max="3328" width="11.42578125" style="353"/>
    <col min="3329" max="3329" width="29.42578125" style="353" customWidth="1"/>
    <col min="3330" max="3330" width="33.140625" style="353" customWidth="1"/>
    <col min="3331" max="3331" width="43" style="353" customWidth="1"/>
    <col min="3332" max="3332" width="26.42578125" style="353" bestFit="1" customWidth="1"/>
    <col min="3333" max="3333" width="10.85546875" style="353" customWidth="1"/>
    <col min="3334" max="3334" width="18" style="353" customWidth="1"/>
    <col min="3335" max="3335" width="15.140625" style="353" customWidth="1"/>
    <col min="3336" max="3336" width="30.85546875" style="353" customWidth="1"/>
    <col min="3337" max="3338" width="17.7109375" style="353" customWidth="1"/>
    <col min="3339" max="3339" width="55.140625" style="353" customWidth="1"/>
    <col min="3340" max="3340" width="47.7109375" style="353" customWidth="1"/>
    <col min="3341" max="3584" width="11.42578125" style="353"/>
    <col min="3585" max="3585" width="29.42578125" style="353" customWidth="1"/>
    <col min="3586" max="3586" width="33.140625" style="353" customWidth="1"/>
    <col min="3587" max="3587" width="43" style="353" customWidth="1"/>
    <col min="3588" max="3588" width="26.42578125" style="353" bestFit="1" customWidth="1"/>
    <col min="3589" max="3589" width="10.85546875" style="353" customWidth="1"/>
    <col min="3590" max="3590" width="18" style="353" customWidth="1"/>
    <col min="3591" max="3591" width="15.140625" style="353" customWidth="1"/>
    <col min="3592" max="3592" width="30.85546875" style="353" customWidth="1"/>
    <col min="3593" max="3594" width="17.7109375" style="353" customWidth="1"/>
    <col min="3595" max="3595" width="55.140625" style="353" customWidth="1"/>
    <col min="3596" max="3596" width="47.7109375" style="353" customWidth="1"/>
    <col min="3597" max="3840" width="11.42578125" style="353"/>
    <col min="3841" max="3841" width="29.42578125" style="353" customWidth="1"/>
    <col min="3842" max="3842" width="33.140625" style="353" customWidth="1"/>
    <col min="3843" max="3843" width="43" style="353" customWidth="1"/>
    <col min="3844" max="3844" width="26.42578125" style="353" bestFit="1" customWidth="1"/>
    <col min="3845" max="3845" width="10.85546875" style="353" customWidth="1"/>
    <col min="3846" max="3846" width="18" style="353" customWidth="1"/>
    <col min="3847" max="3847" width="15.140625" style="353" customWidth="1"/>
    <col min="3848" max="3848" width="30.85546875" style="353" customWidth="1"/>
    <col min="3849" max="3850" width="17.7109375" style="353" customWidth="1"/>
    <col min="3851" max="3851" width="55.140625" style="353" customWidth="1"/>
    <col min="3852" max="3852" width="47.7109375" style="353" customWidth="1"/>
    <col min="3853" max="4096" width="11.42578125" style="353"/>
    <col min="4097" max="4097" width="29.42578125" style="353" customWidth="1"/>
    <col min="4098" max="4098" width="33.140625" style="353" customWidth="1"/>
    <col min="4099" max="4099" width="43" style="353" customWidth="1"/>
    <col min="4100" max="4100" width="26.42578125" style="353" bestFit="1" customWidth="1"/>
    <col min="4101" max="4101" width="10.85546875" style="353" customWidth="1"/>
    <col min="4102" max="4102" width="18" style="353" customWidth="1"/>
    <col min="4103" max="4103" width="15.140625" style="353" customWidth="1"/>
    <col min="4104" max="4104" width="30.85546875" style="353" customWidth="1"/>
    <col min="4105" max="4106" width="17.7109375" style="353" customWidth="1"/>
    <col min="4107" max="4107" width="55.140625" style="353" customWidth="1"/>
    <col min="4108" max="4108" width="47.7109375" style="353" customWidth="1"/>
    <col min="4109" max="4352" width="11.42578125" style="353"/>
    <col min="4353" max="4353" width="29.42578125" style="353" customWidth="1"/>
    <col min="4354" max="4354" width="33.140625" style="353" customWidth="1"/>
    <col min="4355" max="4355" width="43" style="353" customWidth="1"/>
    <col min="4356" max="4356" width="26.42578125" style="353" bestFit="1" customWidth="1"/>
    <col min="4357" max="4357" width="10.85546875" style="353" customWidth="1"/>
    <col min="4358" max="4358" width="18" style="353" customWidth="1"/>
    <col min="4359" max="4359" width="15.140625" style="353" customWidth="1"/>
    <col min="4360" max="4360" width="30.85546875" style="353" customWidth="1"/>
    <col min="4361" max="4362" width="17.7109375" style="353" customWidth="1"/>
    <col min="4363" max="4363" width="55.140625" style="353" customWidth="1"/>
    <col min="4364" max="4364" width="47.7109375" style="353" customWidth="1"/>
    <col min="4365" max="4608" width="11.42578125" style="353"/>
    <col min="4609" max="4609" width="29.42578125" style="353" customWidth="1"/>
    <col min="4610" max="4610" width="33.140625" style="353" customWidth="1"/>
    <col min="4611" max="4611" width="43" style="353" customWidth="1"/>
    <col min="4612" max="4612" width="26.42578125" style="353" bestFit="1" customWidth="1"/>
    <col min="4613" max="4613" width="10.85546875" style="353" customWidth="1"/>
    <col min="4614" max="4614" width="18" style="353" customWidth="1"/>
    <col min="4615" max="4615" width="15.140625" style="353" customWidth="1"/>
    <col min="4616" max="4616" width="30.85546875" style="353" customWidth="1"/>
    <col min="4617" max="4618" width="17.7109375" style="353" customWidth="1"/>
    <col min="4619" max="4619" width="55.140625" style="353" customWidth="1"/>
    <col min="4620" max="4620" width="47.7109375" style="353" customWidth="1"/>
    <col min="4621" max="4864" width="11.42578125" style="353"/>
    <col min="4865" max="4865" width="29.42578125" style="353" customWidth="1"/>
    <col min="4866" max="4866" width="33.140625" style="353" customWidth="1"/>
    <col min="4867" max="4867" width="43" style="353" customWidth="1"/>
    <col min="4868" max="4868" width="26.42578125" style="353" bestFit="1" customWidth="1"/>
    <col min="4869" max="4869" width="10.85546875" style="353" customWidth="1"/>
    <col min="4870" max="4870" width="18" style="353" customWidth="1"/>
    <col min="4871" max="4871" width="15.140625" style="353" customWidth="1"/>
    <col min="4872" max="4872" width="30.85546875" style="353" customWidth="1"/>
    <col min="4873" max="4874" width="17.7109375" style="353" customWidth="1"/>
    <col min="4875" max="4875" width="55.140625" style="353" customWidth="1"/>
    <col min="4876" max="4876" width="47.7109375" style="353" customWidth="1"/>
    <col min="4877" max="5120" width="11.42578125" style="353"/>
    <col min="5121" max="5121" width="29.42578125" style="353" customWidth="1"/>
    <col min="5122" max="5122" width="33.140625" style="353" customWidth="1"/>
    <col min="5123" max="5123" width="43" style="353" customWidth="1"/>
    <col min="5124" max="5124" width="26.42578125" style="353" bestFit="1" customWidth="1"/>
    <col min="5125" max="5125" width="10.85546875" style="353" customWidth="1"/>
    <col min="5126" max="5126" width="18" style="353" customWidth="1"/>
    <col min="5127" max="5127" width="15.140625" style="353" customWidth="1"/>
    <col min="5128" max="5128" width="30.85546875" style="353" customWidth="1"/>
    <col min="5129" max="5130" width="17.7109375" style="353" customWidth="1"/>
    <col min="5131" max="5131" width="55.140625" style="353" customWidth="1"/>
    <col min="5132" max="5132" width="47.7109375" style="353" customWidth="1"/>
    <col min="5133" max="5376" width="11.42578125" style="353"/>
    <col min="5377" max="5377" width="29.42578125" style="353" customWidth="1"/>
    <col min="5378" max="5378" width="33.140625" style="353" customWidth="1"/>
    <col min="5379" max="5379" width="43" style="353" customWidth="1"/>
    <col min="5380" max="5380" width="26.42578125" style="353" bestFit="1" customWidth="1"/>
    <col min="5381" max="5381" width="10.85546875" style="353" customWidth="1"/>
    <col min="5382" max="5382" width="18" style="353" customWidth="1"/>
    <col min="5383" max="5383" width="15.140625" style="353" customWidth="1"/>
    <col min="5384" max="5384" width="30.85546875" style="353" customWidth="1"/>
    <col min="5385" max="5386" width="17.7109375" style="353" customWidth="1"/>
    <col min="5387" max="5387" width="55.140625" style="353" customWidth="1"/>
    <col min="5388" max="5388" width="47.7109375" style="353" customWidth="1"/>
    <col min="5389" max="5632" width="11.42578125" style="353"/>
    <col min="5633" max="5633" width="29.42578125" style="353" customWidth="1"/>
    <col min="5634" max="5634" width="33.140625" style="353" customWidth="1"/>
    <col min="5635" max="5635" width="43" style="353" customWidth="1"/>
    <col min="5636" max="5636" width="26.42578125" style="353" bestFit="1" customWidth="1"/>
    <col min="5637" max="5637" width="10.85546875" style="353" customWidth="1"/>
    <col min="5638" max="5638" width="18" style="353" customWidth="1"/>
    <col min="5639" max="5639" width="15.140625" style="353" customWidth="1"/>
    <col min="5640" max="5640" width="30.85546875" style="353" customWidth="1"/>
    <col min="5641" max="5642" width="17.7109375" style="353" customWidth="1"/>
    <col min="5643" max="5643" width="55.140625" style="353" customWidth="1"/>
    <col min="5644" max="5644" width="47.7109375" style="353" customWidth="1"/>
    <col min="5645" max="5888" width="11.42578125" style="353"/>
    <col min="5889" max="5889" width="29.42578125" style="353" customWidth="1"/>
    <col min="5890" max="5890" width="33.140625" style="353" customWidth="1"/>
    <col min="5891" max="5891" width="43" style="353" customWidth="1"/>
    <col min="5892" max="5892" width="26.42578125" style="353" bestFit="1" customWidth="1"/>
    <col min="5893" max="5893" width="10.85546875" style="353" customWidth="1"/>
    <col min="5894" max="5894" width="18" style="353" customWidth="1"/>
    <col min="5895" max="5895" width="15.140625" style="353" customWidth="1"/>
    <col min="5896" max="5896" width="30.85546875" style="353" customWidth="1"/>
    <col min="5897" max="5898" width="17.7109375" style="353" customWidth="1"/>
    <col min="5899" max="5899" width="55.140625" style="353" customWidth="1"/>
    <col min="5900" max="5900" width="47.7109375" style="353" customWidth="1"/>
    <col min="5901" max="6144" width="11.42578125" style="353"/>
    <col min="6145" max="6145" width="29.42578125" style="353" customWidth="1"/>
    <col min="6146" max="6146" width="33.140625" style="353" customWidth="1"/>
    <col min="6147" max="6147" width="43" style="353" customWidth="1"/>
    <col min="6148" max="6148" width="26.42578125" style="353" bestFit="1" customWidth="1"/>
    <col min="6149" max="6149" width="10.85546875" style="353" customWidth="1"/>
    <col min="6150" max="6150" width="18" style="353" customWidth="1"/>
    <col min="6151" max="6151" width="15.140625" style="353" customWidth="1"/>
    <col min="6152" max="6152" width="30.85546875" style="353" customWidth="1"/>
    <col min="6153" max="6154" width="17.7109375" style="353" customWidth="1"/>
    <col min="6155" max="6155" width="55.140625" style="353" customWidth="1"/>
    <col min="6156" max="6156" width="47.7109375" style="353" customWidth="1"/>
    <col min="6157" max="6400" width="11.42578125" style="353"/>
    <col min="6401" max="6401" width="29.42578125" style="353" customWidth="1"/>
    <col min="6402" max="6402" width="33.140625" style="353" customWidth="1"/>
    <col min="6403" max="6403" width="43" style="353" customWidth="1"/>
    <col min="6404" max="6404" width="26.42578125" style="353" bestFit="1" customWidth="1"/>
    <col min="6405" max="6405" width="10.85546875" style="353" customWidth="1"/>
    <col min="6406" max="6406" width="18" style="353" customWidth="1"/>
    <col min="6407" max="6407" width="15.140625" style="353" customWidth="1"/>
    <col min="6408" max="6408" width="30.85546875" style="353" customWidth="1"/>
    <col min="6409" max="6410" width="17.7109375" style="353" customWidth="1"/>
    <col min="6411" max="6411" width="55.140625" style="353" customWidth="1"/>
    <col min="6412" max="6412" width="47.7109375" style="353" customWidth="1"/>
    <col min="6413" max="6656" width="11.42578125" style="353"/>
    <col min="6657" max="6657" width="29.42578125" style="353" customWidth="1"/>
    <col min="6658" max="6658" width="33.140625" style="353" customWidth="1"/>
    <col min="6659" max="6659" width="43" style="353" customWidth="1"/>
    <col min="6660" max="6660" width="26.42578125" style="353" bestFit="1" customWidth="1"/>
    <col min="6661" max="6661" width="10.85546875" style="353" customWidth="1"/>
    <col min="6662" max="6662" width="18" style="353" customWidth="1"/>
    <col min="6663" max="6663" width="15.140625" style="353" customWidth="1"/>
    <col min="6664" max="6664" width="30.85546875" style="353" customWidth="1"/>
    <col min="6665" max="6666" width="17.7109375" style="353" customWidth="1"/>
    <col min="6667" max="6667" width="55.140625" style="353" customWidth="1"/>
    <col min="6668" max="6668" width="47.7109375" style="353" customWidth="1"/>
    <col min="6669" max="6912" width="11.42578125" style="353"/>
    <col min="6913" max="6913" width="29.42578125" style="353" customWidth="1"/>
    <col min="6914" max="6914" width="33.140625" style="353" customWidth="1"/>
    <col min="6915" max="6915" width="43" style="353" customWidth="1"/>
    <col min="6916" max="6916" width="26.42578125" style="353" bestFit="1" customWidth="1"/>
    <col min="6917" max="6917" width="10.85546875" style="353" customWidth="1"/>
    <col min="6918" max="6918" width="18" style="353" customWidth="1"/>
    <col min="6919" max="6919" width="15.140625" style="353" customWidth="1"/>
    <col min="6920" max="6920" width="30.85546875" style="353" customWidth="1"/>
    <col min="6921" max="6922" width="17.7109375" style="353" customWidth="1"/>
    <col min="6923" max="6923" width="55.140625" style="353" customWidth="1"/>
    <col min="6924" max="6924" width="47.7109375" style="353" customWidth="1"/>
    <col min="6925" max="7168" width="11.42578125" style="353"/>
    <col min="7169" max="7169" width="29.42578125" style="353" customWidth="1"/>
    <col min="7170" max="7170" width="33.140625" style="353" customWidth="1"/>
    <col min="7171" max="7171" width="43" style="353" customWidth="1"/>
    <col min="7172" max="7172" width="26.42578125" style="353" bestFit="1" customWidth="1"/>
    <col min="7173" max="7173" width="10.85546875" style="353" customWidth="1"/>
    <col min="7174" max="7174" width="18" style="353" customWidth="1"/>
    <col min="7175" max="7175" width="15.140625" style="353" customWidth="1"/>
    <col min="7176" max="7176" width="30.85546875" style="353" customWidth="1"/>
    <col min="7177" max="7178" width="17.7109375" style="353" customWidth="1"/>
    <col min="7179" max="7179" width="55.140625" style="353" customWidth="1"/>
    <col min="7180" max="7180" width="47.7109375" style="353" customWidth="1"/>
    <col min="7181" max="7424" width="11.42578125" style="353"/>
    <col min="7425" max="7425" width="29.42578125" style="353" customWidth="1"/>
    <col min="7426" max="7426" width="33.140625" style="353" customWidth="1"/>
    <col min="7427" max="7427" width="43" style="353" customWidth="1"/>
    <col min="7428" max="7428" width="26.42578125" style="353" bestFit="1" customWidth="1"/>
    <col min="7429" max="7429" width="10.85546875" style="353" customWidth="1"/>
    <col min="7430" max="7430" width="18" style="353" customWidth="1"/>
    <col min="7431" max="7431" width="15.140625" style="353" customWidth="1"/>
    <col min="7432" max="7432" width="30.85546875" style="353" customWidth="1"/>
    <col min="7433" max="7434" width="17.7109375" style="353" customWidth="1"/>
    <col min="7435" max="7435" width="55.140625" style="353" customWidth="1"/>
    <col min="7436" max="7436" width="47.7109375" style="353" customWidth="1"/>
    <col min="7437" max="7680" width="11.42578125" style="353"/>
    <col min="7681" max="7681" width="29.42578125" style="353" customWidth="1"/>
    <col min="7682" max="7682" width="33.140625" style="353" customWidth="1"/>
    <col min="7683" max="7683" width="43" style="353" customWidth="1"/>
    <col min="7684" max="7684" width="26.42578125" style="353" bestFit="1" customWidth="1"/>
    <col min="7685" max="7685" width="10.85546875" style="353" customWidth="1"/>
    <col min="7686" max="7686" width="18" style="353" customWidth="1"/>
    <col min="7687" max="7687" width="15.140625" style="353" customWidth="1"/>
    <col min="7688" max="7688" width="30.85546875" style="353" customWidth="1"/>
    <col min="7689" max="7690" width="17.7109375" style="353" customWidth="1"/>
    <col min="7691" max="7691" width="55.140625" style="353" customWidth="1"/>
    <col min="7692" max="7692" width="47.7109375" style="353" customWidth="1"/>
    <col min="7693" max="7936" width="11.42578125" style="353"/>
    <col min="7937" max="7937" width="29.42578125" style="353" customWidth="1"/>
    <col min="7938" max="7938" width="33.140625" style="353" customWidth="1"/>
    <col min="7939" max="7939" width="43" style="353" customWidth="1"/>
    <col min="7940" max="7940" width="26.42578125" style="353" bestFit="1" customWidth="1"/>
    <col min="7941" max="7941" width="10.85546875" style="353" customWidth="1"/>
    <col min="7942" max="7942" width="18" style="353" customWidth="1"/>
    <col min="7943" max="7943" width="15.140625" style="353" customWidth="1"/>
    <col min="7944" max="7944" width="30.85546875" style="353" customWidth="1"/>
    <col min="7945" max="7946" width="17.7109375" style="353" customWidth="1"/>
    <col min="7947" max="7947" width="55.140625" style="353" customWidth="1"/>
    <col min="7948" max="7948" width="47.7109375" style="353" customWidth="1"/>
    <col min="7949" max="8192" width="11.42578125" style="353"/>
    <col min="8193" max="8193" width="29.42578125" style="353" customWidth="1"/>
    <col min="8194" max="8194" width="33.140625" style="353" customWidth="1"/>
    <col min="8195" max="8195" width="43" style="353" customWidth="1"/>
    <col min="8196" max="8196" width="26.42578125" style="353" bestFit="1" customWidth="1"/>
    <col min="8197" max="8197" width="10.85546875" style="353" customWidth="1"/>
    <col min="8198" max="8198" width="18" style="353" customWidth="1"/>
    <col min="8199" max="8199" width="15.140625" style="353" customWidth="1"/>
    <col min="8200" max="8200" width="30.85546875" style="353" customWidth="1"/>
    <col min="8201" max="8202" width="17.7109375" style="353" customWidth="1"/>
    <col min="8203" max="8203" width="55.140625" style="353" customWidth="1"/>
    <col min="8204" max="8204" width="47.7109375" style="353" customWidth="1"/>
    <col min="8205" max="8448" width="11.42578125" style="353"/>
    <col min="8449" max="8449" width="29.42578125" style="353" customWidth="1"/>
    <col min="8450" max="8450" width="33.140625" style="353" customWidth="1"/>
    <col min="8451" max="8451" width="43" style="353" customWidth="1"/>
    <col min="8452" max="8452" width="26.42578125" style="353" bestFit="1" customWidth="1"/>
    <col min="8453" max="8453" width="10.85546875" style="353" customWidth="1"/>
    <col min="8454" max="8454" width="18" style="353" customWidth="1"/>
    <col min="8455" max="8455" width="15.140625" style="353" customWidth="1"/>
    <col min="8456" max="8456" width="30.85546875" style="353" customWidth="1"/>
    <col min="8457" max="8458" width="17.7109375" style="353" customWidth="1"/>
    <col min="8459" max="8459" width="55.140625" style="353" customWidth="1"/>
    <col min="8460" max="8460" width="47.7109375" style="353" customWidth="1"/>
    <col min="8461" max="8704" width="11.42578125" style="353"/>
    <col min="8705" max="8705" width="29.42578125" style="353" customWidth="1"/>
    <col min="8706" max="8706" width="33.140625" style="353" customWidth="1"/>
    <col min="8707" max="8707" width="43" style="353" customWidth="1"/>
    <col min="8708" max="8708" width="26.42578125" style="353" bestFit="1" customWidth="1"/>
    <col min="8709" max="8709" width="10.85546875" style="353" customWidth="1"/>
    <col min="8710" max="8710" width="18" style="353" customWidth="1"/>
    <col min="8711" max="8711" width="15.140625" style="353" customWidth="1"/>
    <col min="8712" max="8712" width="30.85546875" style="353" customWidth="1"/>
    <col min="8713" max="8714" width="17.7109375" style="353" customWidth="1"/>
    <col min="8715" max="8715" width="55.140625" style="353" customWidth="1"/>
    <col min="8716" max="8716" width="47.7109375" style="353" customWidth="1"/>
    <col min="8717" max="8960" width="11.42578125" style="353"/>
    <col min="8961" max="8961" width="29.42578125" style="353" customWidth="1"/>
    <col min="8962" max="8962" width="33.140625" style="353" customWidth="1"/>
    <col min="8963" max="8963" width="43" style="353" customWidth="1"/>
    <col min="8964" max="8964" width="26.42578125" style="353" bestFit="1" customWidth="1"/>
    <col min="8965" max="8965" width="10.85546875" style="353" customWidth="1"/>
    <col min="8966" max="8966" width="18" style="353" customWidth="1"/>
    <col min="8967" max="8967" width="15.140625" style="353" customWidth="1"/>
    <col min="8968" max="8968" width="30.85546875" style="353" customWidth="1"/>
    <col min="8969" max="8970" width="17.7109375" style="353" customWidth="1"/>
    <col min="8971" max="8971" width="55.140625" style="353" customWidth="1"/>
    <col min="8972" max="8972" width="47.7109375" style="353" customWidth="1"/>
    <col min="8973" max="9216" width="11.42578125" style="353"/>
    <col min="9217" max="9217" width="29.42578125" style="353" customWidth="1"/>
    <col min="9218" max="9218" width="33.140625" style="353" customWidth="1"/>
    <col min="9219" max="9219" width="43" style="353" customWidth="1"/>
    <col min="9220" max="9220" width="26.42578125" style="353" bestFit="1" customWidth="1"/>
    <col min="9221" max="9221" width="10.85546875" style="353" customWidth="1"/>
    <col min="9222" max="9222" width="18" style="353" customWidth="1"/>
    <col min="9223" max="9223" width="15.140625" style="353" customWidth="1"/>
    <col min="9224" max="9224" width="30.85546875" style="353" customWidth="1"/>
    <col min="9225" max="9226" width="17.7109375" style="353" customWidth="1"/>
    <col min="9227" max="9227" width="55.140625" style="353" customWidth="1"/>
    <col min="9228" max="9228" width="47.7109375" style="353" customWidth="1"/>
    <col min="9229" max="9472" width="11.42578125" style="353"/>
    <col min="9473" max="9473" width="29.42578125" style="353" customWidth="1"/>
    <col min="9474" max="9474" width="33.140625" style="353" customWidth="1"/>
    <col min="9475" max="9475" width="43" style="353" customWidth="1"/>
    <col min="9476" max="9476" width="26.42578125" style="353" bestFit="1" customWidth="1"/>
    <col min="9477" max="9477" width="10.85546875" style="353" customWidth="1"/>
    <col min="9478" max="9478" width="18" style="353" customWidth="1"/>
    <col min="9479" max="9479" width="15.140625" style="353" customWidth="1"/>
    <col min="9480" max="9480" width="30.85546875" style="353" customWidth="1"/>
    <col min="9481" max="9482" width="17.7109375" style="353" customWidth="1"/>
    <col min="9483" max="9483" width="55.140625" style="353" customWidth="1"/>
    <col min="9484" max="9484" width="47.7109375" style="353" customWidth="1"/>
    <col min="9485" max="9728" width="11.42578125" style="353"/>
    <col min="9729" max="9729" width="29.42578125" style="353" customWidth="1"/>
    <col min="9730" max="9730" width="33.140625" style="353" customWidth="1"/>
    <col min="9731" max="9731" width="43" style="353" customWidth="1"/>
    <col min="9732" max="9732" width="26.42578125" style="353" bestFit="1" customWidth="1"/>
    <col min="9733" max="9733" width="10.85546875" style="353" customWidth="1"/>
    <col min="9734" max="9734" width="18" style="353" customWidth="1"/>
    <col min="9735" max="9735" width="15.140625" style="353" customWidth="1"/>
    <col min="9736" max="9736" width="30.85546875" style="353" customWidth="1"/>
    <col min="9737" max="9738" width="17.7109375" style="353" customWidth="1"/>
    <col min="9739" max="9739" width="55.140625" style="353" customWidth="1"/>
    <col min="9740" max="9740" width="47.7109375" style="353" customWidth="1"/>
    <col min="9741" max="9984" width="11.42578125" style="353"/>
    <col min="9985" max="9985" width="29.42578125" style="353" customWidth="1"/>
    <col min="9986" max="9986" width="33.140625" style="353" customWidth="1"/>
    <col min="9987" max="9987" width="43" style="353" customWidth="1"/>
    <col min="9988" max="9988" width="26.42578125" style="353" bestFit="1" customWidth="1"/>
    <col min="9989" max="9989" width="10.85546875" style="353" customWidth="1"/>
    <col min="9990" max="9990" width="18" style="353" customWidth="1"/>
    <col min="9991" max="9991" width="15.140625" style="353" customWidth="1"/>
    <col min="9992" max="9992" width="30.85546875" style="353" customWidth="1"/>
    <col min="9993" max="9994" width="17.7109375" style="353" customWidth="1"/>
    <col min="9995" max="9995" width="55.140625" style="353" customWidth="1"/>
    <col min="9996" max="9996" width="47.7109375" style="353" customWidth="1"/>
    <col min="9997" max="10240" width="11.42578125" style="353"/>
    <col min="10241" max="10241" width="29.42578125" style="353" customWidth="1"/>
    <col min="10242" max="10242" width="33.140625" style="353" customWidth="1"/>
    <col min="10243" max="10243" width="43" style="353" customWidth="1"/>
    <col min="10244" max="10244" width="26.42578125" style="353" bestFit="1" customWidth="1"/>
    <col min="10245" max="10245" width="10.85546875" style="353" customWidth="1"/>
    <col min="10246" max="10246" width="18" style="353" customWidth="1"/>
    <col min="10247" max="10247" width="15.140625" style="353" customWidth="1"/>
    <col min="10248" max="10248" width="30.85546875" style="353" customWidth="1"/>
    <col min="10249" max="10250" width="17.7109375" style="353" customWidth="1"/>
    <col min="10251" max="10251" width="55.140625" style="353" customWidth="1"/>
    <col min="10252" max="10252" width="47.7109375" style="353" customWidth="1"/>
    <col min="10253" max="10496" width="11.42578125" style="353"/>
    <col min="10497" max="10497" width="29.42578125" style="353" customWidth="1"/>
    <col min="10498" max="10498" width="33.140625" style="353" customWidth="1"/>
    <col min="10499" max="10499" width="43" style="353" customWidth="1"/>
    <col min="10500" max="10500" width="26.42578125" style="353" bestFit="1" customWidth="1"/>
    <col min="10501" max="10501" width="10.85546875" style="353" customWidth="1"/>
    <col min="10502" max="10502" width="18" style="353" customWidth="1"/>
    <col min="10503" max="10503" width="15.140625" style="353" customWidth="1"/>
    <col min="10504" max="10504" width="30.85546875" style="353" customWidth="1"/>
    <col min="10505" max="10506" width="17.7109375" style="353" customWidth="1"/>
    <col min="10507" max="10507" width="55.140625" style="353" customWidth="1"/>
    <col min="10508" max="10508" width="47.7109375" style="353" customWidth="1"/>
    <col min="10509" max="10752" width="11.42578125" style="353"/>
    <col min="10753" max="10753" width="29.42578125" style="353" customWidth="1"/>
    <col min="10754" max="10754" width="33.140625" style="353" customWidth="1"/>
    <col min="10755" max="10755" width="43" style="353" customWidth="1"/>
    <col min="10756" max="10756" width="26.42578125" style="353" bestFit="1" customWidth="1"/>
    <col min="10757" max="10757" width="10.85546875" style="353" customWidth="1"/>
    <col min="10758" max="10758" width="18" style="353" customWidth="1"/>
    <col min="10759" max="10759" width="15.140625" style="353" customWidth="1"/>
    <col min="10760" max="10760" width="30.85546875" style="353" customWidth="1"/>
    <col min="10761" max="10762" width="17.7109375" style="353" customWidth="1"/>
    <col min="10763" max="10763" width="55.140625" style="353" customWidth="1"/>
    <col min="10764" max="10764" width="47.7109375" style="353" customWidth="1"/>
    <col min="10765" max="11008" width="11.42578125" style="353"/>
    <col min="11009" max="11009" width="29.42578125" style="353" customWidth="1"/>
    <col min="11010" max="11010" width="33.140625" style="353" customWidth="1"/>
    <col min="11011" max="11011" width="43" style="353" customWidth="1"/>
    <col min="11012" max="11012" width="26.42578125" style="353" bestFit="1" customWidth="1"/>
    <col min="11013" max="11013" width="10.85546875" style="353" customWidth="1"/>
    <col min="11014" max="11014" width="18" style="353" customWidth="1"/>
    <col min="11015" max="11015" width="15.140625" style="353" customWidth="1"/>
    <col min="11016" max="11016" width="30.85546875" style="353" customWidth="1"/>
    <col min="11017" max="11018" width="17.7109375" style="353" customWidth="1"/>
    <col min="11019" max="11019" width="55.140625" style="353" customWidth="1"/>
    <col min="11020" max="11020" width="47.7109375" style="353" customWidth="1"/>
    <col min="11021" max="11264" width="11.42578125" style="353"/>
    <col min="11265" max="11265" width="29.42578125" style="353" customWidth="1"/>
    <col min="11266" max="11266" width="33.140625" style="353" customWidth="1"/>
    <col min="11267" max="11267" width="43" style="353" customWidth="1"/>
    <col min="11268" max="11268" width="26.42578125" style="353" bestFit="1" customWidth="1"/>
    <col min="11269" max="11269" width="10.85546875" style="353" customWidth="1"/>
    <col min="11270" max="11270" width="18" style="353" customWidth="1"/>
    <col min="11271" max="11271" width="15.140625" style="353" customWidth="1"/>
    <col min="11272" max="11272" width="30.85546875" style="353" customWidth="1"/>
    <col min="11273" max="11274" width="17.7109375" style="353" customWidth="1"/>
    <col min="11275" max="11275" width="55.140625" style="353" customWidth="1"/>
    <col min="11276" max="11276" width="47.7109375" style="353" customWidth="1"/>
    <col min="11277" max="11520" width="11.42578125" style="353"/>
    <col min="11521" max="11521" width="29.42578125" style="353" customWidth="1"/>
    <col min="11522" max="11522" width="33.140625" style="353" customWidth="1"/>
    <col min="11523" max="11523" width="43" style="353" customWidth="1"/>
    <col min="11524" max="11524" width="26.42578125" style="353" bestFit="1" customWidth="1"/>
    <col min="11525" max="11525" width="10.85546875" style="353" customWidth="1"/>
    <col min="11526" max="11526" width="18" style="353" customWidth="1"/>
    <col min="11527" max="11527" width="15.140625" style="353" customWidth="1"/>
    <col min="11528" max="11528" width="30.85546875" style="353" customWidth="1"/>
    <col min="11529" max="11530" width="17.7109375" style="353" customWidth="1"/>
    <col min="11531" max="11531" width="55.140625" style="353" customWidth="1"/>
    <col min="11532" max="11532" width="47.7109375" style="353" customWidth="1"/>
    <col min="11533" max="11776" width="11.42578125" style="353"/>
    <col min="11777" max="11777" width="29.42578125" style="353" customWidth="1"/>
    <col min="11778" max="11778" width="33.140625" style="353" customWidth="1"/>
    <col min="11779" max="11779" width="43" style="353" customWidth="1"/>
    <col min="11780" max="11780" width="26.42578125" style="353" bestFit="1" customWidth="1"/>
    <col min="11781" max="11781" width="10.85546875" style="353" customWidth="1"/>
    <col min="11782" max="11782" width="18" style="353" customWidth="1"/>
    <col min="11783" max="11783" width="15.140625" style="353" customWidth="1"/>
    <col min="11784" max="11784" width="30.85546875" style="353" customWidth="1"/>
    <col min="11785" max="11786" width="17.7109375" style="353" customWidth="1"/>
    <col min="11787" max="11787" width="55.140625" style="353" customWidth="1"/>
    <col min="11788" max="11788" width="47.7109375" style="353" customWidth="1"/>
    <col min="11789" max="12032" width="11.42578125" style="353"/>
    <col min="12033" max="12033" width="29.42578125" style="353" customWidth="1"/>
    <col min="12034" max="12034" width="33.140625" style="353" customWidth="1"/>
    <col min="12035" max="12035" width="43" style="353" customWidth="1"/>
    <col min="12036" max="12036" width="26.42578125" style="353" bestFit="1" customWidth="1"/>
    <col min="12037" max="12037" width="10.85546875" style="353" customWidth="1"/>
    <col min="12038" max="12038" width="18" style="353" customWidth="1"/>
    <col min="12039" max="12039" width="15.140625" style="353" customWidth="1"/>
    <col min="12040" max="12040" width="30.85546875" style="353" customWidth="1"/>
    <col min="12041" max="12042" width="17.7109375" style="353" customWidth="1"/>
    <col min="12043" max="12043" width="55.140625" style="353" customWidth="1"/>
    <col min="12044" max="12044" width="47.7109375" style="353" customWidth="1"/>
    <col min="12045" max="12288" width="11.42578125" style="353"/>
    <col min="12289" max="12289" width="29.42578125" style="353" customWidth="1"/>
    <col min="12290" max="12290" width="33.140625" style="353" customWidth="1"/>
    <col min="12291" max="12291" width="43" style="353" customWidth="1"/>
    <col min="12292" max="12292" width="26.42578125" style="353" bestFit="1" customWidth="1"/>
    <col min="12293" max="12293" width="10.85546875" style="353" customWidth="1"/>
    <col min="12294" max="12294" width="18" style="353" customWidth="1"/>
    <col min="12295" max="12295" width="15.140625" style="353" customWidth="1"/>
    <col min="12296" max="12296" width="30.85546875" style="353" customWidth="1"/>
    <col min="12297" max="12298" width="17.7109375" style="353" customWidth="1"/>
    <col min="12299" max="12299" width="55.140625" style="353" customWidth="1"/>
    <col min="12300" max="12300" width="47.7109375" style="353" customWidth="1"/>
    <col min="12301" max="12544" width="11.42578125" style="353"/>
    <col min="12545" max="12545" width="29.42578125" style="353" customWidth="1"/>
    <col min="12546" max="12546" width="33.140625" style="353" customWidth="1"/>
    <col min="12547" max="12547" width="43" style="353" customWidth="1"/>
    <col min="12548" max="12548" width="26.42578125" style="353" bestFit="1" customWidth="1"/>
    <col min="12549" max="12549" width="10.85546875" style="353" customWidth="1"/>
    <col min="12550" max="12550" width="18" style="353" customWidth="1"/>
    <col min="12551" max="12551" width="15.140625" style="353" customWidth="1"/>
    <col min="12552" max="12552" width="30.85546875" style="353" customWidth="1"/>
    <col min="12553" max="12554" width="17.7109375" style="353" customWidth="1"/>
    <col min="12555" max="12555" width="55.140625" style="353" customWidth="1"/>
    <col min="12556" max="12556" width="47.7109375" style="353" customWidth="1"/>
    <col min="12557" max="12800" width="11.42578125" style="353"/>
    <col min="12801" max="12801" width="29.42578125" style="353" customWidth="1"/>
    <col min="12802" max="12802" width="33.140625" style="353" customWidth="1"/>
    <col min="12803" max="12803" width="43" style="353" customWidth="1"/>
    <col min="12804" max="12804" width="26.42578125" style="353" bestFit="1" customWidth="1"/>
    <col min="12805" max="12805" width="10.85546875" style="353" customWidth="1"/>
    <col min="12806" max="12806" width="18" style="353" customWidth="1"/>
    <col min="12807" max="12807" width="15.140625" style="353" customWidth="1"/>
    <col min="12808" max="12808" width="30.85546875" style="353" customWidth="1"/>
    <col min="12809" max="12810" width="17.7109375" style="353" customWidth="1"/>
    <col min="12811" max="12811" width="55.140625" style="353" customWidth="1"/>
    <col min="12812" max="12812" width="47.7109375" style="353" customWidth="1"/>
    <col min="12813" max="13056" width="11.42578125" style="353"/>
    <col min="13057" max="13057" width="29.42578125" style="353" customWidth="1"/>
    <col min="13058" max="13058" width="33.140625" style="353" customWidth="1"/>
    <col min="13059" max="13059" width="43" style="353" customWidth="1"/>
    <col min="13060" max="13060" width="26.42578125" style="353" bestFit="1" customWidth="1"/>
    <col min="13061" max="13061" width="10.85546875" style="353" customWidth="1"/>
    <col min="13062" max="13062" width="18" style="353" customWidth="1"/>
    <col min="13063" max="13063" width="15.140625" style="353" customWidth="1"/>
    <col min="13064" max="13064" width="30.85546875" style="353" customWidth="1"/>
    <col min="13065" max="13066" width="17.7109375" style="353" customWidth="1"/>
    <col min="13067" max="13067" width="55.140625" style="353" customWidth="1"/>
    <col min="13068" max="13068" width="47.7109375" style="353" customWidth="1"/>
    <col min="13069" max="13312" width="11.42578125" style="353"/>
    <col min="13313" max="13313" width="29.42578125" style="353" customWidth="1"/>
    <col min="13314" max="13314" width="33.140625" style="353" customWidth="1"/>
    <col min="13315" max="13315" width="43" style="353" customWidth="1"/>
    <col min="13316" max="13316" width="26.42578125" style="353" bestFit="1" customWidth="1"/>
    <col min="13317" max="13317" width="10.85546875" style="353" customWidth="1"/>
    <col min="13318" max="13318" width="18" style="353" customWidth="1"/>
    <col min="13319" max="13319" width="15.140625" style="353" customWidth="1"/>
    <col min="13320" max="13320" width="30.85546875" style="353" customWidth="1"/>
    <col min="13321" max="13322" width="17.7109375" style="353" customWidth="1"/>
    <col min="13323" max="13323" width="55.140625" style="353" customWidth="1"/>
    <col min="13324" max="13324" width="47.7109375" style="353" customWidth="1"/>
    <col min="13325" max="13568" width="11.42578125" style="353"/>
    <col min="13569" max="13569" width="29.42578125" style="353" customWidth="1"/>
    <col min="13570" max="13570" width="33.140625" style="353" customWidth="1"/>
    <col min="13571" max="13571" width="43" style="353" customWidth="1"/>
    <col min="13572" max="13572" width="26.42578125" style="353" bestFit="1" customWidth="1"/>
    <col min="13573" max="13573" width="10.85546875" style="353" customWidth="1"/>
    <col min="13574" max="13574" width="18" style="353" customWidth="1"/>
    <col min="13575" max="13575" width="15.140625" style="353" customWidth="1"/>
    <col min="13576" max="13576" width="30.85546875" style="353" customWidth="1"/>
    <col min="13577" max="13578" width="17.7109375" style="353" customWidth="1"/>
    <col min="13579" max="13579" width="55.140625" style="353" customWidth="1"/>
    <col min="13580" max="13580" width="47.7109375" style="353" customWidth="1"/>
    <col min="13581" max="13824" width="11.42578125" style="353"/>
    <col min="13825" max="13825" width="29.42578125" style="353" customWidth="1"/>
    <col min="13826" max="13826" width="33.140625" style="353" customWidth="1"/>
    <col min="13827" max="13827" width="43" style="353" customWidth="1"/>
    <col min="13828" max="13828" width="26.42578125" style="353" bestFit="1" customWidth="1"/>
    <col min="13829" max="13829" width="10.85546875" style="353" customWidth="1"/>
    <col min="13830" max="13830" width="18" style="353" customWidth="1"/>
    <col min="13831" max="13831" width="15.140625" style="353" customWidth="1"/>
    <col min="13832" max="13832" width="30.85546875" style="353" customWidth="1"/>
    <col min="13833" max="13834" width="17.7109375" style="353" customWidth="1"/>
    <col min="13835" max="13835" width="55.140625" style="353" customWidth="1"/>
    <col min="13836" max="13836" width="47.7109375" style="353" customWidth="1"/>
    <col min="13837" max="14080" width="11.42578125" style="353"/>
    <col min="14081" max="14081" width="29.42578125" style="353" customWidth="1"/>
    <col min="14082" max="14082" width="33.140625" style="353" customWidth="1"/>
    <col min="14083" max="14083" width="43" style="353" customWidth="1"/>
    <col min="14084" max="14084" width="26.42578125" style="353" bestFit="1" customWidth="1"/>
    <col min="14085" max="14085" width="10.85546875" style="353" customWidth="1"/>
    <col min="14086" max="14086" width="18" style="353" customWidth="1"/>
    <col min="14087" max="14087" width="15.140625" style="353" customWidth="1"/>
    <col min="14088" max="14088" width="30.85546875" style="353" customWidth="1"/>
    <col min="14089" max="14090" width="17.7109375" style="353" customWidth="1"/>
    <col min="14091" max="14091" width="55.140625" style="353" customWidth="1"/>
    <col min="14092" max="14092" width="47.7109375" style="353" customWidth="1"/>
    <col min="14093" max="14336" width="11.42578125" style="353"/>
    <col min="14337" max="14337" width="29.42578125" style="353" customWidth="1"/>
    <col min="14338" max="14338" width="33.140625" style="353" customWidth="1"/>
    <col min="14339" max="14339" width="43" style="353" customWidth="1"/>
    <col min="14340" max="14340" width="26.42578125" style="353" bestFit="1" customWidth="1"/>
    <col min="14341" max="14341" width="10.85546875" style="353" customWidth="1"/>
    <col min="14342" max="14342" width="18" style="353" customWidth="1"/>
    <col min="14343" max="14343" width="15.140625" style="353" customWidth="1"/>
    <col min="14344" max="14344" width="30.85546875" style="353" customWidth="1"/>
    <col min="14345" max="14346" width="17.7109375" style="353" customWidth="1"/>
    <col min="14347" max="14347" width="55.140625" style="353" customWidth="1"/>
    <col min="14348" max="14348" width="47.7109375" style="353" customWidth="1"/>
    <col min="14349" max="14592" width="11.42578125" style="353"/>
    <col min="14593" max="14593" width="29.42578125" style="353" customWidth="1"/>
    <col min="14594" max="14594" width="33.140625" style="353" customWidth="1"/>
    <col min="14595" max="14595" width="43" style="353" customWidth="1"/>
    <col min="14596" max="14596" width="26.42578125" style="353" bestFit="1" customWidth="1"/>
    <col min="14597" max="14597" width="10.85546875" style="353" customWidth="1"/>
    <col min="14598" max="14598" width="18" style="353" customWidth="1"/>
    <col min="14599" max="14599" width="15.140625" style="353" customWidth="1"/>
    <col min="14600" max="14600" width="30.85546875" style="353" customWidth="1"/>
    <col min="14601" max="14602" width="17.7109375" style="353" customWidth="1"/>
    <col min="14603" max="14603" width="55.140625" style="353" customWidth="1"/>
    <col min="14604" max="14604" width="47.7109375" style="353" customWidth="1"/>
    <col min="14605" max="14848" width="11.42578125" style="353"/>
    <col min="14849" max="14849" width="29.42578125" style="353" customWidth="1"/>
    <col min="14850" max="14850" width="33.140625" style="353" customWidth="1"/>
    <col min="14851" max="14851" width="43" style="353" customWidth="1"/>
    <col min="14852" max="14852" width="26.42578125" style="353" bestFit="1" customWidth="1"/>
    <col min="14853" max="14853" width="10.85546875" style="353" customWidth="1"/>
    <col min="14854" max="14854" width="18" style="353" customWidth="1"/>
    <col min="14855" max="14855" width="15.140625" style="353" customWidth="1"/>
    <col min="14856" max="14856" width="30.85546875" style="353" customWidth="1"/>
    <col min="14857" max="14858" width="17.7109375" style="353" customWidth="1"/>
    <col min="14859" max="14859" width="55.140625" style="353" customWidth="1"/>
    <col min="14860" max="14860" width="47.7109375" style="353" customWidth="1"/>
    <col min="14861" max="15104" width="11.42578125" style="353"/>
    <col min="15105" max="15105" width="29.42578125" style="353" customWidth="1"/>
    <col min="15106" max="15106" width="33.140625" style="353" customWidth="1"/>
    <col min="15107" max="15107" width="43" style="353" customWidth="1"/>
    <col min="15108" max="15108" width="26.42578125" style="353" bestFit="1" customWidth="1"/>
    <col min="15109" max="15109" width="10.85546875" style="353" customWidth="1"/>
    <col min="15110" max="15110" width="18" style="353" customWidth="1"/>
    <col min="15111" max="15111" width="15.140625" style="353" customWidth="1"/>
    <col min="15112" max="15112" width="30.85546875" style="353" customWidth="1"/>
    <col min="15113" max="15114" width="17.7109375" style="353" customWidth="1"/>
    <col min="15115" max="15115" width="55.140625" style="353" customWidth="1"/>
    <col min="15116" max="15116" width="47.7109375" style="353" customWidth="1"/>
    <col min="15117" max="15360" width="11.42578125" style="353"/>
    <col min="15361" max="15361" width="29.42578125" style="353" customWidth="1"/>
    <col min="15362" max="15362" width="33.140625" style="353" customWidth="1"/>
    <col min="15363" max="15363" width="43" style="353" customWidth="1"/>
    <col min="15364" max="15364" width="26.42578125" style="353" bestFit="1" customWidth="1"/>
    <col min="15365" max="15365" width="10.85546875" style="353" customWidth="1"/>
    <col min="15366" max="15366" width="18" style="353" customWidth="1"/>
    <col min="15367" max="15367" width="15.140625" style="353" customWidth="1"/>
    <col min="15368" max="15368" width="30.85546875" style="353" customWidth="1"/>
    <col min="15369" max="15370" width="17.7109375" style="353" customWidth="1"/>
    <col min="15371" max="15371" width="55.140625" style="353" customWidth="1"/>
    <col min="15372" max="15372" width="47.7109375" style="353" customWidth="1"/>
    <col min="15373" max="15616" width="11.42578125" style="353"/>
    <col min="15617" max="15617" width="29.42578125" style="353" customWidth="1"/>
    <col min="15618" max="15618" width="33.140625" style="353" customWidth="1"/>
    <col min="15619" max="15619" width="43" style="353" customWidth="1"/>
    <col min="15620" max="15620" width="26.42578125" style="353" bestFit="1" customWidth="1"/>
    <col min="15621" max="15621" width="10.85546875" style="353" customWidth="1"/>
    <col min="15622" max="15622" width="18" style="353" customWidth="1"/>
    <col min="15623" max="15623" width="15.140625" style="353" customWidth="1"/>
    <col min="15624" max="15624" width="30.85546875" style="353" customWidth="1"/>
    <col min="15625" max="15626" width="17.7109375" style="353" customWidth="1"/>
    <col min="15627" max="15627" width="55.140625" style="353" customWidth="1"/>
    <col min="15628" max="15628" width="47.7109375" style="353" customWidth="1"/>
    <col min="15629" max="15872" width="11.42578125" style="353"/>
    <col min="15873" max="15873" width="29.42578125" style="353" customWidth="1"/>
    <col min="15874" max="15874" width="33.140625" style="353" customWidth="1"/>
    <col min="15875" max="15875" width="43" style="353" customWidth="1"/>
    <col min="15876" max="15876" width="26.42578125" style="353" bestFit="1" customWidth="1"/>
    <col min="15877" max="15877" width="10.85546875" style="353" customWidth="1"/>
    <col min="15878" max="15878" width="18" style="353" customWidth="1"/>
    <col min="15879" max="15879" width="15.140625" style="353" customWidth="1"/>
    <col min="15880" max="15880" width="30.85546875" style="353" customWidth="1"/>
    <col min="15881" max="15882" width="17.7109375" style="353" customWidth="1"/>
    <col min="15883" max="15883" width="55.140625" style="353" customWidth="1"/>
    <col min="15884" max="15884" width="47.7109375" style="353" customWidth="1"/>
    <col min="15885" max="16128" width="11.42578125" style="353"/>
    <col min="16129" max="16129" width="29.42578125" style="353" customWidth="1"/>
    <col min="16130" max="16130" width="33.140625" style="353" customWidth="1"/>
    <col min="16131" max="16131" width="43" style="353" customWidth="1"/>
    <col min="16132" max="16132" width="26.42578125" style="353" bestFit="1" customWidth="1"/>
    <col min="16133" max="16133" width="10.85546875" style="353" customWidth="1"/>
    <col min="16134" max="16134" width="18" style="353" customWidth="1"/>
    <col min="16135" max="16135" width="15.140625" style="353" customWidth="1"/>
    <col min="16136" max="16136" width="30.85546875" style="353" customWidth="1"/>
    <col min="16137" max="16138" width="17.7109375" style="353" customWidth="1"/>
    <col min="16139" max="16139" width="55.140625" style="353" customWidth="1"/>
    <col min="16140" max="16140" width="47.7109375" style="353" customWidth="1"/>
    <col min="16141" max="16384" width="11.42578125" style="353"/>
  </cols>
  <sheetData>
    <row r="1" spans="1:12" s="191" customFormat="1" ht="126.75" customHeight="1">
      <c r="A1" s="348"/>
      <c r="B1" s="349" t="s">
        <v>418</v>
      </c>
      <c r="C1" s="350"/>
      <c r="D1" s="350"/>
      <c r="E1" s="350"/>
      <c r="F1" s="350"/>
      <c r="G1" s="350"/>
      <c r="H1" s="350"/>
      <c r="I1" s="350"/>
      <c r="J1" s="350"/>
      <c r="K1" s="351"/>
      <c r="L1" s="352" t="s">
        <v>433</v>
      </c>
    </row>
    <row r="2" spans="1:12" ht="15" thickBot="1">
      <c r="A2" s="353"/>
      <c r="B2" s="353"/>
      <c r="C2" s="353"/>
      <c r="D2" s="353"/>
      <c r="E2" s="347"/>
      <c r="F2" s="347"/>
      <c r="G2" s="347"/>
      <c r="H2" s="347"/>
      <c r="I2" s="347"/>
    </row>
    <row r="3" spans="1:12">
      <c r="A3" s="502" t="s">
        <v>69</v>
      </c>
      <c r="B3" s="503"/>
      <c r="C3" s="503"/>
      <c r="D3" s="503"/>
      <c r="E3" s="503"/>
      <c r="F3" s="503"/>
      <c r="G3" s="503"/>
      <c r="H3" s="503"/>
      <c r="I3" s="503"/>
      <c r="J3" s="503"/>
      <c r="K3" s="503"/>
      <c r="L3" s="504"/>
    </row>
    <row r="4" spans="1:12" ht="6.75" customHeight="1">
      <c r="A4" s="339"/>
      <c r="B4" s="340"/>
      <c r="C4" s="340"/>
      <c r="D4" s="340"/>
      <c r="E4" s="340"/>
      <c r="F4" s="340"/>
      <c r="G4" s="340"/>
      <c r="H4" s="340"/>
      <c r="I4" s="340"/>
      <c r="J4" s="340"/>
      <c r="K4" s="340"/>
      <c r="L4" s="341"/>
    </row>
    <row r="5" spans="1:12" s="354" customFormat="1">
      <c r="A5" s="505" t="s">
        <v>428</v>
      </c>
      <c r="B5" s="506"/>
      <c r="C5" s="506"/>
      <c r="D5" s="506"/>
      <c r="E5" s="506"/>
      <c r="F5" s="506"/>
      <c r="G5" s="506"/>
      <c r="H5" s="506"/>
      <c r="I5" s="506"/>
      <c r="J5" s="506"/>
      <c r="K5" s="506"/>
      <c r="L5" s="507"/>
    </row>
    <row r="6" spans="1:12" s="354" customFormat="1">
      <c r="A6" s="505" t="s">
        <v>363</v>
      </c>
      <c r="B6" s="506"/>
      <c r="C6" s="506"/>
      <c r="D6" s="506"/>
      <c r="E6" s="506"/>
      <c r="F6" s="506"/>
      <c r="G6" s="506"/>
      <c r="H6" s="506"/>
      <c r="I6" s="506"/>
      <c r="J6" s="506"/>
      <c r="K6" s="506"/>
      <c r="L6" s="507"/>
    </row>
    <row r="7" spans="1:12">
      <c r="A7" s="505" t="s">
        <v>429</v>
      </c>
      <c r="B7" s="506"/>
      <c r="C7" s="506"/>
      <c r="D7" s="506"/>
      <c r="E7" s="506"/>
      <c r="F7" s="506"/>
      <c r="G7" s="506"/>
      <c r="H7" s="506"/>
      <c r="I7" s="506"/>
      <c r="J7" s="506"/>
      <c r="K7" s="506"/>
      <c r="L7" s="507"/>
    </row>
    <row r="8" spans="1:12">
      <c r="A8" s="505" t="s">
        <v>430</v>
      </c>
      <c r="B8" s="506"/>
      <c r="C8" s="506"/>
      <c r="D8" s="506"/>
      <c r="E8" s="506"/>
      <c r="F8" s="506"/>
      <c r="G8" s="506"/>
      <c r="H8" s="506"/>
      <c r="I8" s="506"/>
      <c r="J8" s="506"/>
      <c r="K8" s="506"/>
      <c r="L8" s="507"/>
    </row>
    <row r="9" spans="1:12" ht="29.25" customHeight="1">
      <c r="A9" s="505" t="s">
        <v>431</v>
      </c>
      <c r="B9" s="506"/>
      <c r="C9" s="506"/>
      <c r="D9" s="506"/>
      <c r="E9" s="506"/>
      <c r="F9" s="506"/>
      <c r="G9" s="506"/>
      <c r="H9" s="506"/>
      <c r="I9" s="506"/>
      <c r="J9" s="506"/>
      <c r="K9" s="506"/>
      <c r="L9" s="507"/>
    </row>
    <row r="10" spans="1:12" ht="74.25" customHeight="1">
      <c r="A10" s="505" t="s">
        <v>432</v>
      </c>
      <c r="B10" s="506"/>
      <c r="C10" s="506"/>
      <c r="D10" s="506"/>
      <c r="E10" s="506"/>
      <c r="F10" s="506"/>
      <c r="G10" s="506"/>
      <c r="H10" s="506"/>
      <c r="I10" s="506"/>
      <c r="J10" s="506"/>
      <c r="K10" s="506"/>
      <c r="L10" s="507"/>
    </row>
    <row r="11" spans="1:12">
      <c r="A11" s="508" t="s">
        <v>364</v>
      </c>
      <c r="B11" s="509"/>
      <c r="C11" s="509"/>
      <c r="D11" s="509"/>
      <c r="E11" s="509"/>
      <c r="F11" s="509"/>
      <c r="G11" s="509"/>
      <c r="H11" s="509"/>
      <c r="I11" s="509"/>
      <c r="J11" s="509"/>
      <c r="K11" s="509"/>
      <c r="L11" s="510"/>
    </row>
    <row r="12" spans="1:12" ht="30" customHeight="1">
      <c r="A12" s="508" t="s">
        <v>414</v>
      </c>
      <c r="B12" s="509"/>
      <c r="C12" s="509"/>
      <c r="D12" s="509"/>
      <c r="E12" s="509"/>
      <c r="F12" s="509"/>
      <c r="G12" s="509"/>
      <c r="H12" s="509"/>
      <c r="I12" s="509"/>
      <c r="J12" s="509"/>
      <c r="K12" s="509"/>
      <c r="L12" s="510"/>
    </row>
    <row r="13" spans="1:12" ht="33" customHeight="1" thickBot="1">
      <c r="A13" s="500" t="s">
        <v>413</v>
      </c>
      <c r="B13" s="501"/>
      <c r="C13" s="501"/>
      <c r="D13" s="501"/>
      <c r="E13" s="501"/>
      <c r="F13" s="501"/>
      <c r="G13" s="501"/>
      <c r="H13" s="501"/>
      <c r="I13" s="501"/>
      <c r="J13" s="501"/>
      <c r="K13" s="501"/>
      <c r="L13" s="355" t="s">
        <v>43</v>
      </c>
    </row>
    <row r="14" spans="1:12" ht="22.5" customHeight="1">
      <c r="A14" s="532" t="s">
        <v>415</v>
      </c>
      <c r="B14" s="532"/>
      <c r="C14" s="532"/>
      <c r="D14" s="340"/>
      <c r="E14" s="340"/>
      <c r="F14" s="340"/>
      <c r="G14" s="340"/>
      <c r="H14" s="340"/>
      <c r="I14" s="340"/>
      <c r="J14" s="340"/>
      <c r="K14" s="340"/>
      <c r="L14" s="340"/>
    </row>
    <row r="15" spans="1:12" ht="36" customHeight="1">
      <c r="A15" s="356" t="s">
        <v>365</v>
      </c>
      <c r="B15" s="356"/>
      <c r="C15" s="356"/>
      <c r="D15" s="356"/>
      <c r="E15" s="356"/>
      <c r="F15" s="356"/>
      <c r="G15" s="356"/>
      <c r="H15" s="356"/>
      <c r="I15" s="356"/>
      <c r="J15" s="356"/>
      <c r="K15" s="356"/>
      <c r="L15" s="356"/>
    </row>
    <row r="16" spans="1:12" ht="33.75" customHeight="1">
      <c r="A16" s="511" t="s">
        <v>38</v>
      </c>
      <c r="B16" s="511"/>
      <c r="C16" s="511"/>
      <c r="D16" s="511" t="s">
        <v>39</v>
      </c>
      <c r="E16" s="511"/>
      <c r="F16" s="511"/>
      <c r="G16" s="511"/>
      <c r="H16" s="511" t="s">
        <v>40</v>
      </c>
      <c r="I16" s="511"/>
      <c r="J16" s="511"/>
      <c r="K16" s="357" t="s">
        <v>41</v>
      </c>
      <c r="L16" s="342" t="s">
        <v>42</v>
      </c>
    </row>
    <row r="17" spans="1:12">
      <c r="A17" s="512"/>
      <c r="B17" s="512"/>
      <c r="C17" s="512"/>
      <c r="D17" s="513"/>
      <c r="E17" s="513"/>
      <c r="F17" s="513"/>
      <c r="G17" s="513"/>
      <c r="H17" s="514"/>
      <c r="I17" s="514"/>
      <c r="J17" s="514"/>
      <c r="K17" s="343"/>
      <c r="L17" s="344"/>
    </row>
    <row r="18" spans="1:12">
      <c r="A18" s="512"/>
      <c r="B18" s="512"/>
      <c r="C18" s="512"/>
      <c r="D18" s="513"/>
      <c r="E18" s="513"/>
      <c r="F18" s="513"/>
      <c r="G18" s="513"/>
      <c r="H18" s="514"/>
      <c r="I18" s="514"/>
      <c r="J18" s="514"/>
      <c r="K18" s="343"/>
      <c r="L18" s="344"/>
    </row>
    <row r="19" spans="1:12">
      <c r="A19" s="512"/>
      <c r="B19" s="512"/>
      <c r="C19" s="512"/>
      <c r="D19" s="513"/>
      <c r="E19" s="513"/>
      <c r="F19" s="513"/>
      <c r="G19" s="513"/>
      <c r="H19" s="514"/>
      <c r="I19" s="514"/>
      <c r="J19" s="514"/>
      <c r="K19" s="343"/>
      <c r="L19" s="344"/>
    </row>
    <row r="20" spans="1:12">
      <c r="A20" s="512"/>
      <c r="B20" s="512"/>
      <c r="C20" s="512"/>
      <c r="D20" s="513"/>
      <c r="E20" s="513"/>
      <c r="F20" s="513"/>
      <c r="G20" s="513"/>
      <c r="H20" s="514"/>
      <c r="I20" s="514"/>
      <c r="J20" s="514"/>
      <c r="K20" s="343"/>
      <c r="L20" s="344"/>
    </row>
    <row r="21" spans="1:12">
      <c r="A21" s="512"/>
      <c r="B21" s="512"/>
      <c r="C21" s="512"/>
      <c r="D21" s="513"/>
      <c r="E21" s="513"/>
      <c r="F21" s="513"/>
      <c r="G21" s="513"/>
      <c r="H21" s="514"/>
      <c r="I21" s="514"/>
      <c r="J21" s="514"/>
      <c r="K21" s="343"/>
      <c r="L21" s="343"/>
    </row>
    <row r="22" spans="1:12">
      <c r="A22" s="512"/>
      <c r="B22" s="512"/>
      <c r="C22" s="512"/>
      <c r="D22" s="513"/>
      <c r="E22" s="513"/>
      <c r="F22" s="513"/>
      <c r="G22" s="513"/>
      <c r="H22" s="514"/>
      <c r="I22" s="514"/>
      <c r="J22" s="514"/>
      <c r="K22" s="343"/>
      <c r="L22" s="343"/>
    </row>
    <row r="23" spans="1:12" ht="6.75" customHeight="1">
      <c r="A23" s="340"/>
      <c r="B23" s="340"/>
      <c r="C23" s="340"/>
      <c r="D23" s="340"/>
      <c r="E23" s="340"/>
      <c r="F23" s="340"/>
      <c r="G23" s="340"/>
      <c r="H23" s="340"/>
      <c r="I23" s="340"/>
      <c r="J23" s="340"/>
      <c r="K23" s="340"/>
      <c r="L23" s="340"/>
    </row>
    <row r="24" spans="1:12" ht="30" customHeight="1">
      <c r="A24" s="535" t="s">
        <v>68</v>
      </c>
      <c r="B24" s="535"/>
      <c r="C24" s="535"/>
      <c r="D24" s="535"/>
      <c r="E24" s="535"/>
      <c r="F24" s="535"/>
      <c r="G24" s="535"/>
      <c r="H24" s="535"/>
      <c r="I24" s="535"/>
      <c r="J24" s="535"/>
      <c r="K24" s="535"/>
      <c r="L24" s="535"/>
    </row>
    <row r="25" spans="1:12" s="347" customFormat="1" ht="20.25" customHeight="1">
      <c r="A25" s="534" t="s">
        <v>366</v>
      </c>
      <c r="B25" s="534"/>
      <c r="C25" s="534"/>
      <c r="D25" s="534"/>
      <c r="E25" s="534" t="s">
        <v>67</v>
      </c>
      <c r="F25" s="534"/>
      <c r="G25" s="534"/>
      <c r="H25" s="534"/>
      <c r="I25" s="534"/>
      <c r="J25" s="534"/>
      <c r="K25" s="534"/>
      <c r="L25" s="534"/>
    </row>
    <row r="26" spans="1:12" ht="44.25" customHeight="1">
      <c r="A26" s="528" t="s">
        <v>44</v>
      </c>
      <c r="B26" s="530" t="s">
        <v>45</v>
      </c>
      <c r="C26" s="530" t="s">
        <v>46</v>
      </c>
      <c r="D26" s="530" t="s">
        <v>47</v>
      </c>
      <c r="E26" s="358" t="s">
        <v>48</v>
      </c>
      <c r="F26" s="358" t="s">
        <v>49</v>
      </c>
      <c r="G26" s="358" t="s">
        <v>50</v>
      </c>
      <c r="H26" s="358" t="s">
        <v>51</v>
      </c>
      <c r="I26" s="359" t="s">
        <v>52</v>
      </c>
      <c r="J26" s="359" t="s">
        <v>53</v>
      </c>
      <c r="K26" s="360" t="s">
        <v>54</v>
      </c>
      <c r="L26" s="361" t="s">
        <v>55</v>
      </c>
    </row>
    <row r="27" spans="1:12" ht="82.5" customHeight="1">
      <c r="A27" s="529"/>
      <c r="B27" s="531"/>
      <c r="C27" s="531"/>
      <c r="D27" s="531"/>
      <c r="E27" s="362" t="s">
        <v>56</v>
      </c>
      <c r="F27" s="362" t="s">
        <v>57</v>
      </c>
      <c r="G27" s="362" t="s">
        <v>58</v>
      </c>
      <c r="H27" s="362" t="s">
        <v>59</v>
      </c>
      <c r="I27" s="362" t="s">
        <v>60</v>
      </c>
      <c r="J27" s="362" t="s">
        <v>61</v>
      </c>
      <c r="K27" s="363" t="s">
        <v>62</v>
      </c>
      <c r="L27" s="364" t="s">
        <v>63</v>
      </c>
    </row>
    <row r="28" spans="1:12" ht="69.75" customHeight="1" thickBot="1">
      <c r="A28" s="365"/>
      <c r="B28" s="366"/>
      <c r="C28" s="366"/>
      <c r="D28" s="366"/>
      <c r="E28" s="367"/>
      <c r="F28" s="366"/>
      <c r="G28" s="367"/>
      <c r="H28" s="367"/>
      <c r="I28" s="367"/>
      <c r="J28" s="367"/>
      <c r="K28" s="366"/>
      <c r="L28" s="368"/>
    </row>
    <row r="29" spans="1:12" ht="6.75" customHeight="1">
      <c r="A29" s="369"/>
      <c r="B29" s="353"/>
      <c r="C29" s="353"/>
      <c r="D29" s="353"/>
      <c r="E29" s="353"/>
      <c r="F29" s="353"/>
      <c r="G29" s="353"/>
      <c r="H29" s="353"/>
      <c r="I29" s="353"/>
      <c r="J29" s="353"/>
      <c r="K29" s="353"/>
      <c r="L29" s="370"/>
    </row>
    <row r="30" spans="1:12" ht="27" customHeight="1">
      <c r="A30" s="356" t="s">
        <v>367</v>
      </c>
      <c r="B30" s="356"/>
      <c r="C30" s="356"/>
      <c r="D30" s="356"/>
      <c r="E30" s="356"/>
      <c r="F30" s="356"/>
      <c r="G30" s="356"/>
      <c r="H30" s="356"/>
      <c r="I30" s="356"/>
      <c r="J30" s="356"/>
      <c r="K30" s="356"/>
      <c r="L30" s="356"/>
    </row>
    <row r="31" spans="1:12" s="371" customFormat="1">
      <c r="A31" s="536" t="s">
        <v>64</v>
      </c>
      <c r="B31" s="518"/>
      <c r="C31" s="519"/>
      <c r="D31" s="519"/>
      <c r="E31" s="533" t="s">
        <v>368</v>
      </c>
      <c r="F31" s="533"/>
      <c r="G31" s="515" t="s">
        <v>65</v>
      </c>
      <c r="H31" s="516"/>
      <c r="I31" s="516"/>
      <c r="J31" s="517"/>
      <c r="K31" s="515" t="s">
        <v>66</v>
      </c>
      <c r="L31" s="517"/>
    </row>
    <row r="32" spans="1:12" s="371" customFormat="1" ht="15" customHeight="1">
      <c r="A32" s="530"/>
      <c r="B32" s="537"/>
      <c r="C32" s="538"/>
      <c r="D32" s="538"/>
      <c r="E32" s="357" t="s">
        <v>369</v>
      </c>
      <c r="F32" s="357" t="s">
        <v>370</v>
      </c>
      <c r="G32" s="518"/>
      <c r="H32" s="519"/>
      <c r="I32" s="519"/>
      <c r="J32" s="520"/>
      <c r="K32" s="524"/>
      <c r="L32" s="525"/>
    </row>
    <row r="33" spans="1:12" s="371" customFormat="1" ht="18" customHeight="1">
      <c r="A33" s="531"/>
      <c r="B33" s="521"/>
      <c r="C33" s="522"/>
      <c r="D33" s="522"/>
      <c r="E33" s="372"/>
      <c r="F33" s="372"/>
      <c r="G33" s="521"/>
      <c r="H33" s="522"/>
      <c r="I33" s="522"/>
      <c r="J33" s="523"/>
      <c r="K33" s="526"/>
      <c r="L33" s="527"/>
    </row>
    <row r="34" spans="1:12" s="347" customFormat="1" ht="20.25" customHeight="1">
      <c r="A34" s="534" t="s">
        <v>366</v>
      </c>
      <c r="B34" s="534"/>
      <c r="C34" s="534"/>
      <c r="D34" s="534"/>
      <c r="E34" s="534" t="s">
        <v>67</v>
      </c>
      <c r="F34" s="534"/>
      <c r="G34" s="534"/>
      <c r="H34" s="534"/>
      <c r="I34" s="534"/>
      <c r="J34" s="534"/>
      <c r="K34" s="534"/>
      <c r="L34" s="534"/>
    </row>
    <row r="35" spans="1:12" ht="45.75" customHeight="1">
      <c r="A35" s="533" t="s">
        <v>44</v>
      </c>
      <c r="B35" s="533" t="s">
        <v>45</v>
      </c>
      <c r="C35" s="533" t="s">
        <v>46</v>
      </c>
      <c r="D35" s="533" t="s">
        <v>47</v>
      </c>
      <c r="E35" s="357" t="s">
        <v>48</v>
      </c>
      <c r="F35" s="357" t="s">
        <v>49</v>
      </c>
      <c r="G35" s="357" t="s">
        <v>50</v>
      </c>
      <c r="H35" s="357" t="s">
        <v>51</v>
      </c>
      <c r="I35" s="373" t="s">
        <v>52</v>
      </c>
      <c r="J35" s="373" t="s">
        <v>53</v>
      </c>
      <c r="K35" s="363" t="s">
        <v>54</v>
      </c>
      <c r="L35" s="357" t="s">
        <v>55</v>
      </c>
    </row>
    <row r="36" spans="1:12" ht="81.75" customHeight="1">
      <c r="A36" s="533"/>
      <c r="B36" s="533"/>
      <c r="C36" s="533"/>
      <c r="D36" s="533"/>
      <c r="E36" s="362" t="s">
        <v>56</v>
      </c>
      <c r="F36" s="362" t="s">
        <v>57</v>
      </c>
      <c r="G36" s="362" t="s">
        <v>58</v>
      </c>
      <c r="H36" s="362" t="s">
        <v>59</v>
      </c>
      <c r="I36" s="362" t="s">
        <v>60</v>
      </c>
      <c r="J36" s="362" t="s">
        <v>61</v>
      </c>
      <c r="K36" s="363" t="s">
        <v>62</v>
      </c>
      <c r="L36" s="362" t="s">
        <v>63</v>
      </c>
    </row>
    <row r="37" spans="1:12">
      <c r="A37" s="345"/>
      <c r="B37" s="345"/>
      <c r="C37" s="346"/>
      <c r="D37" s="374"/>
      <c r="E37" s="375"/>
      <c r="F37" s="375"/>
      <c r="G37" s="375"/>
      <c r="H37" s="375"/>
      <c r="I37" s="376"/>
      <c r="J37" s="376"/>
      <c r="K37" s="376"/>
      <c r="L37" s="377"/>
    </row>
    <row r="38" spans="1:12">
      <c r="A38" s="345"/>
      <c r="B38" s="345"/>
      <c r="C38" s="346"/>
      <c r="D38" s="374"/>
      <c r="E38" s="375"/>
      <c r="F38" s="375"/>
      <c r="G38" s="375"/>
      <c r="H38" s="375"/>
      <c r="I38" s="376"/>
      <c r="J38" s="376"/>
      <c r="K38" s="376"/>
      <c r="L38" s="377"/>
    </row>
    <row r="39" spans="1:12">
      <c r="A39" s="345"/>
      <c r="B39" s="345"/>
      <c r="C39" s="346"/>
      <c r="D39" s="374"/>
      <c r="E39" s="375"/>
      <c r="F39" s="375"/>
      <c r="G39" s="375"/>
      <c r="H39" s="375"/>
      <c r="I39" s="376"/>
      <c r="J39" s="376"/>
      <c r="K39" s="376"/>
      <c r="L39" s="377"/>
    </row>
    <row r="40" spans="1:12">
      <c r="A40" s="345"/>
      <c r="B40" s="345"/>
      <c r="C40" s="346"/>
      <c r="D40" s="374"/>
      <c r="E40" s="375"/>
      <c r="F40" s="375"/>
      <c r="G40" s="375"/>
      <c r="H40" s="375"/>
      <c r="I40" s="376"/>
      <c r="J40" s="376"/>
      <c r="K40" s="376"/>
      <c r="L40" s="377"/>
    </row>
    <row r="41" spans="1:12">
      <c r="A41" s="345"/>
      <c r="B41" s="345"/>
      <c r="C41" s="346"/>
      <c r="D41" s="374"/>
      <c r="E41" s="375"/>
      <c r="F41" s="375"/>
      <c r="G41" s="375"/>
      <c r="H41" s="375"/>
      <c r="I41" s="376"/>
      <c r="J41" s="376"/>
      <c r="K41" s="376"/>
      <c r="L41" s="377"/>
    </row>
    <row r="42" spans="1:12">
      <c r="A42" s="345"/>
      <c r="B42" s="345"/>
      <c r="C42" s="346"/>
      <c r="D42" s="374"/>
      <c r="E42" s="375"/>
      <c r="F42" s="375"/>
      <c r="G42" s="375"/>
      <c r="H42" s="375"/>
      <c r="I42" s="376"/>
      <c r="J42" s="376"/>
      <c r="K42" s="376"/>
      <c r="L42" s="377"/>
    </row>
    <row r="43" spans="1:12">
      <c r="A43" s="345"/>
      <c r="B43" s="345"/>
      <c r="C43" s="346"/>
      <c r="D43" s="374"/>
      <c r="E43" s="375"/>
      <c r="F43" s="375"/>
      <c r="G43" s="375"/>
      <c r="H43" s="375"/>
      <c r="I43" s="376"/>
      <c r="J43" s="376"/>
      <c r="K43" s="376"/>
      <c r="L43" s="377"/>
    </row>
    <row r="44" spans="1:12">
      <c r="A44" s="345"/>
      <c r="B44" s="345"/>
      <c r="C44" s="346"/>
      <c r="D44" s="374"/>
      <c r="E44" s="375"/>
      <c r="F44" s="375"/>
      <c r="G44" s="375"/>
      <c r="H44" s="375"/>
      <c r="I44" s="376"/>
      <c r="J44" s="376"/>
      <c r="K44" s="376"/>
      <c r="L44" s="377"/>
    </row>
    <row r="45" spans="1:12">
      <c r="A45" s="345"/>
      <c r="B45" s="345"/>
      <c r="C45" s="346"/>
      <c r="D45" s="374"/>
      <c r="E45" s="375"/>
      <c r="F45" s="375"/>
      <c r="G45" s="375"/>
      <c r="H45" s="375"/>
      <c r="I45" s="376"/>
      <c r="J45" s="376"/>
      <c r="K45" s="376"/>
      <c r="L45" s="377"/>
    </row>
    <row r="46" spans="1:12">
      <c r="A46" s="345"/>
      <c r="B46" s="345"/>
      <c r="C46" s="346"/>
      <c r="D46" s="374"/>
      <c r="E46" s="375"/>
      <c r="F46" s="375"/>
      <c r="G46" s="375"/>
      <c r="H46" s="375"/>
      <c r="I46" s="376"/>
      <c r="J46" s="376"/>
      <c r="K46" s="376"/>
      <c r="L46" s="377"/>
    </row>
    <row r="47" spans="1:12">
      <c r="A47" s="345"/>
      <c r="B47" s="345"/>
      <c r="C47" s="346"/>
      <c r="D47" s="374"/>
      <c r="E47" s="375"/>
      <c r="F47" s="375"/>
      <c r="G47" s="375"/>
      <c r="H47" s="375"/>
      <c r="I47" s="376"/>
      <c r="J47" s="376"/>
      <c r="K47" s="376"/>
      <c r="L47" s="377"/>
    </row>
    <row r="48" spans="1:12">
      <c r="A48" s="345"/>
      <c r="B48" s="345"/>
      <c r="C48" s="346"/>
      <c r="D48" s="374"/>
      <c r="E48" s="375"/>
      <c r="F48" s="375"/>
      <c r="G48" s="375"/>
      <c r="H48" s="375"/>
      <c r="I48" s="376"/>
      <c r="J48" s="376"/>
      <c r="K48" s="376"/>
      <c r="L48" s="377"/>
    </row>
    <row r="49" spans="1:12">
      <c r="A49" s="345"/>
      <c r="B49" s="345"/>
      <c r="C49" s="346"/>
      <c r="D49" s="374"/>
      <c r="E49" s="375"/>
      <c r="F49" s="375"/>
      <c r="G49" s="375"/>
      <c r="H49" s="375"/>
      <c r="I49" s="376"/>
      <c r="J49" s="376"/>
      <c r="K49" s="376"/>
      <c r="L49" s="377"/>
    </row>
    <row r="50" spans="1:12">
      <c r="A50" s="345"/>
      <c r="B50" s="345"/>
      <c r="C50" s="346"/>
      <c r="D50" s="374"/>
      <c r="E50" s="375"/>
      <c r="F50" s="375"/>
      <c r="G50" s="375"/>
      <c r="H50" s="375"/>
      <c r="I50" s="376"/>
      <c r="J50" s="376"/>
      <c r="K50" s="376"/>
      <c r="L50" s="377"/>
    </row>
    <row r="51" spans="1:12">
      <c r="A51" s="378"/>
      <c r="B51" s="379"/>
      <c r="C51" s="378"/>
      <c r="D51" s="378"/>
      <c r="E51" s="347"/>
      <c r="F51" s="347"/>
      <c r="G51" s="347"/>
      <c r="H51" s="347"/>
      <c r="I51" s="347"/>
    </row>
    <row r="52" spans="1:12">
      <c r="A52" s="378"/>
      <c r="B52" s="379"/>
      <c r="C52" s="378"/>
      <c r="D52" s="378"/>
      <c r="E52" s="347"/>
      <c r="F52" s="347"/>
      <c r="G52" s="347"/>
      <c r="H52" s="347"/>
      <c r="I52" s="347"/>
    </row>
    <row r="53" spans="1:12">
      <c r="A53" s="378"/>
      <c r="B53" s="379"/>
      <c r="C53" s="378"/>
      <c r="D53" s="378"/>
      <c r="E53" s="347"/>
      <c r="F53" s="347"/>
      <c r="G53" s="347"/>
      <c r="H53" s="347"/>
      <c r="I53" s="347"/>
    </row>
    <row r="54" spans="1:12">
      <c r="A54" s="378"/>
      <c r="B54" s="379"/>
      <c r="C54" s="378"/>
      <c r="D54" s="378"/>
      <c r="E54" s="347"/>
      <c r="F54" s="347"/>
      <c r="G54" s="347"/>
      <c r="H54" s="347"/>
      <c r="I54" s="347"/>
    </row>
    <row r="55" spans="1:12">
      <c r="A55" s="378"/>
      <c r="B55" s="379"/>
      <c r="C55" s="378"/>
      <c r="D55" s="378"/>
      <c r="E55" s="347"/>
      <c r="F55" s="347"/>
      <c r="G55" s="347"/>
      <c r="H55" s="347"/>
      <c r="I55" s="347"/>
    </row>
    <row r="56" spans="1:12">
      <c r="A56" s="379"/>
      <c r="B56" s="379"/>
      <c r="C56" s="378"/>
      <c r="D56" s="378"/>
      <c r="E56" s="347"/>
      <c r="F56" s="347"/>
      <c r="G56" s="347"/>
      <c r="H56" s="347"/>
      <c r="I56" s="347"/>
    </row>
    <row r="57" spans="1:12">
      <c r="A57" s="379"/>
      <c r="B57" s="379"/>
      <c r="C57" s="378"/>
      <c r="D57" s="378"/>
      <c r="E57" s="347"/>
      <c r="F57" s="347"/>
      <c r="G57" s="347"/>
      <c r="H57" s="347"/>
      <c r="I57" s="347"/>
    </row>
    <row r="58" spans="1:12">
      <c r="A58" s="379"/>
      <c r="B58" s="379"/>
      <c r="C58" s="378"/>
      <c r="D58" s="378"/>
      <c r="E58" s="347"/>
      <c r="F58" s="347"/>
      <c r="G58" s="347"/>
      <c r="H58" s="347"/>
      <c r="I58" s="347"/>
    </row>
    <row r="59" spans="1:12">
      <c r="A59" s="379"/>
      <c r="B59" s="379"/>
      <c r="C59" s="378"/>
      <c r="D59" s="378"/>
      <c r="E59" s="347"/>
      <c r="F59" s="347"/>
      <c r="G59" s="347"/>
      <c r="H59" s="347"/>
      <c r="I59" s="347"/>
    </row>
    <row r="60" spans="1:12">
      <c r="A60" s="379"/>
      <c r="B60" s="379"/>
      <c r="C60" s="378"/>
      <c r="D60" s="378"/>
      <c r="E60" s="347"/>
      <c r="F60" s="347"/>
      <c r="G60" s="347"/>
      <c r="H60" s="347"/>
      <c r="I60" s="347"/>
    </row>
    <row r="61" spans="1:12">
      <c r="A61" s="379"/>
      <c r="B61" s="379"/>
      <c r="C61" s="378"/>
      <c r="D61" s="378"/>
      <c r="E61" s="347"/>
      <c r="F61" s="347"/>
      <c r="G61" s="347"/>
      <c r="H61" s="347"/>
      <c r="I61" s="347"/>
    </row>
    <row r="62" spans="1:12">
      <c r="A62" s="379"/>
      <c r="B62" s="379"/>
      <c r="C62" s="378"/>
      <c r="D62" s="378"/>
      <c r="E62" s="347"/>
      <c r="F62" s="347"/>
      <c r="G62" s="347"/>
      <c r="H62" s="347"/>
      <c r="I62" s="347"/>
    </row>
    <row r="63" spans="1:12">
      <c r="A63" s="379"/>
      <c r="B63" s="379"/>
      <c r="C63" s="378"/>
      <c r="D63" s="378"/>
      <c r="E63" s="347"/>
      <c r="F63" s="347"/>
      <c r="G63" s="347"/>
      <c r="H63" s="347"/>
      <c r="I63" s="347"/>
    </row>
    <row r="64" spans="1:12">
      <c r="A64" s="379"/>
      <c r="B64" s="379"/>
      <c r="C64" s="378"/>
      <c r="D64" s="378"/>
      <c r="E64" s="347"/>
      <c r="F64" s="347"/>
      <c r="G64" s="347"/>
      <c r="H64" s="347"/>
      <c r="I64" s="347"/>
    </row>
    <row r="65" spans="1:9">
      <c r="A65" s="379"/>
      <c r="B65" s="379"/>
      <c r="C65" s="378"/>
      <c r="D65" s="378"/>
      <c r="E65" s="347"/>
      <c r="F65" s="347"/>
      <c r="G65" s="347"/>
      <c r="H65" s="347"/>
      <c r="I65" s="347"/>
    </row>
    <row r="66" spans="1:9">
      <c r="A66" s="379"/>
      <c r="B66" s="379"/>
      <c r="C66" s="378"/>
      <c r="D66" s="378"/>
      <c r="E66" s="347"/>
      <c r="F66" s="347"/>
      <c r="G66" s="347"/>
      <c r="H66" s="347"/>
      <c r="I66" s="347"/>
    </row>
    <row r="67" spans="1:9">
      <c r="A67" s="378"/>
      <c r="B67" s="378"/>
      <c r="C67" s="378"/>
      <c r="D67" s="378"/>
      <c r="E67" s="347"/>
      <c r="F67" s="347"/>
      <c r="G67" s="347"/>
      <c r="H67" s="347"/>
      <c r="I67" s="347"/>
    </row>
    <row r="68" spans="1:9">
      <c r="A68" s="378"/>
      <c r="B68" s="378"/>
      <c r="C68" s="378"/>
      <c r="D68" s="378"/>
      <c r="E68" s="347"/>
      <c r="F68" s="347"/>
      <c r="G68" s="347"/>
      <c r="H68" s="347"/>
      <c r="I68" s="347"/>
    </row>
    <row r="69" spans="1:9">
      <c r="A69" s="378"/>
      <c r="B69" s="378"/>
      <c r="C69" s="378"/>
      <c r="D69" s="378"/>
      <c r="E69" s="347"/>
      <c r="F69" s="347"/>
      <c r="G69" s="347"/>
      <c r="H69" s="347"/>
      <c r="I69" s="347"/>
    </row>
    <row r="70" spans="1:9">
      <c r="A70" s="378"/>
      <c r="B70" s="378"/>
      <c r="C70" s="378"/>
      <c r="D70" s="378"/>
      <c r="E70" s="347"/>
      <c r="F70" s="347"/>
      <c r="G70" s="347"/>
      <c r="H70" s="347"/>
      <c r="I70" s="347"/>
    </row>
    <row r="71" spans="1:9">
      <c r="A71" s="378"/>
      <c r="B71" s="378"/>
      <c r="C71" s="378"/>
      <c r="D71" s="378"/>
      <c r="E71" s="347"/>
      <c r="F71" s="347"/>
      <c r="G71" s="347"/>
      <c r="H71" s="347"/>
      <c r="I71" s="347"/>
    </row>
    <row r="72" spans="1:9">
      <c r="A72" s="378"/>
      <c r="B72" s="378"/>
      <c r="C72" s="378"/>
      <c r="D72" s="378"/>
      <c r="E72" s="347"/>
      <c r="F72" s="347"/>
      <c r="G72" s="347"/>
      <c r="H72" s="347"/>
      <c r="I72" s="347"/>
    </row>
    <row r="73" spans="1:9">
      <c r="A73" s="378"/>
      <c r="B73" s="378"/>
      <c r="C73" s="378"/>
      <c r="D73" s="378"/>
      <c r="E73" s="347"/>
      <c r="F73" s="347"/>
      <c r="G73" s="347"/>
      <c r="H73" s="347"/>
      <c r="I73" s="347"/>
    </row>
    <row r="74" spans="1:9">
      <c r="A74" s="378"/>
      <c r="B74" s="378"/>
      <c r="C74" s="378"/>
      <c r="D74" s="378"/>
      <c r="E74" s="347"/>
      <c r="F74" s="347"/>
      <c r="G74" s="347"/>
      <c r="H74" s="347"/>
      <c r="I74" s="347"/>
    </row>
    <row r="75" spans="1:9">
      <c r="A75" s="378"/>
      <c r="B75" s="378"/>
      <c r="C75" s="378"/>
      <c r="D75" s="378"/>
      <c r="E75" s="347"/>
      <c r="F75" s="347"/>
      <c r="G75" s="347"/>
      <c r="H75" s="347"/>
      <c r="I75" s="347"/>
    </row>
    <row r="76" spans="1:9">
      <c r="A76" s="378"/>
      <c r="B76" s="378"/>
      <c r="C76" s="378"/>
      <c r="D76" s="378"/>
      <c r="E76" s="347"/>
      <c r="F76" s="347"/>
      <c r="G76" s="347"/>
      <c r="H76" s="347"/>
      <c r="I76" s="347"/>
    </row>
    <row r="77" spans="1:9">
      <c r="A77" s="378"/>
      <c r="B77" s="378"/>
      <c r="C77" s="378"/>
      <c r="D77" s="378"/>
      <c r="E77" s="347"/>
      <c r="F77" s="347"/>
      <c r="G77" s="347"/>
      <c r="H77" s="347"/>
      <c r="I77" s="347"/>
    </row>
    <row r="78" spans="1:9">
      <c r="A78" s="378"/>
      <c r="B78" s="378"/>
      <c r="C78" s="378"/>
      <c r="D78" s="378"/>
      <c r="E78" s="347"/>
      <c r="F78" s="347"/>
      <c r="G78" s="347"/>
      <c r="H78" s="347"/>
      <c r="I78" s="347"/>
    </row>
    <row r="79" spans="1:9">
      <c r="A79" s="378"/>
      <c r="B79" s="378"/>
      <c r="C79" s="378"/>
      <c r="D79" s="378"/>
      <c r="E79" s="347"/>
      <c r="F79" s="347"/>
      <c r="G79" s="347"/>
      <c r="H79" s="347"/>
      <c r="I79" s="347"/>
    </row>
    <row r="80" spans="1:9">
      <c r="A80" s="378"/>
      <c r="B80" s="378"/>
      <c r="C80" s="378"/>
      <c r="D80" s="378"/>
      <c r="E80" s="347"/>
      <c r="F80" s="347"/>
      <c r="G80" s="347"/>
      <c r="H80" s="347"/>
      <c r="I80" s="347"/>
    </row>
    <row r="81" spans="1:9">
      <c r="A81" s="378"/>
      <c r="B81" s="378"/>
      <c r="C81" s="378"/>
      <c r="D81" s="378"/>
      <c r="E81" s="347"/>
      <c r="F81" s="347"/>
      <c r="G81" s="347"/>
      <c r="H81" s="347"/>
      <c r="I81" s="347"/>
    </row>
    <row r="82" spans="1:9">
      <c r="A82" s="378"/>
      <c r="B82" s="378"/>
      <c r="C82" s="378"/>
      <c r="D82" s="378"/>
      <c r="E82" s="347"/>
      <c r="F82" s="347"/>
      <c r="G82" s="347"/>
      <c r="H82" s="347"/>
      <c r="I82" s="347"/>
    </row>
    <row r="83" spans="1:9">
      <c r="A83" s="378"/>
      <c r="B83" s="378"/>
      <c r="C83" s="378"/>
      <c r="D83" s="378"/>
      <c r="E83" s="347"/>
      <c r="F83" s="347"/>
      <c r="G83" s="347"/>
      <c r="H83" s="347"/>
      <c r="I83" s="347"/>
    </row>
    <row r="84" spans="1:9">
      <c r="A84" s="378"/>
      <c r="B84" s="378"/>
      <c r="C84" s="378"/>
      <c r="D84" s="378"/>
      <c r="E84" s="347"/>
      <c r="F84" s="347"/>
      <c r="G84" s="347"/>
      <c r="H84" s="347"/>
      <c r="I84" s="347"/>
    </row>
    <row r="85" spans="1:9">
      <c r="A85" s="378"/>
      <c r="B85" s="378"/>
      <c r="C85" s="378"/>
      <c r="D85" s="378"/>
      <c r="E85" s="347"/>
      <c r="F85" s="347"/>
      <c r="G85" s="347"/>
      <c r="H85" s="347"/>
      <c r="I85" s="347"/>
    </row>
    <row r="86" spans="1:9">
      <c r="A86" s="378"/>
      <c r="B86" s="378"/>
      <c r="C86" s="378"/>
      <c r="D86" s="378"/>
      <c r="E86" s="347"/>
      <c r="F86" s="347"/>
      <c r="G86" s="347"/>
      <c r="H86" s="347"/>
      <c r="I86" s="347"/>
    </row>
    <row r="87" spans="1:9">
      <c r="A87" s="378"/>
      <c r="B87" s="378"/>
      <c r="C87" s="378"/>
      <c r="D87" s="378"/>
      <c r="E87" s="347"/>
      <c r="F87" s="347"/>
      <c r="G87" s="347"/>
      <c r="H87" s="347"/>
      <c r="I87" s="347"/>
    </row>
    <row r="88" spans="1:9">
      <c r="A88" s="378"/>
      <c r="B88" s="378"/>
      <c r="C88" s="378"/>
      <c r="D88" s="378"/>
      <c r="E88" s="347"/>
      <c r="F88" s="347"/>
      <c r="G88" s="347"/>
      <c r="H88" s="347"/>
      <c r="I88" s="347"/>
    </row>
    <row r="89" spans="1:9">
      <c r="A89" s="378"/>
      <c r="B89" s="378"/>
      <c r="C89" s="378"/>
      <c r="D89" s="378"/>
      <c r="E89" s="347"/>
      <c r="F89" s="347"/>
      <c r="G89" s="347"/>
      <c r="H89" s="347"/>
      <c r="I89" s="347"/>
    </row>
    <row r="90" spans="1:9">
      <c r="A90" s="378"/>
      <c r="B90" s="378"/>
      <c r="C90" s="378"/>
      <c r="D90" s="378"/>
      <c r="E90" s="347"/>
      <c r="F90" s="347"/>
      <c r="G90" s="347"/>
      <c r="H90" s="347"/>
      <c r="I90" s="347"/>
    </row>
    <row r="91" spans="1:9">
      <c r="A91" s="378"/>
      <c r="B91" s="378"/>
      <c r="C91" s="378"/>
      <c r="D91" s="378"/>
      <c r="E91" s="347"/>
      <c r="F91" s="347"/>
      <c r="G91" s="347"/>
      <c r="H91" s="347"/>
      <c r="I91" s="347"/>
    </row>
    <row r="92" spans="1:9">
      <c r="A92" s="378"/>
      <c r="B92" s="378"/>
      <c r="C92" s="378"/>
      <c r="D92" s="378"/>
      <c r="E92" s="347"/>
      <c r="F92" s="347"/>
      <c r="G92" s="347"/>
      <c r="H92" s="347"/>
      <c r="I92" s="347"/>
    </row>
    <row r="93" spans="1:9">
      <c r="A93" s="378"/>
      <c r="B93" s="378"/>
      <c r="C93" s="378"/>
      <c r="D93" s="378"/>
      <c r="E93" s="347"/>
      <c r="F93" s="347"/>
      <c r="G93" s="347"/>
      <c r="H93" s="347"/>
      <c r="I93" s="347"/>
    </row>
    <row r="94" spans="1:9">
      <c r="A94" s="378"/>
      <c r="B94" s="378"/>
      <c r="C94" s="378"/>
      <c r="D94" s="378"/>
      <c r="E94" s="347"/>
      <c r="F94" s="347"/>
      <c r="G94" s="347"/>
      <c r="H94" s="347"/>
      <c r="I94" s="347"/>
    </row>
    <row r="95" spans="1:9">
      <c r="A95" s="378"/>
      <c r="B95" s="378"/>
      <c r="C95" s="378"/>
      <c r="D95" s="378"/>
      <c r="E95" s="347"/>
      <c r="F95" s="347"/>
      <c r="G95" s="347"/>
      <c r="H95" s="347"/>
      <c r="I95" s="347"/>
    </row>
    <row r="96" spans="1:9">
      <c r="A96" s="378"/>
      <c r="B96" s="378"/>
      <c r="C96" s="378"/>
      <c r="D96" s="378"/>
      <c r="E96" s="347"/>
      <c r="F96" s="347"/>
      <c r="G96" s="347"/>
      <c r="H96" s="347"/>
      <c r="I96" s="347"/>
    </row>
    <row r="97" spans="1:9">
      <c r="A97" s="378"/>
      <c r="B97" s="378"/>
      <c r="C97" s="378"/>
      <c r="D97" s="378"/>
      <c r="E97" s="347"/>
      <c r="F97" s="347"/>
      <c r="G97" s="347"/>
      <c r="H97" s="347"/>
      <c r="I97" s="347"/>
    </row>
    <row r="98" spans="1:9">
      <c r="A98" s="378"/>
      <c r="B98" s="378"/>
      <c r="C98" s="378"/>
      <c r="D98" s="378"/>
      <c r="E98" s="347"/>
      <c r="F98" s="347"/>
      <c r="G98" s="347"/>
      <c r="H98" s="347"/>
      <c r="I98" s="347"/>
    </row>
    <row r="99" spans="1:9">
      <c r="A99" s="378"/>
      <c r="B99" s="378"/>
      <c r="C99" s="378"/>
      <c r="D99" s="378"/>
      <c r="E99" s="347"/>
      <c r="F99" s="347"/>
      <c r="G99" s="347"/>
      <c r="H99" s="347"/>
      <c r="I99" s="347"/>
    </row>
    <row r="100" spans="1:9">
      <c r="A100" s="378"/>
      <c r="B100" s="378"/>
      <c r="C100" s="378"/>
      <c r="D100" s="378"/>
      <c r="E100" s="347"/>
      <c r="F100" s="347"/>
      <c r="G100" s="347"/>
      <c r="H100" s="347"/>
      <c r="I100" s="347"/>
    </row>
    <row r="101" spans="1:9">
      <c r="A101" s="378"/>
      <c r="B101" s="378"/>
      <c r="C101" s="378"/>
      <c r="D101" s="378"/>
      <c r="E101" s="347"/>
      <c r="F101" s="347"/>
      <c r="G101" s="347"/>
      <c r="H101" s="347"/>
      <c r="I101" s="347"/>
    </row>
    <row r="102" spans="1:9">
      <c r="A102" s="378"/>
      <c r="B102" s="378"/>
      <c r="C102" s="378"/>
      <c r="D102" s="378"/>
      <c r="E102" s="347"/>
      <c r="F102" s="347"/>
      <c r="G102" s="347"/>
      <c r="H102" s="347"/>
      <c r="I102" s="347"/>
    </row>
    <row r="103" spans="1:9">
      <c r="A103" s="378"/>
      <c r="B103" s="378"/>
      <c r="C103" s="378"/>
      <c r="D103" s="378"/>
      <c r="E103" s="347"/>
      <c r="F103" s="347"/>
      <c r="G103" s="347"/>
      <c r="H103" s="347"/>
      <c r="I103" s="347"/>
    </row>
    <row r="104" spans="1:9">
      <c r="A104" s="378"/>
      <c r="B104" s="378"/>
      <c r="C104" s="378"/>
      <c r="D104" s="378"/>
      <c r="E104" s="347"/>
      <c r="F104" s="347"/>
      <c r="G104" s="347"/>
      <c r="H104" s="347"/>
      <c r="I104" s="347"/>
    </row>
    <row r="105" spans="1:9">
      <c r="A105" s="378"/>
      <c r="B105" s="378"/>
      <c r="C105" s="378"/>
      <c r="D105" s="378"/>
      <c r="E105" s="347"/>
      <c r="F105" s="347"/>
      <c r="G105" s="347"/>
      <c r="H105" s="347"/>
      <c r="I105" s="347"/>
    </row>
    <row r="106" spans="1:9">
      <c r="A106" s="378"/>
      <c r="B106" s="378"/>
      <c r="C106" s="378"/>
      <c r="D106" s="378"/>
      <c r="E106" s="347"/>
      <c r="F106" s="347"/>
      <c r="G106" s="347"/>
      <c r="H106" s="347"/>
      <c r="I106" s="347"/>
    </row>
    <row r="107" spans="1:9">
      <c r="A107" s="378"/>
      <c r="B107" s="378"/>
      <c r="C107" s="378"/>
      <c r="D107" s="378"/>
      <c r="E107" s="347"/>
      <c r="F107" s="347"/>
      <c r="G107" s="347"/>
      <c r="H107" s="347"/>
      <c r="I107" s="347"/>
    </row>
    <row r="108" spans="1:9">
      <c r="A108" s="378"/>
      <c r="B108" s="378"/>
      <c r="C108" s="378"/>
      <c r="D108" s="378"/>
      <c r="E108" s="347"/>
      <c r="F108" s="347"/>
      <c r="G108" s="347"/>
      <c r="H108" s="347"/>
      <c r="I108" s="347"/>
    </row>
    <row r="109" spans="1:9">
      <c r="A109" s="378"/>
      <c r="B109" s="378"/>
      <c r="C109" s="378"/>
      <c r="D109" s="378"/>
      <c r="E109" s="347"/>
      <c r="F109" s="347"/>
      <c r="G109" s="347"/>
      <c r="H109" s="347"/>
      <c r="I109" s="347"/>
    </row>
    <row r="110" spans="1:9">
      <c r="A110" s="378"/>
      <c r="B110" s="378"/>
      <c r="C110" s="378"/>
      <c r="D110" s="378"/>
      <c r="E110" s="347"/>
      <c r="F110" s="347"/>
      <c r="G110" s="347"/>
      <c r="H110" s="347"/>
      <c r="I110" s="347"/>
    </row>
    <row r="111" spans="1:9">
      <c r="A111" s="378"/>
      <c r="B111" s="378"/>
      <c r="C111" s="378"/>
      <c r="D111" s="378"/>
      <c r="E111" s="347"/>
      <c r="F111" s="347"/>
      <c r="G111" s="347"/>
      <c r="H111" s="347"/>
      <c r="I111" s="347"/>
    </row>
    <row r="112" spans="1:9">
      <c r="A112" s="378"/>
      <c r="B112" s="378"/>
      <c r="C112" s="378"/>
      <c r="D112" s="378"/>
      <c r="E112" s="347"/>
      <c r="F112" s="347"/>
      <c r="G112" s="347"/>
      <c r="H112" s="347"/>
      <c r="I112" s="347"/>
    </row>
    <row r="113" spans="1:9">
      <c r="A113" s="378"/>
      <c r="B113" s="378"/>
      <c r="C113" s="378"/>
      <c r="D113" s="378"/>
      <c r="E113" s="347"/>
      <c r="F113" s="347"/>
      <c r="G113" s="347"/>
      <c r="H113" s="347"/>
      <c r="I113" s="347"/>
    </row>
    <row r="114" spans="1:9">
      <c r="A114" s="380"/>
      <c r="B114" s="378"/>
      <c r="C114" s="378"/>
      <c r="D114" s="378"/>
      <c r="E114" s="347"/>
      <c r="F114" s="347"/>
      <c r="G114" s="347"/>
      <c r="H114" s="347"/>
      <c r="I114" s="347"/>
    </row>
    <row r="115" spans="1:9">
      <c r="A115" s="378"/>
      <c r="B115" s="378"/>
      <c r="C115" s="378"/>
      <c r="D115" s="378"/>
      <c r="E115" s="347"/>
      <c r="F115" s="347"/>
      <c r="G115" s="347"/>
      <c r="H115" s="347"/>
      <c r="I115" s="347"/>
    </row>
    <row r="116" spans="1:9">
      <c r="A116" s="378"/>
      <c r="B116" s="378"/>
      <c r="C116" s="378"/>
      <c r="D116" s="378"/>
      <c r="E116" s="347"/>
      <c r="F116" s="347"/>
      <c r="G116" s="347"/>
      <c r="H116" s="347"/>
      <c r="I116" s="347"/>
    </row>
    <row r="117" spans="1:9">
      <c r="A117" s="378"/>
      <c r="B117" s="378"/>
      <c r="C117" s="378"/>
      <c r="D117" s="378"/>
      <c r="E117" s="347"/>
      <c r="F117" s="347"/>
      <c r="G117" s="347"/>
      <c r="H117" s="347"/>
      <c r="I117" s="347"/>
    </row>
    <row r="118" spans="1:9">
      <c r="A118" s="378"/>
      <c r="B118" s="378"/>
      <c r="C118" s="378"/>
      <c r="D118" s="378"/>
      <c r="E118" s="347"/>
      <c r="F118" s="347"/>
      <c r="G118" s="347"/>
      <c r="H118" s="347"/>
      <c r="I118" s="347"/>
    </row>
    <row r="119" spans="1:9">
      <c r="A119" s="378"/>
      <c r="B119" s="378"/>
      <c r="C119" s="378"/>
      <c r="D119" s="378"/>
      <c r="E119" s="347"/>
      <c r="F119" s="347"/>
      <c r="G119" s="347"/>
      <c r="H119" s="347"/>
      <c r="I119" s="347"/>
    </row>
    <row r="120" spans="1:9">
      <c r="A120" s="378"/>
      <c r="B120" s="378"/>
      <c r="C120" s="378"/>
      <c r="D120" s="378"/>
      <c r="E120" s="347"/>
      <c r="F120" s="347"/>
      <c r="G120" s="347"/>
      <c r="H120" s="347"/>
      <c r="I120" s="347"/>
    </row>
    <row r="121" spans="1:9">
      <c r="A121" s="378"/>
      <c r="B121" s="378"/>
      <c r="C121" s="378"/>
      <c r="D121" s="378"/>
      <c r="E121" s="347"/>
      <c r="F121" s="347"/>
      <c r="G121" s="347"/>
      <c r="H121" s="347"/>
      <c r="I121" s="347"/>
    </row>
    <row r="122" spans="1:9">
      <c r="A122" s="378"/>
      <c r="B122" s="378"/>
      <c r="C122" s="378"/>
      <c r="D122" s="378"/>
      <c r="E122" s="347"/>
      <c r="F122" s="347"/>
      <c r="G122" s="347"/>
      <c r="H122" s="347"/>
      <c r="I122" s="347"/>
    </row>
    <row r="123" spans="1:9">
      <c r="A123" s="378"/>
      <c r="B123" s="378"/>
      <c r="C123" s="378"/>
      <c r="D123" s="378"/>
      <c r="E123" s="347"/>
      <c r="F123" s="347"/>
      <c r="G123" s="347"/>
      <c r="H123" s="347"/>
      <c r="I123" s="347"/>
    </row>
    <row r="124" spans="1:9">
      <c r="A124" s="379"/>
      <c r="B124" s="378"/>
      <c r="C124" s="379"/>
      <c r="D124" s="379"/>
      <c r="E124" s="347"/>
      <c r="F124" s="347"/>
      <c r="G124" s="347"/>
      <c r="H124" s="347"/>
      <c r="I124" s="347"/>
    </row>
    <row r="125" spans="1:9">
      <c r="A125" s="379"/>
      <c r="B125" s="378"/>
      <c r="C125" s="379"/>
      <c r="D125" s="379"/>
      <c r="E125" s="347"/>
      <c r="F125" s="347"/>
      <c r="G125" s="347"/>
      <c r="H125" s="347"/>
      <c r="I125" s="347"/>
    </row>
    <row r="126" spans="1:9">
      <c r="A126" s="379"/>
      <c r="B126" s="378"/>
      <c r="C126" s="379"/>
      <c r="D126" s="379"/>
      <c r="E126" s="347"/>
      <c r="F126" s="347"/>
      <c r="G126" s="347"/>
      <c r="H126" s="347"/>
      <c r="I126" s="347"/>
    </row>
    <row r="127" spans="1:9">
      <c r="A127" s="379"/>
      <c r="B127" s="378"/>
      <c r="C127" s="379"/>
      <c r="D127" s="379"/>
      <c r="E127" s="347"/>
      <c r="F127" s="347"/>
      <c r="G127" s="347"/>
      <c r="H127" s="347"/>
      <c r="I127" s="347"/>
    </row>
    <row r="128" spans="1:9">
      <c r="A128" s="379"/>
      <c r="B128" s="378"/>
      <c r="C128" s="379"/>
      <c r="D128" s="379"/>
      <c r="E128" s="347"/>
      <c r="F128" s="347"/>
      <c r="G128" s="347"/>
      <c r="H128" s="347"/>
      <c r="I128" s="347"/>
    </row>
    <row r="129" spans="1:9">
      <c r="A129" s="379"/>
      <c r="B129" s="378"/>
      <c r="C129" s="379"/>
      <c r="D129" s="379"/>
      <c r="E129" s="347"/>
      <c r="F129" s="347"/>
      <c r="G129" s="347"/>
      <c r="H129" s="347"/>
      <c r="I129" s="347"/>
    </row>
    <row r="130" spans="1:9">
      <c r="A130" s="378"/>
      <c r="B130" s="378"/>
      <c r="C130" s="378"/>
      <c r="D130" s="378"/>
      <c r="E130" s="347"/>
      <c r="F130" s="347"/>
      <c r="G130" s="347"/>
      <c r="H130" s="347"/>
      <c r="I130" s="347"/>
    </row>
    <row r="131" spans="1:9">
      <c r="A131" s="378"/>
      <c r="B131" s="378"/>
      <c r="C131" s="378"/>
      <c r="D131" s="378"/>
      <c r="E131" s="347"/>
      <c r="F131" s="347"/>
      <c r="G131" s="347"/>
      <c r="H131" s="347"/>
      <c r="I131" s="347"/>
    </row>
    <row r="132" spans="1:9">
      <c r="A132" s="378"/>
      <c r="B132" s="378"/>
      <c r="C132" s="378"/>
      <c r="D132" s="378"/>
      <c r="E132" s="347"/>
      <c r="F132" s="347"/>
      <c r="G132" s="347"/>
      <c r="H132" s="347"/>
      <c r="I132" s="347"/>
    </row>
    <row r="133" spans="1:9">
      <c r="A133" s="378"/>
      <c r="B133" s="378"/>
      <c r="C133" s="378"/>
      <c r="D133" s="378"/>
      <c r="E133" s="347"/>
      <c r="F133" s="347"/>
      <c r="G133" s="347"/>
      <c r="H133" s="347"/>
      <c r="I133" s="347"/>
    </row>
    <row r="134" spans="1:9">
      <c r="A134" s="378"/>
      <c r="B134" s="378"/>
      <c r="C134" s="378"/>
      <c r="D134" s="378"/>
      <c r="E134" s="347"/>
      <c r="F134" s="347"/>
      <c r="G134" s="347"/>
      <c r="H134" s="347"/>
      <c r="I134" s="347"/>
    </row>
    <row r="135" spans="1:9">
      <c r="A135" s="378"/>
      <c r="B135" s="378"/>
      <c r="C135" s="378"/>
      <c r="D135" s="378"/>
      <c r="E135" s="347"/>
      <c r="F135" s="347"/>
      <c r="G135" s="347"/>
      <c r="H135" s="347"/>
      <c r="I135" s="347"/>
    </row>
    <row r="136" spans="1:9">
      <c r="A136" s="378"/>
      <c r="B136" s="378"/>
      <c r="C136" s="378"/>
      <c r="D136" s="378"/>
      <c r="E136" s="347"/>
      <c r="F136" s="347"/>
      <c r="G136" s="347"/>
      <c r="H136" s="347"/>
      <c r="I136" s="347"/>
    </row>
    <row r="137" spans="1:9">
      <c r="A137" s="378"/>
      <c r="B137" s="378"/>
      <c r="C137" s="378"/>
      <c r="D137" s="378"/>
      <c r="E137" s="347"/>
      <c r="F137" s="347"/>
      <c r="G137" s="347"/>
      <c r="H137" s="347"/>
      <c r="I137" s="347"/>
    </row>
    <row r="138" spans="1:9">
      <c r="A138" s="378"/>
      <c r="B138" s="378"/>
      <c r="C138" s="378"/>
      <c r="D138" s="378"/>
      <c r="E138" s="347"/>
      <c r="F138" s="347"/>
      <c r="G138" s="347"/>
      <c r="H138" s="347"/>
      <c r="I138" s="347"/>
    </row>
    <row r="139" spans="1:9">
      <c r="A139" s="378"/>
      <c r="B139" s="378"/>
      <c r="C139" s="378"/>
      <c r="D139" s="378"/>
      <c r="E139" s="347"/>
      <c r="F139" s="347"/>
      <c r="G139" s="347"/>
      <c r="H139" s="347"/>
      <c r="I139" s="347"/>
    </row>
    <row r="140" spans="1:9">
      <c r="A140" s="378"/>
      <c r="B140" s="378"/>
      <c r="C140" s="378"/>
      <c r="D140" s="378"/>
      <c r="E140" s="347"/>
      <c r="F140" s="347"/>
      <c r="G140" s="347"/>
      <c r="H140" s="347"/>
      <c r="I140" s="347"/>
    </row>
    <row r="141" spans="1:9">
      <c r="A141" s="378"/>
      <c r="B141" s="378"/>
      <c r="C141" s="378"/>
      <c r="D141" s="378"/>
      <c r="E141" s="347"/>
      <c r="F141" s="347"/>
      <c r="G141" s="347"/>
      <c r="H141" s="347"/>
      <c r="I141" s="347"/>
    </row>
    <row r="142" spans="1:9">
      <c r="A142" s="378"/>
      <c r="B142" s="378"/>
      <c r="C142" s="378"/>
      <c r="D142" s="378"/>
      <c r="E142" s="347"/>
      <c r="F142" s="347"/>
      <c r="G142" s="347"/>
      <c r="H142" s="347"/>
      <c r="I142" s="347"/>
    </row>
    <row r="143" spans="1:9">
      <c r="A143" s="378"/>
      <c r="B143" s="378"/>
      <c r="C143" s="378"/>
      <c r="D143" s="378"/>
      <c r="E143" s="347"/>
      <c r="F143" s="347"/>
      <c r="G143" s="347"/>
      <c r="H143" s="347"/>
      <c r="I143" s="347"/>
    </row>
    <row r="144" spans="1:9">
      <c r="A144" s="378"/>
      <c r="B144" s="378"/>
      <c r="C144" s="378"/>
      <c r="D144" s="378"/>
      <c r="E144" s="347"/>
      <c r="F144" s="347"/>
      <c r="G144" s="347"/>
      <c r="H144" s="347"/>
      <c r="I144" s="347"/>
    </row>
    <row r="145" spans="1:9">
      <c r="A145" s="378"/>
      <c r="B145" s="378"/>
      <c r="C145" s="378"/>
      <c r="D145" s="378"/>
      <c r="E145" s="347"/>
      <c r="F145" s="347"/>
      <c r="G145" s="347"/>
      <c r="H145" s="347"/>
      <c r="I145" s="347"/>
    </row>
    <row r="146" spans="1:9">
      <c r="A146" s="378"/>
      <c r="B146" s="378"/>
      <c r="C146" s="378"/>
      <c r="D146" s="378"/>
      <c r="E146" s="347"/>
      <c r="F146" s="347"/>
      <c r="G146" s="347"/>
      <c r="H146" s="347"/>
      <c r="I146" s="347"/>
    </row>
    <row r="147" spans="1:9">
      <c r="A147" s="378"/>
      <c r="B147" s="378"/>
      <c r="C147" s="378"/>
      <c r="D147" s="378"/>
      <c r="E147" s="347"/>
      <c r="F147" s="347"/>
      <c r="G147" s="347"/>
      <c r="H147" s="347"/>
      <c r="I147" s="347"/>
    </row>
    <row r="148" spans="1:9">
      <c r="A148" s="378"/>
      <c r="B148" s="378"/>
      <c r="C148" s="378"/>
      <c r="D148" s="378"/>
      <c r="E148" s="347"/>
      <c r="F148" s="347"/>
      <c r="G148" s="347"/>
      <c r="H148" s="347"/>
      <c r="I148" s="347"/>
    </row>
    <row r="149" spans="1:9">
      <c r="A149" s="378"/>
      <c r="B149" s="378"/>
      <c r="C149" s="378"/>
      <c r="D149" s="378"/>
      <c r="E149" s="347"/>
      <c r="F149" s="347"/>
      <c r="G149" s="347"/>
      <c r="H149" s="347"/>
      <c r="I149" s="347"/>
    </row>
    <row r="150" spans="1:9">
      <c r="A150" s="378"/>
      <c r="B150" s="378"/>
      <c r="C150" s="378"/>
      <c r="D150" s="378"/>
      <c r="E150" s="347"/>
      <c r="F150" s="347"/>
      <c r="G150" s="347"/>
      <c r="H150" s="347"/>
      <c r="I150" s="347"/>
    </row>
    <row r="151" spans="1:9">
      <c r="A151" s="378"/>
      <c r="B151" s="378"/>
      <c r="C151" s="378"/>
      <c r="D151" s="378"/>
      <c r="E151" s="347"/>
      <c r="F151" s="347"/>
      <c r="G151" s="347"/>
      <c r="H151" s="347"/>
      <c r="I151" s="347"/>
    </row>
    <row r="152" spans="1:9">
      <c r="A152" s="378"/>
      <c r="B152" s="378"/>
      <c r="C152" s="378"/>
      <c r="D152" s="378"/>
      <c r="E152" s="347"/>
      <c r="F152" s="347"/>
      <c r="G152" s="347"/>
      <c r="H152" s="347"/>
      <c r="I152" s="347"/>
    </row>
    <row r="153" spans="1:9">
      <c r="A153" s="378"/>
      <c r="B153" s="378"/>
      <c r="C153" s="378"/>
      <c r="D153" s="378"/>
      <c r="E153" s="347"/>
      <c r="F153" s="347"/>
      <c r="G153" s="347"/>
      <c r="H153" s="347"/>
      <c r="I153" s="347"/>
    </row>
    <row r="154" spans="1:9">
      <c r="A154" s="378"/>
      <c r="B154" s="378"/>
      <c r="C154" s="378"/>
      <c r="D154" s="378"/>
      <c r="E154" s="347"/>
      <c r="F154" s="347"/>
      <c r="G154" s="347"/>
      <c r="H154" s="347"/>
      <c r="I154" s="347"/>
    </row>
    <row r="155" spans="1:9">
      <c r="A155" s="378"/>
      <c r="B155" s="378"/>
      <c r="C155" s="378"/>
      <c r="D155" s="378"/>
      <c r="E155" s="347"/>
      <c r="F155" s="347"/>
      <c r="G155" s="347"/>
      <c r="H155" s="347"/>
      <c r="I155" s="347"/>
    </row>
    <row r="156" spans="1:9">
      <c r="A156" s="378"/>
      <c r="B156" s="378"/>
      <c r="C156" s="378"/>
      <c r="D156" s="378"/>
      <c r="E156" s="347"/>
      <c r="F156" s="347"/>
      <c r="G156" s="347"/>
      <c r="H156" s="347"/>
      <c r="I156" s="347"/>
    </row>
    <row r="157" spans="1:9">
      <c r="A157" s="378"/>
      <c r="B157" s="378"/>
      <c r="C157" s="378"/>
      <c r="D157" s="378"/>
      <c r="E157" s="347"/>
      <c r="F157" s="347"/>
      <c r="G157" s="347"/>
      <c r="H157" s="347"/>
      <c r="I157" s="347"/>
    </row>
    <row r="158" spans="1:9">
      <c r="A158" s="378"/>
      <c r="B158" s="378"/>
      <c r="C158" s="378"/>
      <c r="D158" s="378"/>
      <c r="E158" s="347"/>
      <c r="F158" s="347"/>
      <c r="G158" s="347"/>
      <c r="H158" s="347"/>
      <c r="I158" s="347"/>
    </row>
    <row r="159" spans="1:9">
      <c r="A159" s="378"/>
      <c r="B159" s="378"/>
      <c r="C159" s="378"/>
      <c r="D159" s="378"/>
      <c r="E159" s="347"/>
      <c r="F159" s="347"/>
      <c r="G159" s="347"/>
      <c r="H159" s="347"/>
      <c r="I159" s="347"/>
    </row>
    <row r="160" spans="1:9">
      <c r="A160" s="378"/>
      <c r="B160" s="378"/>
      <c r="C160" s="378"/>
      <c r="D160" s="378"/>
      <c r="E160" s="347"/>
      <c r="F160" s="347"/>
      <c r="G160" s="347"/>
      <c r="H160" s="347"/>
      <c r="I160" s="347"/>
    </row>
    <row r="161" spans="1:9">
      <c r="A161" s="378"/>
      <c r="B161" s="378"/>
      <c r="C161" s="378"/>
      <c r="D161" s="378"/>
      <c r="E161" s="347"/>
      <c r="F161" s="347"/>
      <c r="G161" s="347"/>
      <c r="H161" s="347"/>
      <c r="I161" s="347"/>
    </row>
    <row r="162" spans="1:9">
      <c r="A162" s="378"/>
      <c r="B162" s="378"/>
      <c r="C162" s="378"/>
      <c r="D162" s="378"/>
      <c r="E162" s="347"/>
      <c r="F162" s="347"/>
      <c r="G162" s="347"/>
      <c r="H162" s="347"/>
      <c r="I162" s="347"/>
    </row>
    <row r="163" spans="1:9">
      <c r="A163" s="378"/>
      <c r="B163" s="378"/>
      <c r="C163" s="378"/>
      <c r="D163" s="378"/>
      <c r="E163" s="347"/>
      <c r="F163" s="347"/>
      <c r="G163" s="347"/>
      <c r="H163" s="347"/>
      <c r="I163" s="347"/>
    </row>
    <row r="164" spans="1:9">
      <c r="A164" s="378"/>
      <c r="B164" s="378"/>
      <c r="C164" s="378"/>
      <c r="D164" s="378"/>
      <c r="E164" s="347"/>
      <c r="F164" s="347"/>
      <c r="G164" s="347"/>
      <c r="H164" s="347"/>
      <c r="I164" s="347"/>
    </row>
    <row r="165" spans="1:9">
      <c r="A165" s="378"/>
      <c r="B165" s="378"/>
      <c r="C165" s="378"/>
      <c r="D165" s="378"/>
      <c r="E165" s="347"/>
      <c r="F165" s="347"/>
      <c r="G165" s="347"/>
      <c r="H165" s="347"/>
      <c r="I165" s="347"/>
    </row>
    <row r="166" spans="1:9">
      <c r="A166" s="378"/>
      <c r="B166" s="378"/>
      <c r="C166" s="378"/>
      <c r="D166" s="378"/>
      <c r="E166" s="347"/>
      <c r="F166" s="347"/>
      <c r="G166" s="347"/>
      <c r="H166" s="347"/>
      <c r="I166" s="347"/>
    </row>
    <row r="167" spans="1:9">
      <c r="A167" s="378"/>
      <c r="B167" s="378"/>
      <c r="C167" s="378"/>
      <c r="D167" s="378"/>
      <c r="E167" s="347"/>
      <c r="F167" s="347"/>
      <c r="G167" s="347"/>
      <c r="H167" s="347"/>
      <c r="I167" s="347"/>
    </row>
    <row r="168" spans="1:9">
      <c r="A168" s="378"/>
      <c r="B168" s="378"/>
      <c r="C168" s="378"/>
      <c r="D168" s="378"/>
      <c r="E168" s="347"/>
      <c r="F168" s="347"/>
      <c r="G168" s="347"/>
      <c r="H168" s="347"/>
      <c r="I168" s="347"/>
    </row>
    <row r="169" spans="1:9">
      <c r="A169" s="378"/>
      <c r="B169" s="378"/>
      <c r="C169" s="378"/>
      <c r="D169" s="378"/>
      <c r="E169" s="347"/>
      <c r="F169" s="347"/>
      <c r="G169" s="347"/>
      <c r="H169" s="347"/>
      <c r="I169" s="347"/>
    </row>
    <row r="170" spans="1:9">
      <c r="A170" s="378"/>
      <c r="B170" s="378"/>
      <c r="C170" s="378"/>
      <c r="D170" s="378"/>
      <c r="E170" s="347"/>
      <c r="F170" s="347"/>
      <c r="G170" s="347"/>
      <c r="H170" s="347"/>
      <c r="I170" s="347"/>
    </row>
    <row r="171" spans="1:9">
      <c r="A171" s="378"/>
      <c r="B171" s="378"/>
      <c r="C171" s="378"/>
      <c r="D171" s="378"/>
      <c r="E171" s="347"/>
      <c r="F171" s="347"/>
      <c r="G171" s="347"/>
      <c r="H171" s="347"/>
      <c r="I171" s="347"/>
    </row>
    <row r="172" spans="1:9">
      <c r="A172" s="378"/>
      <c r="B172" s="378"/>
      <c r="C172" s="378"/>
      <c r="D172" s="378"/>
      <c r="E172" s="347"/>
      <c r="F172" s="347"/>
      <c r="G172" s="347"/>
      <c r="H172" s="347"/>
      <c r="I172" s="347"/>
    </row>
    <row r="173" spans="1:9">
      <c r="A173" s="378"/>
      <c r="B173" s="378"/>
      <c r="C173" s="378"/>
      <c r="D173" s="378"/>
      <c r="E173" s="347"/>
      <c r="F173" s="347"/>
      <c r="G173" s="347"/>
      <c r="H173" s="347"/>
      <c r="I173" s="347"/>
    </row>
    <row r="174" spans="1:9">
      <c r="A174" s="378"/>
      <c r="B174" s="378"/>
      <c r="C174" s="378"/>
      <c r="D174" s="378"/>
      <c r="E174" s="347"/>
      <c r="F174" s="347"/>
      <c r="G174" s="347"/>
      <c r="H174" s="347"/>
      <c r="I174" s="347"/>
    </row>
    <row r="175" spans="1:9">
      <c r="A175" s="378"/>
      <c r="B175" s="378"/>
      <c r="C175" s="378"/>
      <c r="D175" s="378"/>
      <c r="E175" s="347"/>
      <c r="F175" s="347"/>
      <c r="G175" s="347"/>
      <c r="H175" s="347"/>
      <c r="I175" s="347"/>
    </row>
    <row r="176" spans="1:9">
      <c r="A176" s="378"/>
      <c r="B176" s="378"/>
      <c r="C176" s="378"/>
      <c r="D176" s="378"/>
      <c r="E176" s="347"/>
      <c r="F176" s="347"/>
      <c r="G176" s="347"/>
      <c r="H176" s="347"/>
      <c r="I176" s="347"/>
    </row>
    <row r="177" spans="1:9">
      <c r="A177" s="378"/>
      <c r="B177" s="378"/>
      <c r="C177" s="378"/>
      <c r="D177" s="378"/>
      <c r="E177" s="347"/>
      <c r="F177" s="347"/>
      <c r="G177" s="347"/>
      <c r="H177" s="347"/>
      <c r="I177" s="347"/>
    </row>
    <row r="178" spans="1:9">
      <c r="A178" s="378"/>
      <c r="B178" s="378"/>
      <c r="C178" s="378"/>
      <c r="D178" s="378"/>
      <c r="E178" s="347"/>
      <c r="F178" s="347"/>
      <c r="G178" s="347"/>
      <c r="H178" s="347"/>
      <c r="I178" s="347"/>
    </row>
    <row r="179" spans="1:9">
      <c r="A179" s="378"/>
      <c r="B179" s="378"/>
      <c r="C179" s="378"/>
      <c r="D179" s="378"/>
      <c r="E179" s="347"/>
      <c r="F179" s="347"/>
      <c r="G179" s="347"/>
      <c r="H179" s="347"/>
      <c r="I179" s="347"/>
    </row>
    <row r="180" spans="1:9">
      <c r="A180" s="378"/>
      <c r="B180" s="378"/>
      <c r="C180" s="378"/>
      <c r="D180" s="378"/>
      <c r="E180" s="347"/>
      <c r="F180" s="347"/>
      <c r="G180" s="347"/>
      <c r="H180" s="347"/>
      <c r="I180" s="347"/>
    </row>
    <row r="181" spans="1:9">
      <c r="A181" s="378"/>
      <c r="B181" s="378"/>
      <c r="C181" s="378"/>
      <c r="D181" s="378"/>
      <c r="E181" s="347"/>
      <c r="F181" s="347"/>
      <c r="G181" s="347"/>
      <c r="H181" s="347"/>
      <c r="I181" s="347"/>
    </row>
    <row r="182" spans="1:9">
      <c r="A182" s="378"/>
      <c r="B182" s="378"/>
      <c r="C182" s="378"/>
      <c r="D182" s="378"/>
      <c r="E182" s="347"/>
      <c r="F182" s="347"/>
      <c r="G182" s="347"/>
      <c r="H182" s="347"/>
      <c r="I182" s="347"/>
    </row>
    <row r="183" spans="1:9">
      <c r="A183" s="378"/>
      <c r="B183" s="378"/>
      <c r="C183" s="378"/>
      <c r="D183" s="378"/>
      <c r="E183" s="347"/>
      <c r="F183" s="347"/>
      <c r="G183" s="347"/>
      <c r="H183" s="347"/>
      <c r="I183" s="347"/>
    </row>
    <row r="184" spans="1:9">
      <c r="A184" s="378"/>
      <c r="B184" s="378"/>
      <c r="C184" s="378"/>
      <c r="D184" s="378"/>
      <c r="E184" s="347"/>
      <c r="F184" s="347"/>
      <c r="G184" s="347"/>
      <c r="H184" s="347"/>
      <c r="I184" s="347"/>
    </row>
    <row r="185" spans="1:9">
      <c r="A185" s="378"/>
      <c r="B185" s="378"/>
      <c r="C185" s="378"/>
      <c r="D185" s="378"/>
      <c r="E185" s="347"/>
      <c r="F185" s="347"/>
      <c r="G185" s="347"/>
      <c r="H185" s="347"/>
      <c r="I185" s="347"/>
    </row>
    <row r="186" spans="1:9">
      <c r="A186" s="378"/>
      <c r="B186" s="378"/>
      <c r="C186" s="378"/>
      <c r="D186" s="378"/>
      <c r="E186" s="347"/>
      <c r="F186" s="347"/>
      <c r="G186" s="347"/>
      <c r="H186" s="347"/>
      <c r="I186" s="347"/>
    </row>
    <row r="187" spans="1:9">
      <c r="A187" s="378"/>
      <c r="B187" s="378"/>
      <c r="C187" s="378"/>
      <c r="D187" s="378"/>
      <c r="E187" s="347"/>
      <c r="F187" s="347"/>
      <c r="G187" s="347"/>
      <c r="H187" s="347"/>
      <c r="I187" s="347"/>
    </row>
    <row r="188" spans="1:9">
      <c r="A188" s="378"/>
      <c r="B188" s="378"/>
      <c r="C188" s="378"/>
      <c r="D188" s="378"/>
      <c r="E188" s="347"/>
      <c r="F188" s="347"/>
      <c r="G188" s="347"/>
      <c r="H188" s="347"/>
      <c r="I188" s="347"/>
    </row>
    <row r="189" spans="1:9">
      <c r="A189" s="378"/>
      <c r="B189" s="378"/>
      <c r="C189" s="378"/>
      <c r="D189" s="378"/>
      <c r="E189" s="347"/>
      <c r="F189" s="347"/>
      <c r="G189" s="347"/>
      <c r="H189" s="347"/>
      <c r="I189" s="347"/>
    </row>
    <row r="190" spans="1:9">
      <c r="A190" s="378"/>
      <c r="B190" s="378"/>
      <c r="C190" s="378"/>
      <c r="D190" s="378"/>
      <c r="E190" s="347"/>
      <c r="F190" s="347"/>
      <c r="G190" s="347"/>
      <c r="H190" s="347"/>
      <c r="I190" s="347"/>
    </row>
    <row r="191" spans="1:9">
      <c r="A191" s="378"/>
      <c r="B191" s="378"/>
      <c r="C191" s="378"/>
      <c r="D191" s="378"/>
      <c r="E191" s="347"/>
      <c r="F191" s="347"/>
      <c r="G191" s="347"/>
      <c r="H191" s="347"/>
      <c r="I191" s="347"/>
    </row>
    <row r="192" spans="1:9">
      <c r="A192" s="378"/>
      <c r="B192" s="378"/>
      <c r="C192" s="378"/>
      <c r="D192" s="378"/>
      <c r="E192" s="347"/>
      <c r="F192" s="347"/>
      <c r="G192" s="347"/>
      <c r="H192" s="347"/>
      <c r="I192" s="347"/>
    </row>
    <row r="193" spans="1:9">
      <c r="A193" s="378"/>
      <c r="B193" s="378"/>
      <c r="C193" s="378"/>
      <c r="D193" s="378"/>
      <c r="E193" s="347"/>
      <c r="F193" s="347"/>
      <c r="G193" s="347"/>
      <c r="H193" s="347"/>
      <c r="I193" s="347"/>
    </row>
    <row r="194" spans="1:9">
      <c r="A194" s="378"/>
      <c r="B194" s="378"/>
      <c r="C194" s="378"/>
      <c r="D194" s="378"/>
      <c r="E194" s="347"/>
      <c r="F194" s="347"/>
      <c r="G194" s="347"/>
      <c r="H194" s="347"/>
      <c r="I194" s="347"/>
    </row>
    <row r="195" spans="1:9">
      <c r="A195" s="378"/>
      <c r="B195" s="378"/>
      <c r="C195" s="378"/>
      <c r="D195" s="378"/>
      <c r="E195" s="347"/>
      <c r="F195" s="347"/>
      <c r="G195" s="347"/>
      <c r="H195" s="347"/>
      <c r="I195" s="347"/>
    </row>
    <row r="196" spans="1:9">
      <c r="A196" s="378"/>
      <c r="B196" s="378"/>
      <c r="C196" s="378"/>
      <c r="D196" s="378"/>
      <c r="E196" s="347"/>
      <c r="F196" s="347"/>
      <c r="G196" s="347"/>
      <c r="H196" s="347"/>
      <c r="I196" s="347"/>
    </row>
    <row r="197" spans="1:9">
      <c r="A197" s="378"/>
      <c r="B197" s="378"/>
      <c r="C197" s="378"/>
      <c r="D197" s="378"/>
      <c r="E197" s="347"/>
      <c r="F197" s="347"/>
      <c r="G197" s="347"/>
      <c r="H197" s="347"/>
      <c r="I197" s="347"/>
    </row>
    <row r="198" spans="1:9">
      <c r="A198" s="378"/>
      <c r="B198" s="378"/>
      <c r="C198" s="378"/>
      <c r="D198" s="378"/>
      <c r="E198" s="347"/>
      <c r="F198" s="347"/>
      <c r="G198" s="347"/>
      <c r="H198" s="347"/>
      <c r="I198" s="347"/>
    </row>
    <row r="199" spans="1:9">
      <c r="A199" s="378"/>
      <c r="B199" s="378"/>
      <c r="C199" s="378"/>
      <c r="D199" s="378"/>
      <c r="E199" s="347"/>
      <c r="F199" s="347"/>
      <c r="G199" s="347"/>
      <c r="H199" s="347"/>
      <c r="I199" s="347"/>
    </row>
    <row r="200" spans="1:9">
      <c r="A200" s="378"/>
      <c r="B200" s="378"/>
      <c r="C200" s="378"/>
      <c r="D200" s="378"/>
      <c r="E200" s="347"/>
      <c r="F200" s="347"/>
      <c r="G200" s="347"/>
      <c r="H200" s="347"/>
      <c r="I200" s="347"/>
    </row>
    <row r="201" spans="1:9">
      <c r="A201" s="378"/>
      <c r="B201" s="378"/>
      <c r="C201" s="378"/>
      <c r="D201" s="378"/>
      <c r="E201" s="347"/>
      <c r="F201" s="347"/>
      <c r="G201" s="347"/>
      <c r="H201" s="347"/>
      <c r="I201" s="347"/>
    </row>
    <row r="202" spans="1:9">
      <c r="A202" s="378"/>
      <c r="B202" s="378"/>
      <c r="C202" s="378"/>
      <c r="D202" s="378"/>
      <c r="E202" s="347"/>
      <c r="F202" s="347"/>
      <c r="G202" s="347"/>
      <c r="H202" s="347"/>
      <c r="I202" s="347"/>
    </row>
    <row r="203" spans="1:9">
      <c r="A203" s="378"/>
      <c r="B203" s="378"/>
      <c r="C203" s="378"/>
      <c r="D203" s="378"/>
      <c r="E203" s="347"/>
      <c r="F203" s="347"/>
      <c r="G203" s="347"/>
      <c r="H203" s="347"/>
      <c r="I203" s="347"/>
    </row>
    <row r="204" spans="1:9">
      <c r="A204" s="378"/>
      <c r="B204" s="378"/>
      <c r="C204" s="378"/>
      <c r="D204" s="378"/>
      <c r="E204" s="347"/>
      <c r="F204" s="347"/>
      <c r="G204" s="347"/>
      <c r="H204" s="347"/>
      <c r="I204" s="347"/>
    </row>
    <row r="205" spans="1:9">
      <c r="A205" s="378"/>
      <c r="B205" s="378"/>
      <c r="C205" s="378"/>
      <c r="D205" s="378"/>
      <c r="E205" s="347"/>
      <c r="F205" s="347"/>
      <c r="G205" s="347"/>
      <c r="H205" s="347"/>
      <c r="I205" s="347"/>
    </row>
    <row r="206" spans="1:9">
      <c r="A206" s="378"/>
      <c r="B206" s="378"/>
      <c r="C206" s="378"/>
      <c r="D206" s="378"/>
      <c r="E206" s="347"/>
      <c r="F206" s="347"/>
      <c r="G206" s="347"/>
      <c r="H206" s="347"/>
      <c r="I206" s="347"/>
    </row>
    <row r="207" spans="1:9">
      <c r="A207" s="378"/>
      <c r="B207" s="378"/>
      <c r="C207" s="378"/>
      <c r="D207" s="378"/>
      <c r="E207" s="347"/>
      <c r="F207" s="347"/>
      <c r="G207" s="347"/>
      <c r="H207" s="347"/>
      <c r="I207" s="347"/>
    </row>
    <row r="208" spans="1:9">
      <c r="A208" s="378"/>
      <c r="B208" s="378"/>
      <c r="C208" s="378"/>
      <c r="D208" s="378"/>
      <c r="E208" s="347"/>
      <c r="F208" s="347"/>
      <c r="G208" s="347"/>
      <c r="H208" s="347"/>
      <c r="I208" s="347"/>
    </row>
    <row r="209" spans="1:9">
      <c r="A209" s="378"/>
      <c r="B209" s="378"/>
      <c r="C209" s="378"/>
      <c r="D209" s="378"/>
      <c r="E209" s="347"/>
      <c r="F209" s="347"/>
      <c r="G209" s="347"/>
      <c r="H209" s="347"/>
      <c r="I209" s="347"/>
    </row>
    <row r="210" spans="1:9">
      <c r="A210" s="378"/>
      <c r="B210" s="378"/>
      <c r="C210" s="378"/>
      <c r="D210" s="378"/>
      <c r="E210" s="347"/>
      <c r="F210" s="347"/>
      <c r="G210" s="347"/>
      <c r="H210" s="347"/>
      <c r="I210" s="347"/>
    </row>
    <row r="211" spans="1:9">
      <c r="A211" s="378"/>
      <c r="B211" s="378"/>
      <c r="C211" s="378"/>
      <c r="D211" s="378"/>
      <c r="E211" s="347"/>
      <c r="F211" s="347"/>
      <c r="G211" s="347"/>
      <c r="H211" s="347"/>
      <c r="I211" s="347"/>
    </row>
    <row r="212" spans="1:9">
      <c r="A212" s="378"/>
      <c r="B212" s="378"/>
      <c r="C212" s="378"/>
      <c r="D212" s="378"/>
      <c r="E212" s="347"/>
      <c r="F212" s="347"/>
      <c r="G212" s="347"/>
      <c r="H212" s="347"/>
      <c r="I212" s="347"/>
    </row>
    <row r="213" spans="1:9">
      <c r="A213" s="378"/>
      <c r="B213" s="378"/>
      <c r="C213" s="378"/>
      <c r="D213" s="378"/>
      <c r="E213" s="347"/>
      <c r="F213" s="347"/>
      <c r="G213" s="347"/>
      <c r="H213" s="347"/>
      <c r="I213" s="347"/>
    </row>
    <row r="214" spans="1:9">
      <c r="A214" s="378"/>
      <c r="B214" s="378"/>
      <c r="C214" s="378"/>
      <c r="D214" s="378"/>
      <c r="E214" s="347"/>
      <c r="F214" s="347"/>
      <c r="G214" s="347"/>
      <c r="H214" s="347"/>
      <c r="I214" s="347"/>
    </row>
    <row r="215" spans="1:9">
      <c r="A215" s="378"/>
      <c r="B215" s="378"/>
      <c r="C215" s="378"/>
      <c r="D215" s="378"/>
      <c r="E215" s="347"/>
      <c r="F215" s="347"/>
      <c r="G215" s="347"/>
      <c r="H215" s="347"/>
      <c r="I215" s="347"/>
    </row>
    <row r="216" spans="1:9">
      <c r="A216" s="378"/>
      <c r="B216" s="378"/>
      <c r="C216" s="379"/>
      <c r="D216" s="379"/>
      <c r="E216" s="347"/>
      <c r="F216" s="347"/>
      <c r="G216" s="347"/>
      <c r="H216" s="347"/>
      <c r="I216" s="347"/>
    </row>
    <row r="217" spans="1:9">
      <c r="A217" s="378"/>
      <c r="B217" s="378"/>
      <c r="C217" s="379"/>
      <c r="D217" s="379"/>
      <c r="E217" s="347"/>
      <c r="F217" s="347"/>
      <c r="G217" s="347"/>
      <c r="H217" s="347"/>
      <c r="I217" s="347"/>
    </row>
    <row r="218" spans="1:9">
      <c r="A218" s="378"/>
      <c r="B218" s="378"/>
      <c r="C218" s="379"/>
      <c r="D218" s="379"/>
      <c r="E218" s="347"/>
      <c r="F218" s="347"/>
      <c r="G218" s="347"/>
      <c r="H218" s="347"/>
      <c r="I218" s="347"/>
    </row>
    <row r="219" spans="1:9">
      <c r="A219" s="378"/>
      <c r="B219" s="378"/>
      <c r="C219" s="379"/>
      <c r="D219" s="379"/>
      <c r="E219" s="347"/>
      <c r="F219" s="347"/>
      <c r="G219" s="347"/>
      <c r="H219" s="347"/>
      <c r="I219" s="347"/>
    </row>
    <row r="220" spans="1:9">
      <c r="A220" s="378"/>
      <c r="B220" s="378"/>
      <c r="C220" s="379"/>
      <c r="D220" s="379"/>
      <c r="E220" s="347"/>
      <c r="F220" s="347"/>
      <c r="G220" s="347"/>
      <c r="H220" s="347"/>
      <c r="I220" s="347"/>
    </row>
    <row r="221" spans="1:9">
      <c r="A221" s="379"/>
      <c r="B221" s="379"/>
      <c r="C221" s="379"/>
      <c r="D221" s="379"/>
      <c r="E221" s="347"/>
      <c r="F221" s="347"/>
      <c r="G221" s="347"/>
      <c r="H221" s="347"/>
      <c r="I221" s="347"/>
    </row>
    <row r="222" spans="1:9">
      <c r="A222" s="379"/>
      <c r="B222" s="379"/>
      <c r="C222" s="379"/>
      <c r="D222" s="379"/>
      <c r="E222" s="347"/>
      <c r="F222" s="347"/>
      <c r="G222" s="347"/>
      <c r="H222" s="347"/>
      <c r="I222" s="347"/>
    </row>
    <row r="223" spans="1:9">
      <c r="A223" s="379"/>
      <c r="B223" s="379"/>
      <c r="C223" s="379"/>
      <c r="D223" s="379"/>
      <c r="E223" s="347"/>
      <c r="F223" s="347"/>
      <c r="G223" s="347"/>
      <c r="H223" s="347"/>
      <c r="I223" s="347"/>
    </row>
    <row r="224" spans="1:9">
      <c r="A224" s="379"/>
      <c r="B224" s="379"/>
      <c r="C224" s="379"/>
      <c r="D224" s="379"/>
      <c r="E224" s="347"/>
      <c r="F224" s="347"/>
      <c r="G224" s="347"/>
      <c r="H224" s="347"/>
      <c r="I224" s="347"/>
    </row>
    <row r="225" spans="1:9">
      <c r="A225" s="379"/>
      <c r="B225" s="379"/>
      <c r="C225" s="379"/>
      <c r="D225" s="379"/>
      <c r="E225" s="347"/>
      <c r="F225" s="347"/>
      <c r="G225" s="347"/>
      <c r="H225" s="347"/>
      <c r="I225" s="347"/>
    </row>
    <row r="226" spans="1:9">
      <c r="A226" s="379"/>
      <c r="B226" s="379"/>
      <c r="C226" s="379"/>
      <c r="D226" s="379"/>
      <c r="E226" s="347"/>
      <c r="F226" s="347"/>
      <c r="G226" s="347"/>
      <c r="H226" s="347"/>
      <c r="I226" s="347"/>
    </row>
    <row r="227" spans="1:9">
      <c r="A227" s="379"/>
      <c r="B227" s="379"/>
      <c r="C227" s="379"/>
      <c r="D227" s="379"/>
      <c r="E227" s="347"/>
      <c r="F227" s="347"/>
      <c r="G227" s="347"/>
      <c r="H227" s="347"/>
      <c r="I227" s="347"/>
    </row>
    <row r="228" spans="1:9">
      <c r="A228" s="379"/>
      <c r="B228" s="379"/>
      <c r="C228" s="379"/>
      <c r="D228" s="379"/>
      <c r="E228" s="347"/>
      <c r="F228" s="347"/>
      <c r="G228" s="347"/>
      <c r="H228" s="347"/>
      <c r="I228" s="347"/>
    </row>
    <row r="229" spans="1:9">
      <c r="A229" s="379"/>
      <c r="B229" s="379"/>
      <c r="C229" s="379"/>
      <c r="D229" s="379"/>
      <c r="E229" s="347"/>
      <c r="F229" s="347"/>
      <c r="G229" s="347"/>
      <c r="H229" s="347"/>
      <c r="I229" s="347"/>
    </row>
    <row r="230" spans="1:9">
      <c r="A230" s="379"/>
      <c r="B230" s="379"/>
      <c r="C230" s="379"/>
      <c r="D230" s="379"/>
      <c r="E230" s="347"/>
      <c r="F230" s="347"/>
      <c r="G230" s="347"/>
      <c r="H230" s="347"/>
      <c r="I230" s="347"/>
    </row>
    <row r="231" spans="1:9">
      <c r="A231" s="379"/>
      <c r="B231" s="379"/>
      <c r="C231" s="379"/>
      <c r="D231" s="379"/>
      <c r="E231" s="347"/>
      <c r="F231" s="347"/>
      <c r="G231" s="347"/>
      <c r="H231" s="347"/>
      <c r="I231" s="347"/>
    </row>
    <row r="232" spans="1:9">
      <c r="A232" s="379"/>
      <c r="B232" s="379"/>
      <c r="C232" s="379"/>
      <c r="D232" s="379"/>
      <c r="E232" s="347"/>
      <c r="F232" s="347"/>
      <c r="G232" s="347"/>
      <c r="H232" s="347"/>
      <c r="I232" s="347"/>
    </row>
    <row r="233" spans="1:9">
      <c r="A233" s="379"/>
      <c r="B233" s="379"/>
      <c r="C233" s="379"/>
      <c r="D233" s="379"/>
      <c r="E233" s="347"/>
      <c r="F233" s="347"/>
      <c r="G233" s="347"/>
      <c r="H233" s="347"/>
      <c r="I233" s="347"/>
    </row>
    <row r="234" spans="1:9">
      <c r="A234" s="379"/>
      <c r="B234" s="379"/>
      <c r="C234" s="379"/>
      <c r="D234" s="379"/>
      <c r="E234" s="347"/>
      <c r="F234" s="347"/>
      <c r="G234" s="347"/>
      <c r="H234" s="347"/>
      <c r="I234" s="347"/>
    </row>
    <row r="235" spans="1:9">
      <c r="A235" s="378"/>
      <c r="B235" s="379"/>
      <c r="C235" s="378"/>
      <c r="D235" s="378"/>
      <c r="E235" s="347"/>
      <c r="F235" s="347"/>
      <c r="G235" s="347"/>
      <c r="H235" s="347"/>
      <c r="I235" s="347"/>
    </row>
    <row r="236" spans="1:9">
      <c r="A236" s="378"/>
      <c r="B236" s="379"/>
      <c r="C236" s="378"/>
      <c r="D236" s="378"/>
      <c r="E236" s="347"/>
      <c r="F236" s="347"/>
      <c r="G236" s="347"/>
      <c r="H236" s="347"/>
      <c r="I236" s="347"/>
    </row>
    <row r="237" spans="1:9">
      <c r="A237" s="379"/>
      <c r="B237" s="379"/>
      <c r="C237" s="379"/>
      <c r="D237" s="379"/>
      <c r="E237" s="347"/>
      <c r="F237" s="347"/>
      <c r="G237" s="347"/>
      <c r="H237" s="347"/>
      <c r="I237" s="347"/>
    </row>
    <row r="238" spans="1:9">
      <c r="A238" s="379"/>
      <c r="B238" s="379"/>
      <c r="C238" s="379"/>
      <c r="D238" s="379"/>
      <c r="E238" s="347"/>
      <c r="F238" s="347"/>
      <c r="G238" s="347"/>
      <c r="H238" s="347"/>
      <c r="I238" s="347"/>
    </row>
    <row r="239" spans="1:9">
      <c r="A239" s="379"/>
      <c r="B239" s="379"/>
      <c r="C239" s="379"/>
      <c r="D239" s="379"/>
      <c r="E239" s="347"/>
      <c r="F239" s="347"/>
      <c r="G239" s="347"/>
      <c r="H239" s="347"/>
      <c r="I239" s="347"/>
    </row>
    <row r="240" spans="1:9">
      <c r="A240" s="379"/>
      <c r="B240" s="379"/>
      <c r="C240" s="379"/>
      <c r="D240" s="379"/>
      <c r="E240" s="347"/>
      <c r="F240" s="347"/>
      <c r="G240" s="347"/>
      <c r="H240" s="347"/>
      <c r="I240" s="347"/>
    </row>
    <row r="241" spans="1:9">
      <c r="A241" s="379"/>
      <c r="B241" s="379"/>
      <c r="C241" s="379"/>
      <c r="D241" s="379"/>
      <c r="E241" s="347"/>
      <c r="F241" s="347"/>
      <c r="G241" s="347"/>
      <c r="H241" s="347"/>
      <c r="I241" s="347"/>
    </row>
    <row r="242" spans="1:9">
      <c r="A242" s="379"/>
      <c r="B242" s="379"/>
      <c r="C242" s="379"/>
      <c r="D242" s="379"/>
      <c r="E242" s="347"/>
      <c r="F242" s="347"/>
      <c r="G242" s="347"/>
      <c r="H242" s="347"/>
      <c r="I242" s="347"/>
    </row>
    <row r="243" spans="1:9">
      <c r="A243" s="379"/>
      <c r="B243" s="379"/>
      <c r="C243" s="379"/>
      <c r="D243" s="379"/>
      <c r="E243" s="347"/>
      <c r="F243" s="347"/>
      <c r="G243" s="347"/>
      <c r="H243" s="347"/>
      <c r="I243" s="347"/>
    </row>
    <row r="244" spans="1:9">
      <c r="A244" s="379"/>
      <c r="B244" s="379"/>
      <c r="C244" s="379"/>
      <c r="D244" s="379"/>
      <c r="E244" s="347"/>
      <c r="F244" s="347"/>
      <c r="G244" s="347"/>
      <c r="H244" s="347"/>
      <c r="I244" s="347"/>
    </row>
    <row r="245" spans="1:9">
      <c r="A245" s="379"/>
      <c r="B245" s="379"/>
      <c r="C245" s="379"/>
      <c r="D245" s="379"/>
      <c r="E245" s="347"/>
      <c r="F245" s="347"/>
      <c r="G245" s="347"/>
      <c r="H245" s="347"/>
      <c r="I245" s="347"/>
    </row>
    <row r="246" spans="1:9">
      <c r="A246" s="379"/>
      <c r="B246" s="379"/>
      <c r="C246" s="379"/>
      <c r="D246" s="379"/>
      <c r="E246" s="347"/>
      <c r="F246" s="347"/>
      <c r="G246" s="347"/>
      <c r="H246" s="347"/>
      <c r="I246" s="347"/>
    </row>
    <row r="247" spans="1:9">
      <c r="A247" s="379"/>
      <c r="B247" s="379"/>
      <c r="C247" s="379"/>
      <c r="D247" s="379"/>
      <c r="E247" s="347"/>
      <c r="F247" s="347"/>
      <c r="G247" s="347"/>
      <c r="H247" s="347"/>
      <c r="I247" s="347"/>
    </row>
    <row r="248" spans="1:9">
      <c r="A248" s="379"/>
      <c r="B248" s="379"/>
      <c r="C248" s="379"/>
      <c r="D248" s="379"/>
      <c r="E248" s="347"/>
      <c r="F248" s="347"/>
      <c r="G248" s="347"/>
      <c r="H248" s="347"/>
      <c r="I248" s="347"/>
    </row>
    <row r="249" spans="1:9">
      <c r="A249" s="379"/>
      <c r="B249" s="379"/>
      <c r="C249" s="379"/>
      <c r="D249" s="379"/>
      <c r="E249" s="347"/>
      <c r="F249" s="347"/>
      <c r="G249" s="347"/>
      <c r="H249" s="347"/>
      <c r="I249" s="347"/>
    </row>
    <row r="250" spans="1:9">
      <c r="A250" s="379"/>
      <c r="B250" s="379"/>
      <c r="C250" s="379"/>
      <c r="D250" s="379"/>
      <c r="E250" s="347"/>
      <c r="F250" s="347"/>
      <c r="G250" s="347"/>
      <c r="H250" s="347"/>
      <c r="I250" s="347"/>
    </row>
    <row r="251" spans="1:9">
      <c r="A251" s="379"/>
      <c r="B251" s="379"/>
      <c r="C251" s="379"/>
      <c r="D251" s="379"/>
      <c r="E251" s="347"/>
      <c r="F251" s="347"/>
      <c r="G251" s="347"/>
      <c r="H251" s="347"/>
      <c r="I251" s="347"/>
    </row>
    <row r="252" spans="1:9">
      <c r="A252" s="379"/>
      <c r="B252" s="379"/>
      <c r="C252" s="379"/>
      <c r="D252" s="379"/>
      <c r="E252" s="347"/>
      <c r="F252" s="347"/>
      <c r="G252" s="347"/>
      <c r="H252" s="347"/>
      <c r="I252" s="347"/>
    </row>
    <row r="253" spans="1:9">
      <c r="A253" s="379"/>
      <c r="B253" s="379"/>
      <c r="C253" s="379"/>
      <c r="D253" s="379"/>
      <c r="E253" s="347"/>
      <c r="F253" s="347"/>
      <c r="G253" s="347"/>
      <c r="H253" s="347"/>
      <c r="I253" s="347"/>
    </row>
    <row r="254" spans="1:9">
      <c r="A254" s="379"/>
      <c r="B254" s="378"/>
      <c r="C254" s="379"/>
      <c r="D254" s="379"/>
      <c r="E254" s="347"/>
      <c r="F254" s="347"/>
      <c r="G254" s="347"/>
      <c r="H254" s="347"/>
      <c r="I254" s="347"/>
    </row>
    <row r="255" spans="1:9">
      <c r="A255" s="379"/>
      <c r="B255" s="378"/>
      <c r="C255" s="379"/>
      <c r="D255" s="379"/>
      <c r="E255" s="347"/>
      <c r="F255" s="347"/>
      <c r="G255" s="347"/>
      <c r="H255" s="347"/>
      <c r="I255" s="347"/>
    </row>
    <row r="256" spans="1:9">
      <c r="A256" s="379"/>
      <c r="B256" s="378"/>
      <c r="C256" s="379"/>
      <c r="D256" s="379"/>
      <c r="E256" s="347"/>
      <c r="F256" s="347"/>
      <c r="G256" s="347"/>
      <c r="H256" s="347"/>
      <c r="I256" s="347"/>
    </row>
    <row r="257" spans="1:9">
      <c r="A257" s="379"/>
      <c r="B257" s="378"/>
      <c r="C257" s="379"/>
      <c r="D257" s="379"/>
      <c r="E257" s="347"/>
      <c r="F257" s="347"/>
      <c r="G257" s="347"/>
      <c r="H257" s="347"/>
      <c r="I257" s="347"/>
    </row>
    <row r="258" spans="1:9">
      <c r="A258" s="379"/>
      <c r="B258" s="379"/>
      <c r="C258" s="379"/>
      <c r="D258" s="379"/>
      <c r="E258" s="347"/>
      <c r="F258" s="347"/>
      <c r="G258" s="347"/>
      <c r="H258" s="347"/>
      <c r="I258" s="347"/>
    </row>
    <row r="259" spans="1:9">
      <c r="A259" s="379"/>
      <c r="B259" s="379"/>
      <c r="C259" s="379"/>
      <c r="D259" s="379"/>
      <c r="E259" s="347"/>
      <c r="F259" s="347"/>
      <c r="G259" s="347"/>
      <c r="H259" s="347"/>
      <c r="I259" s="347"/>
    </row>
    <row r="260" spans="1:9">
      <c r="A260" s="379"/>
      <c r="B260" s="378"/>
      <c r="C260" s="379"/>
      <c r="D260" s="379"/>
      <c r="E260" s="347"/>
      <c r="F260" s="347"/>
      <c r="G260" s="347"/>
      <c r="H260" s="347"/>
      <c r="I260" s="347"/>
    </row>
    <row r="261" spans="1:9">
      <c r="A261" s="379"/>
      <c r="B261" s="378"/>
      <c r="C261" s="379"/>
      <c r="D261" s="379"/>
      <c r="E261" s="347"/>
      <c r="F261" s="347"/>
      <c r="G261" s="347"/>
      <c r="H261" s="347"/>
      <c r="I261" s="347"/>
    </row>
    <row r="262" spans="1:9">
      <c r="A262" s="379"/>
      <c r="B262" s="378"/>
      <c r="C262" s="379"/>
      <c r="D262" s="379"/>
      <c r="E262" s="347"/>
      <c r="F262" s="347"/>
      <c r="G262" s="347"/>
      <c r="H262" s="347"/>
      <c r="I262" s="347"/>
    </row>
    <row r="263" spans="1:9">
      <c r="A263" s="379"/>
      <c r="B263" s="378"/>
      <c r="C263" s="379"/>
      <c r="D263" s="379"/>
      <c r="E263" s="347"/>
      <c r="F263" s="347"/>
      <c r="G263" s="347"/>
      <c r="H263" s="347"/>
      <c r="I263" s="347"/>
    </row>
    <row r="264" spans="1:9">
      <c r="A264" s="379"/>
      <c r="B264" s="378"/>
      <c r="C264" s="379"/>
      <c r="D264" s="379"/>
      <c r="E264" s="347"/>
      <c r="F264" s="347"/>
      <c r="G264" s="347"/>
      <c r="H264" s="347"/>
      <c r="I264" s="347"/>
    </row>
    <row r="265" spans="1:9">
      <c r="A265" s="379"/>
      <c r="B265" s="378"/>
      <c r="C265" s="379"/>
      <c r="D265" s="379"/>
      <c r="E265" s="347"/>
      <c r="F265" s="347"/>
      <c r="G265" s="347"/>
      <c r="H265" s="347"/>
      <c r="I265" s="347"/>
    </row>
    <row r="266" spans="1:9">
      <c r="A266" s="379"/>
      <c r="B266" s="378"/>
      <c r="C266" s="379"/>
      <c r="D266" s="379"/>
      <c r="E266" s="347"/>
      <c r="F266" s="347"/>
      <c r="G266" s="347"/>
      <c r="H266" s="347"/>
      <c r="I266" s="347"/>
    </row>
    <row r="267" spans="1:9">
      <c r="A267" s="379"/>
      <c r="B267" s="378"/>
      <c r="C267" s="379"/>
      <c r="D267" s="379"/>
      <c r="E267" s="347"/>
      <c r="F267" s="347"/>
      <c r="G267" s="347"/>
      <c r="H267" s="347"/>
      <c r="I267" s="347"/>
    </row>
    <row r="268" spans="1:9">
      <c r="A268" s="379"/>
      <c r="B268" s="378"/>
      <c r="C268" s="379"/>
      <c r="D268" s="379"/>
      <c r="E268" s="347"/>
      <c r="F268" s="347"/>
      <c r="G268" s="347"/>
      <c r="H268" s="347"/>
      <c r="I268" s="347"/>
    </row>
    <row r="269" spans="1:9">
      <c r="A269" s="379"/>
      <c r="B269" s="378"/>
      <c r="C269" s="379"/>
      <c r="D269" s="379"/>
      <c r="E269" s="347"/>
      <c r="F269" s="347"/>
      <c r="G269" s="347"/>
      <c r="H269" s="347"/>
      <c r="I269" s="347"/>
    </row>
    <row r="270" spans="1:9">
      <c r="A270" s="379"/>
      <c r="B270" s="378"/>
      <c r="C270" s="379"/>
      <c r="D270" s="379"/>
      <c r="E270" s="347"/>
      <c r="F270" s="347"/>
      <c r="G270" s="347"/>
      <c r="H270" s="347"/>
      <c r="I270" s="347"/>
    </row>
    <row r="271" spans="1:9">
      <c r="A271" s="379"/>
      <c r="B271" s="379"/>
      <c r="C271" s="379"/>
      <c r="D271" s="379"/>
      <c r="E271" s="347"/>
      <c r="F271" s="347"/>
      <c r="G271" s="347"/>
      <c r="H271" s="347"/>
      <c r="I271" s="347"/>
    </row>
    <row r="272" spans="1:9">
      <c r="A272" s="379"/>
      <c r="B272" s="379"/>
      <c r="C272" s="379"/>
      <c r="D272" s="379"/>
      <c r="E272" s="347"/>
      <c r="F272" s="347"/>
      <c r="G272" s="347"/>
      <c r="H272" s="347"/>
      <c r="I272" s="347"/>
    </row>
    <row r="273" spans="1:9">
      <c r="A273" s="379"/>
      <c r="B273" s="379"/>
      <c r="C273" s="379"/>
      <c r="D273" s="379"/>
      <c r="E273" s="347"/>
      <c r="F273" s="347"/>
      <c r="G273" s="347"/>
      <c r="H273" s="347"/>
      <c r="I273" s="347"/>
    </row>
    <row r="274" spans="1:9">
      <c r="A274" s="379"/>
      <c r="B274" s="379"/>
      <c r="C274" s="379"/>
      <c r="D274" s="379"/>
      <c r="E274" s="347"/>
      <c r="F274" s="347"/>
      <c r="G274" s="347"/>
      <c r="H274" s="347"/>
      <c r="I274" s="347"/>
    </row>
    <row r="275" spans="1:9">
      <c r="A275" s="379"/>
      <c r="B275" s="379"/>
      <c r="C275" s="379"/>
      <c r="D275" s="379"/>
      <c r="E275" s="347"/>
      <c r="F275" s="347"/>
      <c r="G275" s="347"/>
      <c r="H275" s="347"/>
      <c r="I275" s="347"/>
    </row>
    <row r="276" spans="1:9">
      <c r="A276" s="379"/>
      <c r="B276" s="379"/>
      <c r="C276" s="379"/>
      <c r="D276" s="379"/>
      <c r="E276" s="347"/>
      <c r="F276" s="347"/>
      <c r="G276" s="347"/>
      <c r="H276" s="347"/>
      <c r="I276" s="347"/>
    </row>
    <row r="277" spans="1:9">
      <c r="A277" s="379"/>
      <c r="B277" s="379"/>
      <c r="C277" s="379"/>
      <c r="D277" s="379"/>
      <c r="E277" s="347"/>
      <c r="F277" s="347"/>
      <c r="G277" s="347"/>
      <c r="H277" s="347"/>
      <c r="I277" s="347"/>
    </row>
    <row r="278" spans="1:9">
      <c r="A278" s="379"/>
      <c r="B278" s="379"/>
      <c r="C278" s="379"/>
      <c r="D278" s="379"/>
      <c r="E278" s="347"/>
      <c r="F278" s="347"/>
      <c r="G278" s="347"/>
      <c r="H278" s="347"/>
      <c r="I278" s="347"/>
    </row>
    <row r="279" spans="1:9">
      <c r="A279" s="379"/>
      <c r="B279" s="379"/>
      <c r="C279" s="379"/>
      <c r="D279" s="379"/>
      <c r="E279" s="347"/>
      <c r="F279" s="347"/>
      <c r="G279" s="347"/>
      <c r="H279" s="347"/>
      <c r="I279" s="347"/>
    </row>
    <row r="280" spans="1:9">
      <c r="A280" s="379"/>
      <c r="B280" s="379"/>
      <c r="C280" s="379"/>
      <c r="D280" s="379"/>
      <c r="E280" s="347"/>
      <c r="F280" s="347"/>
      <c r="G280" s="347"/>
      <c r="H280" s="347"/>
      <c r="I280" s="347"/>
    </row>
    <row r="281" spans="1:9">
      <c r="A281" s="379"/>
      <c r="B281" s="379"/>
      <c r="C281" s="379"/>
      <c r="D281" s="379"/>
      <c r="E281" s="347"/>
      <c r="F281" s="347"/>
      <c r="G281" s="347"/>
      <c r="H281" s="347"/>
      <c r="I281" s="347"/>
    </row>
    <row r="282" spans="1:9">
      <c r="A282" s="379"/>
      <c r="B282" s="379"/>
      <c r="C282" s="379"/>
      <c r="D282" s="379"/>
      <c r="E282" s="347"/>
      <c r="F282" s="347"/>
      <c r="G282" s="347"/>
      <c r="H282" s="347"/>
      <c r="I282" s="347"/>
    </row>
    <row r="283" spans="1:9">
      <c r="A283" s="379"/>
      <c r="B283" s="379"/>
      <c r="C283" s="379"/>
      <c r="D283" s="379"/>
      <c r="E283" s="347"/>
      <c r="F283" s="347"/>
      <c r="G283" s="347"/>
      <c r="H283" s="347"/>
      <c r="I283" s="347"/>
    </row>
    <row r="284" spans="1:9">
      <c r="A284" s="380"/>
      <c r="B284" s="379"/>
      <c r="C284" s="379"/>
      <c r="D284" s="379"/>
      <c r="E284" s="347"/>
      <c r="F284" s="347"/>
      <c r="G284" s="347"/>
      <c r="H284" s="347"/>
      <c r="I284" s="347"/>
    </row>
    <row r="285" spans="1:9">
      <c r="A285" s="379"/>
      <c r="B285" s="379"/>
      <c r="C285" s="379"/>
      <c r="D285" s="379"/>
      <c r="E285" s="347"/>
      <c r="F285" s="347"/>
      <c r="G285" s="347"/>
      <c r="H285" s="347"/>
      <c r="I285" s="347"/>
    </row>
    <row r="286" spans="1:9">
      <c r="A286" s="378"/>
      <c r="B286" s="378"/>
      <c r="C286" s="378"/>
      <c r="D286" s="378"/>
      <c r="E286" s="347"/>
      <c r="F286" s="347"/>
      <c r="G286" s="347"/>
      <c r="H286" s="347"/>
      <c r="I286" s="347"/>
    </row>
    <row r="287" spans="1:9">
      <c r="A287" s="378"/>
      <c r="B287" s="378"/>
      <c r="C287" s="378"/>
      <c r="D287" s="378"/>
      <c r="E287" s="347"/>
      <c r="F287" s="347"/>
      <c r="G287" s="347"/>
      <c r="H287" s="347"/>
      <c r="I287" s="347"/>
    </row>
    <row r="288" spans="1:9">
      <c r="A288" s="378"/>
      <c r="B288" s="378"/>
      <c r="C288" s="378"/>
      <c r="D288" s="378"/>
      <c r="E288" s="347"/>
      <c r="F288" s="347"/>
      <c r="G288" s="347"/>
      <c r="H288" s="347"/>
      <c r="I288" s="347"/>
    </row>
    <row r="289" spans="1:9">
      <c r="A289" s="378"/>
      <c r="B289" s="378"/>
      <c r="C289" s="378"/>
      <c r="D289" s="378"/>
      <c r="E289" s="347"/>
      <c r="F289" s="347"/>
      <c r="G289" s="347"/>
      <c r="H289" s="347"/>
      <c r="I289" s="347"/>
    </row>
    <row r="290" spans="1:9">
      <c r="A290" s="378"/>
      <c r="B290" s="378"/>
      <c r="C290" s="378"/>
      <c r="D290" s="378"/>
      <c r="E290" s="347"/>
      <c r="F290" s="347"/>
      <c r="G290" s="347"/>
      <c r="H290" s="347"/>
      <c r="I290" s="347"/>
    </row>
    <row r="291" spans="1:9">
      <c r="A291" s="378"/>
      <c r="B291" s="378"/>
      <c r="C291" s="378"/>
      <c r="D291" s="378"/>
      <c r="E291" s="347"/>
      <c r="F291" s="347"/>
      <c r="G291" s="347"/>
      <c r="H291" s="347"/>
      <c r="I291" s="347"/>
    </row>
    <row r="292" spans="1:9">
      <c r="A292" s="379"/>
      <c r="B292" s="379"/>
      <c r="C292" s="379"/>
      <c r="D292" s="379"/>
      <c r="E292" s="347"/>
      <c r="F292" s="347"/>
      <c r="G292" s="347"/>
      <c r="H292" s="347"/>
      <c r="I292" s="347"/>
    </row>
    <row r="293" spans="1:9">
      <c r="A293" s="379"/>
      <c r="B293" s="379"/>
      <c r="C293" s="379"/>
      <c r="D293" s="379"/>
      <c r="E293" s="347"/>
      <c r="F293" s="347"/>
      <c r="G293" s="347"/>
      <c r="H293" s="347"/>
      <c r="I293" s="347"/>
    </row>
    <row r="294" spans="1:9">
      <c r="A294" s="379"/>
      <c r="B294" s="379"/>
      <c r="C294" s="379"/>
      <c r="D294" s="379"/>
      <c r="E294" s="347"/>
      <c r="F294" s="347"/>
      <c r="G294" s="347"/>
      <c r="H294" s="347"/>
      <c r="I294" s="347"/>
    </row>
    <row r="295" spans="1:9">
      <c r="A295" s="379"/>
      <c r="B295" s="379"/>
      <c r="C295" s="379"/>
      <c r="D295" s="379"/>
      <c r="E295" s="347"/>
      <c r="F295" s="347"/>
      <c r="G295" s="347"/>
      <c r="H295" s="347"/>
      <c r="I295" s="347"/>
    </row>
    <row r="296" spans="1:9">
      <c r="A296" s="379"/>
      <c r="B296" s="379"/>
      <c r="C296" s="379"/>
      <c r="D296" s="379"/>
      <c r="E296" s="347"/>
      <c r="F296" s="347"/>
      <c r="G296" s="347"/>
      <c r="H296" s="347"/>
      <c r="I296" s="347"/>
    </row>
    <row r="297" spans="1:9">
      <c r="A297" s="379"/>
      <c r="B297" s="379"/>
      <c r="C297" s="379"/>
      <c r="D297" s="379"/>
      <c r="E297" s="347"/>
      <c r="F297" s="347"/>
      <c r="G297" s="347"/>
      <c r="H297" s="347"/>
      <c r="I297" s="347"/>
    </row>
    <row r="298" spans="1:9">
      <c r="A298" s="379"/>
      <c r="B298" s="379"/>
      <c r="C298" s="379"/>
      <c r="D298" s="379"/>
      <c r="E298" s="347"/>
      <c r="F298" s="347"/>
      <c r="G298" s="347"/>
      <c r="H298" s="347"/>
      <c r="I298" s="347"/>
    </row>
    <row r="299" spans="1:9">
      <c r="A299" s="379"/>
      <c r="B299" s="379"/>
      <c r="C299" s="379"/>
      <c r="D299" s="379"/>
      <c r="E299" s="347"/>
      <c r="F299" s="347"/>
      <c r="G299" s="347"/>
      <c r="H299" s="347"/>
      <c r="I299" s="347"/>
    </row>
    <row r="300" spans="1:9">
      <c r="A300" s="379"/>
      <c r="B300" s="379"/>
      <c r="C300" s="379"/>
      <c r="D300" s="379"/>
      <c r="E300" s="347"/>
      <c r="F300" s="347"/>
      <c r="G300" s="347"/>
      <c r="H300" s="347"/>
      <c r="I300" s="347"/>
    </row>
    <row r="301" spans="1:9">
      <c r="A301" s="379"/>
      <c r="B301" s="379"/>
      <c r="C301" s="379"/>
      <c r="D301" s="379"/>
      <c r="E301" s="347"/>
      <c r="F301" s="347"/>
      <c r="G301" s="347"/>
      <c r="H301" s="347"/>
      <c r="I301" s="347"/>
    </row>
    <row r="302" spans="1:9">
      <c r="A302" s="379"/>
      <c r="B302" s="379"/>
      <c r="C302" s="379"/>
      <c r="D302" s="379"/>
      <c r="E302" s="347"/>
      <c r="F302" s="347"/>
      <c r="G302" s="347"/>
      <c r="H302" s="347"/>
      <c r="I302" s="347"/>
    </row>
    <row r="303" spans="1:9">
      <c r="A303" s="379"/>
      <c r="B303" s="379"/>
      <c r="C303" s="379"/>
      <c r="D303" s="379"/>
      <c r="E303" s="347"/>
      <c r="F303" s="347"/>
      <c r="G303" s="347"/>
      <c r="H303" s="347"/>
      <c r="I303" s="347"/>
    </row>
    <row r="304" spans="1:9">
      <c r="A304" s="379"/>
      <c r="B304" s="379"/>
      <c r="C304" s="379"/>
      <c r="D304" s="379"/>
      <c r="E304" s="347"/>
      <c r="F304" s="347"/>
      <c r="G304" s="347"/>
      <c r="H304" s="347"/>
      <c r="I304" s="347"/>
    </row>
    <row r="305" spans="1:9">
      <c r="A305" s="379"/>
      <c r="B305" s="379"/>
      <c r="C305" s="379"/>
      <c r="D305" s="379"/>
      <c r="E305" s="347"/>
      <c r="F305" s="347"/>
      <c r="G305" s="347"/>
      <c r="H305" s="347"/>
      <c r="I305" s="347"/>
    </row>
    <row r="306" spans="1:9">
      <c r="A306" s="379"/>
      <c r="B306" s="379"/>
      <c r="C306" s="379"/>
      <c r="D306" s="379"/>
      <c r="E306" s="347"/>
      <c r="F306" s="347"/>
      <c r="G306" s="347"/>
      <c r="H306" s="347"/>
      <c r="I306" s="347"/>
    </row>
    <row r="307" spans="1:9">
      <c r="A307" s="379"/>
      <c r="B307" s="379"/>
      <c r="C307" s="379"/>
      <c r="D307" s="379"/>
      <c r="E307" s="347"/>
      <c r="F307" s="347"/>
      <c r="G307" s="347"/>
      <c r="H307" s="347"/>
      <c r="I307" s="347"/>
    </row>
    <row r="308" spans="1:9">
      <c r="A308" s="379"/>
      <c r="B308" s="379"/>
      <c r="C308" s="379"/>
      <c r="D308" s="379"/>
      <c r="E308" s="347"/>
      <c r="F308" s="347"/>
      <c r="G308" s="347"/>
      <c r="H308" s="347"/>
      <c r="I308" s="347"/>
    </row>
    <row r="309" spans="1:9">
      <c r="A309" s="379"/>
      <c r="B309" s="379"/>
      <c r="C309" s="379"/>
      <c r="D309" s="379"/>
      <c r="E309" s="347"/>
      <c r="F309" s="347"/>
      <c r="G309" s="347"/>
      <c r="H309" s="347"/>
      <c r="I309" s="347"/>
    </row>
    <row r="310" spans="1:9">
      <c r="A310" s="379"/>
      <c r="B310" s="379"/>
      <c r="C310" s="379"/>
      <c r="D310" s="379"/>
      <c r="E310" s="347"/>
      <c r="F310" s="347"/>
      <c r="G310" s="347"/>
      <c r="H310" s="347"/>
      <c r="I310" s="347"/>
    </row>
    <row r="311" spans="1:9">
      <c r="A311" s="379"/>
      <c r="B311" s="379"/>
      <c r="C311" s="379"/>
      <c r="D311" s="379"/>
      <c r="E311" s="347"/>
      <c r="F311" s="347"/>
      <c r="G311" s="347"/>
      <c r="H311" s="347"/>
      <c r="I311" s="347"/>
    </row>
    <row r="312" spans="1:9">
      <c r="A312" s="379"/>
      <c r="B312" s="379"/>
      <c r="C312" s="379"/>
      <c r="D312" s="379"/>
      <c r="E312" s="347"/>
      <c r="F312" s="347"/>
      <c r="G312" s="347"/>
      <c r="H312" s="347"/>
      <c r="I312" s="347"/>
    </row>
    <row r="313" spans="1:9">
      <c r="A313" s="379"/>
      <c r="B313" s="379"/>
      <c r="C313" s="379"/>
      <c r="D313" s="379"/>
      <c r="E313" s="347"/>
      <c r="F313" s="347"/>
      <c r="G313" s="347"/>
      <c r="H313" s="347"/>
      <c r="I313" s="347"/>
    </row>
    <row r="314" spans="1:9">
      <c r="A314" s="379"/>
      <c r="B314" s="379"/>
      <c r="C314" s="379"/>
      <c r="D314" s="379"/>
      <c r="E314" s="347"/>
      <c r="F314" s="347"/>
      <c r="G314" s="347"/>
      <c r="H314" s="347"/>
      <c r="I314" s="347"/>
    </row>
    <row r="315" spans="1:9">
      <c r="A315" s="379"/>
      <c r="B315" s="379"/>
      <c r="C315" s="379"/>
      <c r="D315" s="379"/>
      <c r="E315" s="347"/>
      <c r="F315" s="347"/>
      <c r="G315" s="347"/>
      <c r="H315" s="347"/>
      <c r="I315" s="347"/>
    </row>
    <row r="316" spans="1:9">
      <c r="A316" s="379"/>
      <c r="B316" s="379"/>
      <c r="C316" s="379"/>
      <c r="D316" s="379"/>
      <c r="E316" s="347"/>
      <c r="F316" s="347"/>
      <c r="G316" s="347"/>
      <c r="H316" s="347"/>
      <c r="I316" s="347"/>
    </row>
    <row r="317" spans="1:9">
      <c r="A317" s="379"/>
      <c r="B317" s="379"/>
      <c r="C317" s="379"/>
      <c r="D317" s="379"/>
      <c r="E317" s="347"/>
      <c r="F317" s="347"/>
      <c r="G317" s="347"/>
      <c r="H317" s="347"/>
      <c r="I317" s="347"/>
    </row>
    <row r="318" spans="1:9">
      <c r="A318" s="379"/>
      <c r="B318" s="379"/>
      <c r="C318" s="379"/>
      <c r="D318" s="379"/>
      <c r="E318" s="347"/>
      <c r="F318" s="347"/>
      <c r="G318" s="347"/>
      <c r="H318" s="347"/>
      <c r="I318" s="347"/>
    </row>
    <row r="319" spans="1:9">
      <c r="A319" s="379"/>
      <c r="B319" s="379"/>
      <c r="C319" s="379"/>
      <c r="D319" s="379"/>
      <c r="E319" s="347"/>
      <c r="F319" s="347"/>
      <c r="G319" s="347"/>
      <c r="H319" s="347"/>
      <c r="I319" s="347"/>
    </row>
    <row r="320" spans="1:9">
      <c r="A320" s="379"/>
      <c r="B320" s="379"/>
      <c r="C320" s="379"/>
      <c r="D320" s="379"/>
      <c r="E320" s="347"/>
      <c r="F320" s="347"/>
      <c r="G320" s="347"/>
      <c r="H320" s="347"/>
      <c r="I320" s="347"/>
    </row>
    <row r="321" spans="1:9">
      <c r="A321" s="379"/>
      <c r="B321" s="379"/>
      <c r="C321" s="379"/>
      <c r="D321" s="379"/>
      <c r="E321" s="347"/>
      <c r="F321" s="347"/>
      <c r="G321" s="347"/>
      <c r="H321" s="347"/>
      <c r="I321" s="347"/>
    </row>
    <row r="322" spans="1:9">
      <c r="A322" s="379"/>
      <c r="B322" s="379"/>
      <c r="C322" s="379"/>
      <c r="D322" s="379"/>
      <c r="E322" s="347"/>
      <c r="F322" s="347"/>
      <c r="G322" s="347"/>
      <c r="H322" s="347"/>
      <c r="I322" s="347"/>
    </row>
    <row r="323" spans="1:9">
      <c r="A323" s="379"/>
      <c r="B323" s="379"/>
      <c r="C323" s="379"/>
      <c r="D323" s="379"/>
      <c r="E323" s="347"/>
      <c r="F323" s="347"/>
      <c r="G323" s="347"/>
      <c r="H323" s="347"/>
      <c r="I323" s="347"/>
    </row>
    <row r="324" spans="1:9">
      <c r="A324" s="379"/>
      <c r="B324" s="379"/>
      <c r="C324" s="379"/>
      <c r="D324" s="379"/>
      <c r="E324" s="347"/>
      <c r="F324" s="347"/>
      <c r="G324" s="347"/>
      <c r="H324" s="347"/>
      <c r="I324" s="347"/>
    </row>
    <row r="325" spans="1:9">
      <c r="A325" s="379"/>
      <c r="B325" s="379"/>
      <c r="C325" s="379"/>
      <c r="D325" s="379"/>
      <c r="E325" s="347"/>
      <c r="F325" s="347"/>
      <c r="G325" s="347"/>
      <c r="H325" s="347"/>
      <c r="I325" s="347"/>
    </row>
    <row r="326" spans="1:9">
      <c r="A326" s="379"/>
      <c r="B326" s="379"/>
      <c r="C326" s="379"/>
      <c r="D326" s="379"/>
      <c r="E326" s="347"/>
      <c r="F326" s="347"/>
      <c r="G326" s="347"/>
      <c r="H326" s="347"/>
      <c r="I326" s="347"/>
    </row>
    <row r="327" spans="1:9">
      <c r="A327" s="379"/>
      <c r="B327" s="379"/>
      <c r="C327" s="379"/>
      <c r="D327" s="379"/>
      <c r="E327" s="347"/>
      <c r="F327" s="347"/>
      <c r="G327" s="347"/>
      <c r="H327" s="347"/>
      <c r="I327" s="347"/>
    </row>
    <row r="328" spans="1:9">
      <c r="A328" s="379"/>
      <c r="B328" s="379"/>
      <c r="C328" s="379"/>
      <c r="D328" s="379"/>
      <c r="E328" s="347"/>
      <c r="F328" s="347"/>
      <c r="G328" s="347"/>
      <c r="H328" s="347"/>
      <c r="I328" s="347"/>
    </row>
    <row r="329" spans="1:9">
      <c r="A329" s="379"/>
      <c r="B329" s="379"/>
      <c r="C329" s="379"/>
      <c r="D329" s="379"/>
      <c r="E329" s="347"/>
      <c r="F329" s="347"/>
      <c r="G329" s="347"/>
      <c r="H329" s="347"/>
      <c r="I329" s="347"/>
    </row>
    <row r="330" spans="1:9">
      <c r="A330" s="379"/>
      <c r="B330" s="379"/>
      <c r="C330" s="379"/>
      <c r="D330" s="379"/>
      <c r="E330" s="347"/>
      <c r="F330" s="347"/>
      <c r="G330" s="347"/>
      <c r="H330" s="347"/>
      <c r="I330" s="347"/>
    </row>
    <row r="331" spans="1:9">
      <c r="A331" s="379"/>
      <c r="B331" s="379"/>
      <c r="C331" s="379"/>
      <c r="D331" s="379"/>
      <c r="E331" s="347"/>
      <c r="F331" s="347"/>
      <c r="G331" s="347"/>
      <c r="H331" s="347"/>
      <c r="I331" s="347"/>
    </row>
    <row r="332" spans="1:9">
      <c r="A332" s="379"/>
      <c r="B332" s="379"/>
      <c r="C332" s="379"/>
      <c r="D332" s="379"/>
      <c r="E332" s="347"/>
      <c r="F332" s="347"/>
      <c r="G332" s="347"/>
      <c r="H332" s="347"/>
      <c r="I332" s="347"/>
    </row>
    <row r="333" spans="1:9">
      <c r="A333" s="379"/>
      <c r="B333" s="379"/>
      <c r="C333" s="379"/>
      <c r="D333" s="379"/>
      <c r="E333" s="347"/>
      <c r="F333" s="347"/>
      <c r="G333" s="347"/>
      <c r="H333" s="347"/>
      <c r="I333" s="347"/>
    </row>
    <row r="334" spans="1:9">
      <c r="A334" s="378"/>
      <c r="B334" s="379"/>
      <c r="C334" s="378"/>
      <c r="D334" s="378"/>
      <c r="E334" s="347"/>
      <c r="F334" s="347"/>
      <c r="G334" s="347"/>
      <c r="H334" s="347"/>
      <c r="I334" s="347"/>
    </row>
    <row r="335" spans="1:9">
      <c r="A335" s="378"/>
      <c r="B335" s="379"/>
      <c r="C335" s="378"/>
      <c r="D335" s="378"/>
      <c r="E335" s="347"/>
      <c r="F335" s="347"/>
      <c r="G335" s="347"/>
      <c r="H335" s="347"/>
      <c r="I335" s="347"/>
    </row>
    <row r="336" spans="1:9">
      <c r="A336" s="378"/>
      <c r="B336" s="378"/>
      <c r="C336" s="378"/>
      <c r="D336" s="378"/>
      <c r="E336" s="347"/>
      <c r="F336" s="347"/>
      <c r="G336" s="347"/>
      <c r="H336" s="347"/>
      <c r="I336" s="347"/>
    </row>
    <row r="337" spans="1:9">
      <c r="A337" s="378"/>
      <c r="B337" s="378"/>
      <c r="C337" s="378"/>
      <c r="D337" s="378"/>
      <c r="E337" s="347"/>
      <c r="F337" s="347"/>
      <c r="G337" s="347"/>
      <c r="H337" s="347"/>
      <c r="I337" s="347"/>
    </row>
    <row r="338" spans="1:9">
      <c r="A338" s="378"/>
      <c r="B338" s="378"/>
      <c r="C338" s="378"/>
      <c r="D338" s="378"/>
      <c r="E338" s="347"/>
      <c r="F338" s="347"/>
      <c r="G338" s="347"/>
      <c r="H338" s="347"/>
      <c r="I338" s="347"/>
    </row>
    <row r="339" spans="1:9">
      <c r="A339" s="378"/>
      <c r="B339" s="378"/>
      <c r="C339" s="378"/>
      <c r="D339" s="378"/>
      <c r="E339" s="347"/>
      <c r="F339" s="347"/>
      <c r="G339" s="347"/>
      <c r="H339" s="347"/>
      <c r="I339" s="347"/>
    </row>
    <row r="340" spans="1:9">
      <c r="A340" s="378"/>
      <c r="B340" s="378"/>
      <c r="C340" s="378"/>
      <c r="D340" s="378"/>
      <c r="E340" s="347"/>
      <c r="F340" s="347"/>
      <c r="G340" s="347"/>
      <c r="H340" s="347"/>
      <c r="I340" s="347"/>
    </row>
    <row r="341" spans="1:9">
      <c r="A341" s="378"/>
      <c r="B341" s="378"/>
      <c r="C341" s="378"/>
      <c r="D341" s="378"/>
      <c r="E341" s="347"/>
      <c r="F341" s="347"/>
      <c r="G341" s="347"/>
      <c r="H341" s="347"/>
      <c r="I341" s="347"/>
    </row>
    <row r="342" spans="1:9">
      <c r="A342" s="378"/>
      <c r="B342" s="378"/>
      <c r="C342" s="378"/>
      <c r="D342" s="378"/>
      <c r="E342" s="347"/>
      <c r="F342" s="347"/>
      <c r="G342" s="347"/>
      <c r="H342" s="347"/>
      <c r="I342" s="347"/>
    </row>
    <row r="343" spans="1:9">
      <c r="A343" s="378"/>
      <c r="B343" s="378"/>
      <c r="C343" s="378"/>
      <c r="D343" s="378"/>
      <c r="E343" s="347"/>
      <c r="F343" s="347"/>
      <c r="G343" s="347"/>
      <c r="H343" s="347"/>
      <c r="I343" s="347"/>
    </row>
    <row r="344" spans="1:9">
      <c r="A344" s="378"/>
      <c r="B344" s="378"/>
      <c r="C344" s="378"/>
      <c r="D344" s="378"/>
      <c r="E344" s="347"/>
      <c r="F344" s="347"/>
      <c r="G344" s="347"/>
      <c r="H344" s="347"/>
      <c r="I344" s="347"/>
    </row>
    <row r="345" spans="1:9">
      <c r="A345" s="378"/>
      <c r="B345" s="378"/>
      <c r="C345" s="378"/>
      <c r="D345" s="378"/>
      <c r="E345" s="347"/>
      <c r="F345" s="347"/>
      <c r="G345" s="347"/>
      <c r="H345" s="347"/>
      <c r="I345" s="347"/>
    </row>
    <row r="346" spans="1:9">
      <c r="A346" s="378"/>
      <c r="B346" s="378"/>
      <c r="C346" s="378"/>
      <c r="D346" s="378"/>
      <c r="E346" s="347"/>
      <c r="F346" s="347"/>
      <c r="G346" s="347"/>
      <c r="H346" s="347"/>
      <c r="I346" s="347"/>
    </row>
    <row r="347" spans="1:9">
      <c r="A347" s="378"/>
      <c r="B347" s="378"/>
      <c r="C347" s="378"/>
      <c r="D347" s="378"/>
      <c r="E347" s="347"/>
      <c r="F347" s="347"/>
      <c r="G347" s="347"/>
      <c r="H347" s="347"/>
      <c r="I347" s="347"/>
    </row>
    <row r="348" spans="1:9">
      <c r="A348" s="378"/>
      <c r="B348" s="378"/>
      <c r="C348" s="378"/>
      <c r="D348" s="378"/>
      <c r="E348" s="347"/>
      <c r="F348" s="347"/>
      <c r="G348" s="347"/>
      <c r="H348" s="347"/>
      <c r="I348" s="347"/>
    </row>
    <row r="349" spans="1:9">
      <c r="A349" s="378"/>
      <c r="B349" s="378"/>
      <c r="C349" s="378"/>
      <c r="D349" s="378"/>
      <c r="E349" s="347"/>
      <c r="F349" s="347"/>
      <c r="G349" s="347"/>
      <c r="H349" s="347"/>
      <c r="I349" s="347"/>
    </row>
    <row r="350" spans="1:9">
      <c r="A350" s="379"/>
      <c r="B350" s="379"/>
      <c r="C350" s="379"/>
      <c r="D350" s="379"/>
      <c r="E350" s="347"/>
      <c r="F350" s="347"/>
      <c r="G350" s="347"/>
      <c r="H350" s="347"/>
      <c r="I350" s="347"/>
    </row>
    <row r="351" spans="1:9">
      <c r="A351" s="379"/>
      <c r="B351" s="379"/>
      <c r="C351" s="379"/>
      <c r="D351" s="379"/>
      <c r="E351" s="347"/>
      <c r="F351" s="347"/>
      <c r="G351" s="347"/>
      <c r="H351" s="347"/>
      <c r="I351" s="347"/>
    </row>
    <row r="352" spans="1:9">
      <c r="A352" s="379"/>
      <c r="B352" s="379"/>
      <c r="C352" s="379"/>
      <c r="D352" s="379"/>
      <c r="E352" s="347"/>
      <c r="F352" s="347"/>
      <c r="G352" s="347"/>
      <c r="H352" s="347"/>
      <c r="I352" s="347"/>
    </row>
    <row r="353" spans="1:9">
      <c r="A353" s="379"/>
      <c r="B353" s="379"/>
      <c r="C353" s="379"/>
      <c r="D353" s="379"/>
      <c r="E353" s="347"/>
      <c r="F353" s="347"/>
      <c r="G353" s="347"/>
      <c r="H353" s="347"/>
      <c r="I353" s="347"/>
    </row>
    <row r="354" spans="1:9">
      <c r="A354" s="379"/>
      <c r="B354" s="379"/>
      <c r="C354" s="379"/>
      <c r="D354" s="379"/>
      <c r="E354" s="347"/>
      <c r="F354" s="347"/>
      <c r="G354" s="347"/>
      <c r="H354" s="347"/>
      <c r="I354" s="347"/>
    </row>
    <row r="355" spans="1:9">
      <c r="A355" s="379"/>
      <c r="B355" s="379"/>
      <c r="C355" s="379"/>
      <c r="D355" s="379"/>
      <c r="E355" s="347"/>
      <c r="F355" s="347"/>
      <c r="G355" s="347"/>
      <c r="H355" s="347"/>
      <c r="I355" s="347"/>
    </row>
    <row r="356" spans="1:9">
      <c r="A356" s="379"/>
      <c r="B356" s="379"/>
      <c r="C356" s="379"/>
      <c r="D356" s="379"/>
      <c r="E356" s="347"/>
      <c r="F356" s="347"/>
      <c r="G356" s="347"/>
      <c r="H356" s="347"/>
      <c r="I356" s="347"/>
    </row>
    <row r="357" spans="1:9">
      <c r="A357" s="379"/>
      <c r="B357" s="379"/>
      <c r="C357" s="379"/>
      <c r="D357" s="379"/>
      <c r="E357" s="347"/>
      <c r="F357" s="347"/>
      <c r="G357" s="347"/>
      <c r="H357" s="347"/>
      <c r="I357" s="347"/>
    </row>
    <row r="358" spans="1:9">
      <c r="A358" s="379"/>
      <c r="B358" s="379"/>
      <c r="C358" s="379"/>
      <c r="D358" s="379"/>
      <c r="E358" s="347"/>
      <c r="F358" s="347"/>
      <c r="G358" s="347"/>
      <c r="H358" s="347"/>
      <c r="I358" s="347"/>
    </row>
    <row r="359" spans="1:9">
      <c r="A359" s="379"/>
      <c r="B359" s="378"/>
      <c r="C359" s="379"/>
      <c r="D359" s="379"/>
      <c r="E359" s="347"/>
      <c r="F359" s="347"/>
      <c r="G359" s="347"/>
      <c r="H359" s="347"/>
      <c r="I359" s="347"/>
    </row>
    <row r="360" spans="1:9">
      <c r="A360" s="379"/>
      <c r="B360" s="378"/>
      <c r="C360" s="379"/>
      <c r="D360" s="379"/>
      <c r="E360" s="347"/>
      <c r="F360" s="347"/>
      <c r="G360" s="347"/>
      <c r="H360" s="347"/>
      <c r="I360" s="347"/>
    </row>
    <row r="361" spans="1:9">
      <c r="A361" s="379"/>
      <c r="B361" s="378"/>
      <c r="C361" s="379"/>
      <c r="D361" s="379"/>
      <c r="E361" s="347"/>
      <c r="F361" s="347"/>
      <c r="G361" s="347"/>
      <c r="H361" s="347"/>
      <c r="I361" s="347"/>
    </row>
    <row r="362" spans="1:9">
      <c r="A362" s="379"/>
      <c r="B362" s="378"/>
      <c r="C362" s="379"/>
      <c r="D362" s="379"/>
      <c r="E362" s="347"/>
      <c r="F362" s="347"/>
      <c r="G362" s="347"/>
      <c r="H362" s="347"/>
      <c r="I362" s="347"/>
    </row>
    <row r="363" spans="1:9">
      <c r="A363" s="379"/>
      <c r="B363" s="379"/>
      <c r="C363" s="379"/>
      <c r="D363" s="379"/>
      <c r="E363" s="347"/>
      <c r="F363" s="347"/>
      <c r="G363" s="347"/>
      <c r="H363" s="347"/>
      <c r="I363" s="347"/>
    </row>
    <row r="364" spans="1:9">
      <c r="A364" s="379"/>
      <c r="B364" s="379"/>
      <c r="C364" s="379"/>
      <c r="D364" s="379"/>
      <c r="E364" s="347"/>
      <c r="F364" s="347"/>
      <c r="G364" s="347"/>
      <c r="H364" s="347"/>
      <c r="I364" s="347"/>
    </row>
    <row r="365" spans="1:9">
      <c r="A365" s="379"/>
      <c r="B365" s="379"/>
      <c r="C365" s="379"/>
      <c r="D365" s="379"/>
      <c r="E365" s="347"/>
      <c r="F365" s="347"/>
      <c r="G365" s="347"/>
      <c r="H365" s="347"/>
      <c r="I365" s="347"/>
    </row>
    <row r="366" spans="1:9">
      <c r="A366" s="379"/>
      <c r="B366" s="379"/>
      <c r="C366" s="379"/>
      <c r="D366" s="379"/>
      <c r="E366" s="347"/>
      <c r="F366" s="347"/>
      <c r="G366" s="347"/>
      <c r="H366" s="347"/>
      <c r="I366" s="347"/>
    </row>
    <row r="367" spans="1:9">
      <c r="A367" s="380"/>
      <c r="B367" s="379"/>
      <c r="C367" s="379"/>
      <c r="D367" s="379"/>
      <c r="E367" s="347"/>
      <c r="F367" s="347"/>
      <c r="G367" s="347"/>
      <c r="H367" s="347"/>
      <c r="I367" s="347"/>
    </row>
    <row r="368" spans="1:9">
      <c r="A368" s="379"/>
      <c r="B368" s="379"/>
      <c r="C368" s="379"/>
      <c r="D368" s="379"/>
      <c r="E368" s="347"/>
      <c r="F368" s="347"/>
      <c r="G368" s="347"/>
      <c r="H368" s="347"/>
      <c r="I368" s="347"/>
    </row>
    <row r="369" spans="1:9">
      <c r="A369" s="378"/>
      <c r="B369" s="378"/>
      <c r="C369" s="378"/>
      <c r="D369" s="378"/>
      <c r="E369" s="347"/>
      <c r="F369" s="347"/>
      <c r="G369" s="347"/>
      <c r="H369" s="347"/>
      <c r="I369" s="347"/>
    </row>
    <row r="370" spans="1:9">
      <c r="A370" s="378"/>
      <c r="B370" s="378"/>
      <c r="C370" s="378"/>
      <c r="D370" s="378"/>
      <c r="E370" s="347"/>
      <c r="F370" s="347"/>
      <c r="G370" s="347"/>
      <c r="H370" s="347"/>
      <c r="I370" s="347"/>
    </row>
    <row r="371" spans="1:9">
      <c r="A371" s="378"/>
      <c r="B371" s="378"/>
      <c r="C371" s="378"/>
      <c r="D371" s="378"/>
      <c r="E371" s="347"/>
      <c r="F371" s="347"/>
      <c r="G371" s="347"/>
      <c r="H371" s="347"/>
      <c r="I371" s="347"/>
    </row>
    <row r="372" spans="1:9">
      <c r="A372" s="378"/>
      <c r="B372" s="378"/>
      <c r="C372" s="378"/>
      <c r="D372" s="378"/>
      <c r="E372" s="347"/>
      <c r="F372" s="347"/>
      <c r="G372" s="347"/>
      <c r="H372" s="347"/>
      <c r="I372" s="347"/>
    </row>
    <row r="373" spans="1:9">
      <c r="A373" s="378"/>
      <c r="B373" s="378"/>
      <c r="C373" s="378"/>
      <c r="D373" s="378"/>
      <c r="E373" s="347"/>
      <c r="F373" s="347"/>
      <c r="G373" s="347"/>
      <c r="H373" s="347"/>
      <c r="I373" s="347"/>
    </row>
    <row r="374" spans="1:9">
      <c r="A374" s="378"/>
      <c r="B374" s="378"/>
      <c r="C374" s="378"/>
      <c r="D374" s="378"/>
      <c r="E374" s="347"/>
      <c r="F374" s="347"/>
      <c r="G374" s="347"/>
      <c r="H374" s="347"/>
      <c r="I374" s="347"/>
    </row>
    <row r="375" spans="1:9">
      <c r="A375" s="379"/>
      <c r="B375" s="379"/>
      <c r="C375" s="379"/>
      <c r="D375" s="379"/>
      <c r="E375" s="347"/>
      <c r="F375" s="347"/>
      <c r="G375" s="347"/>
      <c r="H375" s="347"/>
      <c r="I375" s="347"/>
    </row>
    <row r="376" spans="1:9">
      <c r="A376" s="379"/>
      <c r="B376" s="379"/>
      <c r="C376" s="379"/>
      <c r="D376" s="379"/>
      <c r="E376" s="347"/>
      <c r="F376" s="347"/>
      <c r="G376" s="347"/>
      <c r="H376" s="347"/>
      <c r="I376" s="347"/>
    </row>
    <row r="377" spans="1:9">
      <c r="A377" s="379"/>
      <c r="B377" s="379"/>
      <c r="C377" s="379"/>
      <c r="D377" s="379"/>
      <c r="E377" s="347"/>
      <c r="F377" s="347"/>
      <c r="G377" s="347"/>
      <c r="H377" s="347"/>
      <c r="I377" s="347"/>
    </row>
    <row r="378" spans="1:9">
      <c r="A378" s="379"/>
      <c r="B378" s="379"/>
      <c r="C378" s="379"/>
      <c r="D378" s="379"/>
      <c r="E378" s="347"/>
      <c r="F378" s="347"/>
      <c r="G378" s="347"/>
      <c r="H378" s="347"/>
      <c r="I378" s="347"/>
    </row>
    <row r="379" spans="1:9">
      <c r="A379" s="379"/>
      <c r="B379" s="379"/>
      <c r="C379" s="379"/>
      <c r="D379" s="379"/>
      <c r="E379" s="347"/>
      <c r="F379" s="347"/>
      <c r="G379" s="347"/>
      <c r="H379" s="347"/>
      <c r="I379" s="347"/>
    </row>
    <row r="380" spans="1:9">
      <c r="A380" s="379"/>
      <c r="B380" s="379"/>
      <c r="C380" s="379"/>
      <c r="D380" s="379"/>
      <c r="E380" s="347"/>
      <c r="F380" s="347"/>
      <c r="G380" s="347"/>
      <c r="H380" s="347"/>
      <c r="I380" s="347"/>
    </row>
    <row r="381" spans="1:9">
      <c r="A381" s="379"/>
      <c r="B381" s="379"/>
      <c r="C381" s="379"/>
      <c r="D381" s="379"/>
      <c r="E381" s="347"/>
      <c r="F381" s="347"/>
      <c r="G381" s="347"/>
      <c r="H381" s="347"/>
      <c r="I381" s="347"/>
    </row>
    <row r="382" spans="1:9">
      <c r="A382" s="379"/>
      <c r="B382" s="379"/>
      <c r="C382" s="379"/>
      <c r="D382" s="379"/>
      <c r="E382" s="347"/>
      <c r="F382" s="347"/>
      <c r="G382" s="347"/>
      <c r="H382" s="347"/>
      <c r="I382" s="347"/>
    </row>
    <row r="383" spans="1:9">
      <c r="A383" s="379"/>
      <c r="B383" s="379"/>
      <c r="C383" s="379"/>
      <c r="D383" s="379"/>
      <c r="E383" s="347"/>
      <c r="F383" s="347"/>
      <c r="G383" s="347"/>
      <c r="H383" s="347"/>
      <c r="I383" s="347"/>
    </row>
    <row r="384" spans="1:9">
      <c r="A384" s="379"/>
      <c r="B384" s="379"/>
      <c r="C384" s="379"/>
      <c r="D384" s="379"/>
      <c r="E384" s="347"/>
      <c r="F384" s="347"/>
      <c r="G384" s="347"/>
      <c r="H384" s="347"/>
      <c r="I384" s="347"/>
    </row>
    <row r="385" spans="1:9">
      <c r="A385" s="379"/>
      <c r="B385" s="379"/>
      <c r="C385" s="379"/>
      <c r="D385" s="379"/>
      <c r="E385" s="347"/>
      <c r="F385" s="347"/>
      <c r="G385" s="347"/>
      <c r="H385" s="347"/>
      <c r="I385" s="347"/>
    </row>
    <row r="386" spans="1:9">
      <c r="A386" s="379"/>
      <c r="B386" s="379"/>
      <c r="C386" s="379"/>
      <c r="D386" s="379"/>
      <c r="E386" s="347"/>
      <c r="F386" s="347"/>
      <c r="G386" s="347"/>
      <c r="H386" s="347"/>
      <c r="I386" s="347"/>
    </row>
    <row r="387" spans="1:9">
      <c r="A387" s="379"/>
      <c r="B387" s="379"/>
      <c r="C387" s="379"/>
      <c r="D387" s="379"/>
      <c r="E387" s="347"/>
      <c r="F387" s="347"/>
      <c r="G387" s="347"/>
      <c r="H387" s="347"/>
      <c r="I387" s="347"/>
    </row>
    <row r="388" spans="1:9">
      <c r="A388" s="379"/>
      <c r="B388" s="379"/>
      <c r="C388" s="379"/>
      <c r="D388" s="379"/>
      <c r="E388" s="347"/>
      <c r="F388" s="347"/>
      <c r="G388" s="347"/>
      <c r="H388" s="347"/>
      <c r="I388" s="347"/>
    </row>
    <row r="389" spans="1:9">
      <c r="A389" s="379"/>
      <c r="B389" s="379"/>
      <c r="C389" s="379"/>
      <c r="D389" s="379"/>
      <c r="E389" s="347"/>
      <c r="F389" s="347"/>
      <c r="G389" s="347"/>
      <c r="H389" s="347"/>
      <c r="I389" s="347"/>
    </row>
    <row r="390" spans="1:9">
      <c r="A390" s="379"/>
      <c r="B390" s="379"/>
      <c r="C390" s="379"/>
      <c r="D390" s="379"/>
      <c r="E390" s="347"/>
      <c r="F390" s="347"/>
      <c r="G390" s="347"/>
      <c r="H390" s="347"/>
      <c r="I390" s="347"/>
    </row>
    <row r="391" spans="1:9">
      <c r="A391" s="379"/>
      <c r="B391" s="379"/>
      <c r="C391" s="379"/>
      <c r="D391" s="379"/>
      <c r="E391" s="347"/>
      <c r="F391" s="347"/>
      <c r="G391" s="347"/>
      <c r="H391" s="347"/>
      <c r="I391" s="347"/>
    </row>
    <row r="392" spans="1:9">
      <c r="A392" s="379"/>
      <c r="B392" s="379"/>
      <c r="C392" s="379"/>
      <c r="D392" s="379"/>
      <c r="E392" s="347"/>
      <c r="F392" s="347"/>
      <c r="G392" s="347"/>
      <c r="H392" s="347"/>
      <c r="I392" s="347"/>
    </row>
    <row r="393" spans="1:9">
      <c r="A393" s="379"/>
      <c r="B393" s="379"/>
      <c r="C393" s="379"/>
      <c r="D393" s="379"/>
      <c r="E393" s="347"/>
      <c r="F393" s="347"/>
      <c r="G393" s="347"/>
      <c r="H393" s="347"/>
      <c r="I393" s="347"/>
    </row>
    <row r="394" spans="1:9">
      <c r="A394" s="379"/>
      <c r="B394" s="379"/>
      <c r="C394" s="379"/>
      <c r="D394" s="379"/>
      <c r="E394" s="347"/>
      <c r="F394" s="347"/>
      <c r="G394" s="347"/>
      <c r="H394" s="347"/>
      <c r="I394" s="347"/>
    </row>
    <row r="395" spans="1:9">
      <c r="A395" s="379"/>
      <c r="B395" s="379"/>
      <c r="C395" s="379"/>
      <c r="D395" s="379"/>
      <c r="E395" s="347"/>
      <c r="F395" s="347"/>
      <c r="G395" s="347"/>
      <c r="H395" s="347"/>
      <c r="I395" s="347"/>
    </row>
    <row r="396" spans="1:9">
      <c r="A396" s="379"/>
      <c r="B396" s="379"/>
      <c r="C396" s="379"/>
      <c r="D396" s="379"/>
      <c r="E396" s="347"/>
      <c r="F396" s="347"/>
      <c r="G396" s="347"/>
      <c r="H396" s="347"/>
      <c r="I396" s="347"/>
    </row>
    <row r="397" spans="1:9">
      <c r="A397" s="379"/>
      <c r="B397" s="379"/>
      <c r="C397" s="379"/>
      <c r="D397" s="379"/>
      <c r="E397" s="347"/>
      <c r="F397" s="347"/>
      <c r="G397" s="347"/>
      <c r="H397" s="347"/>
      <c r="I397" s="347"/>
    </row>
    <row r="398" spans="1:9">
      <c r="A398" s="379"/>
      <c r="B398" s="379"/>
      <c r="C398" s="379"/>
      <c r="D398" s="379"/>
      <c r="E398" s="347"/>
      <c r="F398" s="347"/>
      <c r="G398" s="347"/>
      <c r="H398" s="347"/>
      <c r="I398" s="347"/>
    </row>
    <row r="399" spans="1:9">
      <c r="A399" s="379"/>
      <c r="B399" s="379"/>
      <c r="C399" s="379"/>
      <c r="D399" s="379"/>
      <c r="E399" s="347"/>
      <c r="F399" s="347"/>
      <c r="G399" s="347"/>
      <c r="H399" s="347"/>
      <c r="I399" s="347"/>
    </row>
    <row r="400" spans="1:9">
      <c r="A400" s="379"/>
      <c r="B400" s="379"/>
      <c r="C400" s="379"/>
      <c r="D400" s="379"/>
      <c r="E400" s="347"/>
      <c r="F400" s="347"/>
      <c r="G400" s="347"/>
      <c r="H400" s="347"/>
      <c r="I400" s="347"/>
    </row>
    <row r="401" spans="1:9">
      <c r="A401" s="379"/>
      <c r="B401" s="379"/>
      <c r="C401" s="379"/>
      <c r="D401" s="379"/>
      <c r="E401" s="347"/>
      <c r="F401" s="347"/>
      <c r="G401" s="347"/>
      <c r="H401" s="347"/>
      <c r="I401" s="347"/>
    </row>
    <row r="402" spans="1:9">
      <c r="A402" s="379"/>
      <c r="B402" s="379"/>
      <c r="C402" s="379"/>
      <c r="D402" s="379"/>
      <c r="E402" s="347"/>
      <c r="F402" s="347"/>
      <c r="G402" s="347"/>
      <c r="H402" s="347"/>
      <c r="I402" s="347"/>
    </row>
    <row r="403" spans="1:9">
      <c r="A403" s="379"/>
      <c r="B403" s="379"/>
      <c r="C403" s="379"/>
      <c r="D403" s="379"/>
      <c r="E403" s="347"/>
      <c r="F403" s="347"/>
      <c r="G403" s="347"/>
      <c r="H403" s="347"/>
      <c r="I403" s="347"/>
    </row>
    <row r="404" spans="1:9">
      <c r="A404" s="379"/>
      <c r="B404" s="379"/>
      <c r="C404" s="379"/>
      <c r="D404" s="379"/>
      <c r="E404" s="347"/>
      <c r="F404" s="347"/>
      <c r="G404" s="347"/>
      <c r="H404" s="347"/>
      <c r="I404" s="347"/>
    </row>
    <row r="405" spans="1:9">
      <c r="A405" s="379"/>
      <c r="B405" s="379"/>
      <c r="C405" s="379"/>
      <c r="D405" s="379"/>
      <c r="E405" s="347"/>
      <c r="F405" s="347"/>
      <c r="G405" s="347"/>
      <c r="H405" s="347"/>
      <c r="I405" s="347"/>
    </row>
    <row r="406" spans="1:9">
      <c r="A406" s="379"/>
      <c r="B406" s="379"/>
      <c r="C406" s="379"/>
      <c r="D406" s="379"/>
      <c r="E406" s="347"/>
      <c r="F406" s="347"/>
      <c r="G406" s="347"/>
      <c r="H406" s="347"/>
      <c r="I406" s="347"/>
    </row>
    <row r="407" spans="1:9">
      <c r="A407" s="379"/>
      <c r="B407" s="379"/>
      <c r="C407" s="379"/>
      <c r="D407" s="379"/>
      <c r="E407" s="347"/>
      <c r="F407" s="347"/>
      <c r="G407" s="347"/>
      <c r="H407" s="347"/>
      <c r="I407" s="347"/>
    </row>
    <row r="408" spans="1:9">
      <c r="A408" s="379"/>
      <c r="B408" s="379"/>
      <c r="C408" s="379"/>
      <c r="D408" s="379"/>
      <c r="E408" s="347"/>
      <c r="F408" s="347"/>
      <c r="G408" s="347"/>
      <c r="H408" s="347"/>
      <c r="I408" s="347"/>
    </row>
    <row r="409" spans="1:9">
      <c r="A409" s="379"/>
      <c r="B409" s="379"/>
      <c r="C409" s="379"/>
      <c r="D409" s="379"/>
      <c r="E409" s="347"/>
      <c r="F409" s="347"/>
      <c r="G409" s="347"/>
      <c r="H409" s="347"/>
      <c r="I409" s="347"/>
    </row>
    <row r="410" spans="1:9">
      <c r="A410" s="379"/>
      <c r="B410" s="379"/>
      <c r="C410" s="379"/>
      <c r="D410" s="379"/>
      <c r="E410" s="347"/>
      <c r="F410" s="347"/>
      <c r="G410" s="347"/>
      <c r="H410" s="347"/>
      <c r="I410" s="347"/>
    </row>
    <row r="411" spans="1:9">
      <c r="A411" s="378"/>
      <c r="B411" s="378"/>
      <c r="C411" s="378"/>
      <c r="D411" s="378"/>
      <c r="E411" s="347"/>
      <c r="F411" s="347"/>
      <c r="G411" s="347"/>
      <c r="H411" s="347"/>
      <c r="I411" s="347"/>
    </row>
    <row r="412" spans="1:9">
      <c r="A412" s="378"/>
      <c r="B412" s="378"/>
      <c r="C412" s="378"/>
      <c r="D412" s="378"/>
      <c r="E412" s="347"/>
      <c r="F412" s="347"/>
      <c r="G412" s="347"/>
      <c r="H412" s="347"/>
      <c r="I412" s="347"/>
    </row>
    <row r="413" spans="1:9">
      <c r="A413" s="378"/>
      <c r="B413" s="378"/>
      <c r="C413" s="378"/>
      <c r="D413" s="378"/>
      <c r="E413" s="347"/>
      <c r="F413" s="347"/>
      <c r="G413" s="347"/>
      <c r="H413" s="347"/>
      <c r="I413" s="347"/>
    </row>
    <row r="414" spans="1:9">
      <c r="A414" s="378"/>
      <c r="B414" s="378"/>
      <c r="C414" s="378"/>
      <c r="D414" s="378"/>
      <c r="E414" s="347"/>
      <c r="F414" s="347"/>
      <c r="G414" s="347"/>
      <c r="H414" s="347"/>
      <c r="I414" s="347"/>
    </row>
    <row r="415" spans="1:9" ht="27.75" customHeight="1">
      <c r="A415" s="378"/>
      <c r="B415" s="378"/>
      <c r="C415" s="378"/>
      <c r="D415" s="378"/>
      <c r="E415" s="347"/>
      <c r="F415" s="347"/>
      <c r="G415" s="347"/>
      <c r="H415" s="347"/>
      <c r="I415" s="347"/>
    </row>
    <row r="416" spans="1:9">
      <c r="A416" s="378"/>
      <c r="B416" s="378"/>
      <c r="C416" s="378"/>
      <c r="D416" s="378"/>
      <c r="E416" s="347"/>
      <c r="F416" s="347"/>
      <c r="G416" s="347"/>
      <c r="H416" s="347"/>
      <c r="I416" s="347"/>
    </row>
    <row r="417" spans="1:9">
      <c r="A417" s="378"/>
      <c r="B417" s="378"/>
      <c r="C417" s="378"/>
      <c r="D417" s="378"/>
      <c r="E417" s="347"/>
      <c r="F417" s="347"/>
      <c r="G417" s="347"/>
      <c r="H417" s="347"/>
      <c r="I417" s="347"/>
    </row>
    <row r="418" spans="1:9">
      <c r="A418" s="378"/>
      <c r="B418" s="378"/>
      <c r="C418" s="378"/>
      <c r="D418" s="378"/>
      <c r="E418" s="347"/>
      <c r="F418" s="347"/>
      <c r="G418" s="347"/>
      <c r="H418" s="347"/>
      <c r="I418" s="347"/>
    </row>
    <row r="419" spans="1:9">
      <c r="A419" s="378"/>
      <c r="B419" s="378"/>
      <c r="C419" s="378"/>
      <c r="D419" s="378"/>
      <c r="E419" s="347"/>
      <c r="F419" s="347"/>
      <c r="G419" s="347"/>
      <c r="H419" s="347"/>
      <c r="I419" s="347"/>
    </row>
    <row r="420" spans="1:9">
      <c r="A420" s="378"/>
      <c r="B420" s="378"/>
      <c r="C420" s="378"/>
      <c r="D420" s="378"/>
      <c r="E420" s="347"/>
      <c r="F420" s="347"/>
      <c r="G420" s="347"/>
      <c r="H420" s="347"/>
      <c r="I420" s="347"/>
    </row>
    <row r="421" spans="1:9">
      <c r="A421" s="378"/>
      <c r="B421" s="378"/>
      <c r="C421" s="378"/>
      <c r="D421" s="378"/>
      <c r="E421" s="347"/>
      <c r="F421" s="347"/>
      <c r="G421" s="347"/>
      <c r="H421" s="347"/>
      <c r="I421" s="347"/>
    </row>
    <row r="422" spans="1:9">
      <c r="A422" s="378"/>
      <c r="B422" s="378"/>
      <c r="C422" s="378"/>
      <c r="D422" s="378"/>
      <c r="E422" s="347"/>
      <c r="F422" s="347"/>
      <c r="G422" s="347"/>
      <c r="H422" s="347"/>
      <c r="I422" s="347"/>
    </row>
    <row r="423" spans="1:9">
      <c r="A423" s="378"/>
      <c r="B423" s="378"/>
      <c r="C423" s="378"/>
      <c r="D423" s="378"/>
      <c r="E423" s="347"/>
      <c r="F423" s="347"/>
      <c r="G423" s="347"/>
      <c r="H423" s="347"/>
      <c r="I423" s="347"/>
    </row>
    <row r="424" spans="1:9">
      <c r="A424" s="378"/>
      <c r="B424" s="378"/>
      <c r="C424" s="378"/>
      <c r="D424" s="378"/>
      <c r="E424" s="347"/>
      <c r="F424" s="347"/>
      <c r="G424" s="347"/>
      <c r="H424" s="347"/>
      <c r="I424" s="347"/>
    </row>
    <row r="425" spans="1:9">
      <c r="A425" s="347"/>
      <c r="B425" s="347"/>
      <c r="C425" s="353"/>
      <c r="D425" s="353"/>
      <c r="E425" s="347"/>
      <c r="F425" s="347"/>
      <c r="G425" s="347"/>
      <c r="H425" s="347"/>
      <c r="I425" s="347"/>
    </row>
    <row r="426" spans="1:9">
      <c r="A426" s="380"/>
      <c r="B426" s="379"/>
      <c r="C426" s="379"/>
      <c r="D426" s="379"/>
      <c r="E426" s="347"/>
      <c r="F426" s="347"/>
      <c r="G426" s="347"/>
      <c r="H426" s="347"/>
      <c r="I426" s="347"/>
    </row>
    <row r="427" spans="1:9">
      <c r="A427" s="379"/>
      <c r="B427" s="379"/>
      <c r="C427" s="379"/>
      <c r="D427" s="379"/>
      <c r="E427" s="347"/>
      <c r="F427" s="347"/>
      <c r="G427" s="347"/>
      <c r="H427" s="347"/>
      <c r="I427" s="347"/>
    </row>
    <row r="428" spans="1:9">
      <c r="A428" s="378"/>
      <c r="B428" s="379"/>
      <c r="C428" s="378"/>
      <c r="D428" s="378"/>
      <c r="E428" s="347"/>
      <c r="F428" s="347"/>
      <c r="G428" s="347"/>
      <c r="H428" s="347"/>
      <c r="I428" s="347"/>
    </row>
    <row r="429" spans="1:9">
      <c r="A429" s="378"/>
      <c r="B429" s="379"/>
      <c r="C429" s="378"/>
      <c r="D429" s="378"/>
      <c r="E429" s="347"/>
      <c r="F429" s="347"/>
      <c r="G429" s="347"/>
      <c r="H429" s="347"/>
      <c r="I429" s="347"/>
    </row>
    <row r="430" spans="1:9">
      <c r="A430" s="378"/>
      <c r="B430" s="379"/>
      <c r="C430" s="378"/>
      <c r="D430" s="378"/>
      <c r="E430" s="347"/>
      <c r="F430" s="347"/>
      <c r="G430" s="347"/>
      <c r="H430" s="347"/>
      <c r="I430" s="347"/>
    </row>
    <row r="431" spans="1:9">
      <c r="A431" s="378"/>
      <c r="B431" s="379"/>
      <c r="C431" s="378"/>
      <c r="D431" s="378"/>
      <c r="E431" s="347"/>
      <c r="F431" s="347"/>
      <c r="G431" s="347"/>
      <c r="H431" s="347"/>
      <c r="I431" s="347"/>
    </row>
    <row r="432" spans="1:9">
      <c r="A432" s="378"/>
      <c r="B432" s="379"/>
      <c r="C432" s="378"/>
      <c r="D432" s="378"/>
      <c r="E432" s="347"/>
      <c r="F432" s="347"/>
      <c r="G432" s="347"/>
      <c r="H432" s="347"/>
      <c r="I432" s="347"/>
    </row>
    <row r="433" spans="1:9">
      <c r="A433" s="378"/>
      <c r="B433" s="379"/>
      <c r="C433" s="378"/>
      <c r="D433" s="378"/>
      <c r="E433" s="347"/>
      <c r="F433" s="347"/>
      <c r="G433" s="347"/>
      <c r="H433" s="347"/>
      <c r="I433" s="347"/>
    </row>
    <row r="434" spans="1:9">
      <c r="A434" s="378"/>
      <c r="B434" s="379"/>
      <c r="C434" s="378"/>
      <c r="D434" s="378"/>
      <c r="E434" s="347"/>
      <c r="F434" s="347"/>
      <c r="G434" s="347"/>
      <c r="H434" s="347"/>
      <c r="I434" s="347"/>
    </row>
    <row r="435" spans="1:9">
      <c r="A435" s="378"/>
      <c r="B435" s="379"/>
      <c r="C435" s="378"/>
      <c r="D435" s="378"/>
      <c r="E435" s="347"/>
      <c r="F435" s="347"/>
      <c r="G435" s="347"/>
      <c r="H435" s="347"/>
      <c r="I435" s="347"/>
    </row>
    <row r="436" spans="1:9">
      <c r="A436" s="378"/>
      <c r="B436" s="379"/>
      <c r="C436" s="378"/>
      <c r="D436" s="378"/>
      <c r="E436" s="347"/>
      <c r="F436" s="347"/>
      <c r="G436" s="347"/>
      <c r="H436" s="347"/>
      <c r="I436" s="347"/>
    </row>
    <row r="437" spans="1:9">
      <c r="A437" s="378"/>
      <c r="B437" s="379"/>
      <c r="C437" s="378"/>
      <c r="D437" s="378"/>
      <c r="E437" s="347"/>
      <c r="F437" s="347"/>
      <c r="G437" s="347"/>
      <c r="H437" s="347"/>
      <c r="I437" s="347"/>
    </row>
    <row r="438" spans="1:9">
      <c r="A438" s="378"/>
      <c r="B438" s="379"/>
      <c r="C438" s="378"/>
      <c r="D438" s="378"/>
      <c r="E438" s="347"/>
      <c r="F438" s="347"/>
      <c r="G438" s="347"/>
      <c r="H438" s="347"/>
      <c r="I438" s="347"/>
    </row>
    <row r="439" spans="1:9">
      <c r="A439" s="378"/>
      <c r="B439" s="379"/>
      <c r="C439" s="378"/>
      <c r="D439" s="378"/>
      <c r="E439" s="347"/>
      <c r="F439" s="347"/>
      <c r="G439" s="347"/>
      <c r="H439" s="347"/>
      <c r="I439" s="347"/>
    </row>
    <row r="440" spans="1:9">
      <c r="A440" s="378"/>
      <c r="B440" s="379"/>
      <c r="C440" s="378"/>
      <c r="D440" s="378"/>
      <c r="E440" s="347"/>
      <c r="F440" s="347"/>
      <c r="G440" s="347"/>
      <c r="H440" s="347"/>
      <c r="I440" s="347"/>
    </row>
    <row r="441" spans="1:9">
      <c r="A441" s="378"/>
      <c r="B441" s="379"/>
      <c r="C441" s="378"/>
      <c r="D441" s="378"/>
      <c r="E441" s="347"/>
      <c r="F441" s="347"/>
      <c r="G441" s="347"/>
      <c r="H441" s="347"/>
      <c r="I441" s="347"/>
    </row>
    <row r="442" spans="1:9">
      <c r="A442" s="378"/>
      <c r="B442" s="379"/>
      <c r="C442" s="378"/>
      <c r="D442" s="378"/>
      <c r="E442" s="347"/>
      <c r="F442" s="347"/>
      <c r="G442" s="347"/>
      <c r="H442" s="347"/>
      <c r="I442" s="347"/>
    </row>
    <row r="443" spans="1:9">
      <c r="A443" s="378"/>
      <c r="B443" s="379"/>
      <c r="C443" s="378"/>
      <c r="D443" s="378"/>
      <c r="E443" s="347"/>
      <c r="F443" s="347"/>
      <c r="G443" s="347"/>
      <c r="H443" s="347"/>
      <c r="I443" s="347"/>
    </row>
    <row r="444" spans="1:9">
      <c r="A444" s="378"/>
      <c r="B444" s="379"/>
      <c r="C444" s="378"/>
      <c r="D444" s="378"/>
      <c r="E444" s="347"/>
      <c r="F444" s="347"/>
      <c r="G444" s="347"/>
      <c r="H444" s="347"/>
      <c r="I444" s="347"/>
    </row>
    <row r="445" spans="1:9">
      <c r="A445" s="378"/>
      <c r="B445" s="379"/>
      <c r="C445" s="378"/>
      <c r="D445" s="378"/>
      <c r="E445" s="347"/>
      <c r="F445" s="347"/>
      <c r="G445" s="347"/>
      <c r="H445" s="347"/>
      <c r="I445" s="347"/>
    </row>
    <row r="446" spans="1:9">
      <c r="A446" s="378"/>
      <c r="B446" s="379"/>
      <c r="C446" s="378"/>
      <c r="D446" s="378"/>
      <c r="E446" s="347"/>
      <c r="F446" s="347"/>
      <c r="G446" s="347"/>
      <c r="H446" s="347"/>
      <c r="I446" s="347"/>
    </row>
    <row r="447" spans="1:9">
      <c r="A447" s="378"/>
      <c r="B447" s="379"/>
      <c r="C447" s="378"/>
      <c r="D447" s="378"/>
      <c r="E447" s="347"/>
      <c r="F447" s="347"/>
      <c r="G447" s="347"/>
      <c r="H447" s="347"/>
      <c r="I447" s="347"/>
    </row>
    <row r="448" spans="1:9">
      <c r="A448" s="378"/>
      <c r="B448" s="379"/>
      <c r="C448" s="378"/>
      <c r="D448" s="378"/>
      <c r="E448" s="347"/>
      <c r="F448" s="347"/>
      <c r="G448" s="347"/>
      <c r="H448" s="347"/>
      <c r="I448" s="347"/>
    </row>
    <row r="449" spans="1:9">
      <c r="A449" s="378"/>
      <c r="B449" s="379"/>
      <c r="C449" s="378"/>
      <c r="D449" s="378"/>
      <c r="E449" s="347"/>
      <c r="F449" s="347"/>
      <c r="G449" s="347"/>
      <c r="H449" s="347"/>
      <c r="I449" s="347"/>
    </row>
    <row r="450" spans="1:9">
      <c r="A450" s="378"/>
      <c r="B450" s="379"/>
      <c r="C450" s="378"/>
      <c r="D450" s="378"/>
      <c r="E450" s="347"/>
      <c r="F450" s="347"/>
      <c r="G450" s="347"/>
      <c r="H450" s="347"/>
      <c r="I450" s="347"/>
    </row>
    <row r="451" spans="1:9">
      <c r="A451" s="379"/>
      <c r="B451" s="379"/>
      <c r="C451" s="379"/>
      <c r="D451" s="379"/>
      <c r="E451" s="347"/>
      <c r="F451" s="347"/>
      <c r="G451" s="347"/>
      <c r="H451" s="347"/>
      <c r="I451" s="347"/>
    </row>
    <row r="452" spans="1:9">
      <c r="A452" s="379"/>
      <c r="B452" s="379"/>
      <c r="C452" s="379"/>
      <c r="D452" s="379"/>
      <c r="E452" s="347"/>
      <c r="F452" s="347"/>
      <c r="G452" s="347"/>
      <c r="H452" s="347"/>
      <c r="I452" s="347"/>
    </row>
    <row r="453" spans="1:9">
      <c r="A453" s="379"/>
      <c r="B453" s="379"/>
      <c r="C453" s="379"/>
      <c r="D453" s="379"/>
      <c r="E453" s="347"/>
      <c r="F453" s="347"/>
      <c r="G453" s="347"/>
      <c r="H453" s="347"/>
      <c r="I453" s="347"/>
    </row>
    <row r="454" spans="1:9">
      <c r="A454" s="379"/>
      <c r="B454" s="379"/>
      <c r="C454" s="379"/>
      <c r="D454" s="379"/>
      <c r="E454" s="347"/>
      <c r="F454" s="347"/>
      <c r="G454" s="347"/>
      <c r="H454" s="347"/>
      <c r="I454" s="347"/>
    </row>
    <row r="455" spans="1:9">
      <c r="A455" s="379"/>
      <c r="B455" s="379"/>
      <c r="C455" s="379"/>
      <c r="D455" s="379"/>
      <c r="E455" s="347"/>
      <c r="F455" s="347"/>
      <c r="G455" s="347"/>
      <c r="H455" s="347"/>
      <c r="I455" s="347"/>
    </row>
    <row r="456" spans="1:9">
      <c r="A456" s="379"/>
      <c r="B456" s="379"/>
      <c r="C456" s="379"/>
      <c r="D456" s="379"/>
      <c r="E456" s="347"/>
      <c r="F456" s="347"/>
      <c r="G456" s="347"/>
      <c r="H456" s="347"/>
      <c r="I456" s="347"/>
    </row>
    <row r="457" spans="1:9">
      <c r="A457" s="379"/>
      <c r="B457" s="379"/>
      <c r="C457" s="379"/>
      <c r="D457" s="379"/>
      <c r="E457" s="347"/>
      <c r="F457" s="347"/>
      <c r="G457" s="347"/>
      <c r="H457" s="347"/>
      <c r="I457" s="347"/>
    </row>
    <row r="458" spans="1:9">
      <c r="A458" s="378"/>
      <c r="B458" s="378"/>
      <c r="C458" s="378"/>
      <c r="D458" s="378"/>
      <c r="E458" s="347"/>
      <c r="F458" s="347"/>
      <c r="G458" s="347"/>
      <c r="H458" s="347"/>
      <c r="I458" s="347"/>
    </row>
    <row r="459" spans="1:9">
      <c r="A459" s="378"/>
      <c r="B459" s="378"/>
      <c r="C459" s="378"/>
      <c r="D459" s="378"/>
      <c r="E459" s="347"/>
      <c r="F459" s="347"/>
      <c r="G459" s="347"/>
      <c r="H459" s="347"/>
      <c r="I459" s="347"/>
    </row>
    <row r="460" spans="1:9">
      <c r="A460" s="378"/>
      <c r="B460" s="378"/>
      <c r="C460" s="378"/>
      <c r="D460" s="378"/>
      <c r="E460" s="347"/>
      <c r="F460" s="347"/>
      <c r="G460" s="347"/>
      <c r="H460" s="347"/>
      <c r="I460" s="347"/>
    </row>
    <row r="461" spans="1:9">
      <c r="A461" s="378"/>
      <c r="B461" s="378"/>
      <c r="C461" s="378"/>
      <c r="D461" s="378"/>
      <c r="E461" s="347"/>
      <c r="F461" s="347"/>
      <c r="G461" s="347"/>
      <c r="H461" s="347"/>
      <c r="I461" s="347"/>
    </row>
    <row r="462" spans="1:9">
      <c r="A462" s="378"/>
      <c r="B462" s="378"/>
      <c r="C462" s="378"/>
      <c r="D462" s="378"/>
      <c r="E462" s="347"/>
      <c r="F462" s="347"/>
      <c r="G462" s="347"/>
      <c r="H462" s="347"/>
      <c r="I462" s="347"/>
    </row>
    <row r="463" spans="1:9">
      <c r="A463" s="378"/>
      <c r="B463" s="378"/>
      <c r="C463" s="378"/>
      <c r="D463" s="378"/>
      <c r="E463" s="347"/>
      <c r="F463" s="347"/>
      <c r="G463" s="347"/>
      <c r="H463" s="347"/>
      <c r="I463" s="347"/>
    </row>
    <row r="464" spans="1:9">
      <c r="A464" s="378"/>
      <c r="B464" s="378"/>
      <c r="C464" s="378"/>
      <c r="D464" s="378"/>
      <c r="E464" s="347"/>
      <c r="F464" s="347"/>
      <c r="G464" s="347"/>
      <c r="H464" s="347"/>
      <c r="I464" s="347"/>
    </row>
    <row r="465" spans="1:9">
      <c r="A465" s="378"/>
      <c r="B465" s="378"/>
      <c r="C465" s="378"/>
      <c r="D465" s="378"/>
      <c r="E465" s="347"/>
      <c r="F465" s="347"/>
      <c r="G465" s="347"/>
      <c r="H465" s="347"/>
      <c r="I465" s="347"/>
    </row>
    <row r="466" spans="1:9">
      <c r="A466" s="378"/>
      <c r="B466" s="378"/>
      <c r="C466" s="378"/>
      <c r="D466" s="378"/>
      <c r="E466" s="347"/>
      <c r="F466" s="347"/>
      <c r="G466" s="347"/>
      <c r="H466" s="347"/>
      <c r="I466" s="347"/>
    </row>
    <row r="467" spans="1:9">
      <c r="A467" s="378"/>
      <c r="B467" s="378"/>
      <c r="C467" s="378"/>
      <c r="D467" s="378"/>
      <c r="E467" s="347"/>
      <c r="F467" s="347"/>
      <c r="G467" s="347"/>
      <c r="H467" s="347"/>
      <c r="I467" s="347"/>
    </row>
    <row r="468" spans="1:9">
      <c r="A468" s="378"/>
      <c r="B468" s="378"/>
      <c r="C468" s="378"/>
      <c r="D468" s="378"/>
      <c r="E468" s="347"/>
      <c r="F468" s="347"/>
      <c r="G468" s="347"/>
      <c r="H468" s="347"/>
      <c r="I468" s="347"/>
    </row>
    <row r="469" spans="1:9">
      <c r="A469" s="378"/>
      <c r="B469" s="378"/>
      <c r="C469" s="378"/>
      <c r="D469" s="378"/>
      <c r="E469" s="347"/>
      <c r="F469" s="347"/>
      <c r="G469" s="347"/>
      <c r="H469" s="347"/>
      <c r="I469" s="347"/>
    </row>
    <row r="470" spans="1:9">
      <c r="A470" s="378"/>
      <c r="B470" s="378"/>
      <c r="C470" s="378"/>
      <c r="D470" s="378"/>
      <c r="E470" s="347"/>
      <c r="F470" s="347"/>
      <c r="G470" s="347"/>
      <c r="H470" s="347"/>
      <c r="I470" s="347"/>
    </row>
    <row r="471" spans="1:9">
      <c r="A471" s="378"/>
      <c r="B471" s="378"/>
      <c r="C471" s="378"/>
      <c r="D471" s="378"/>
      <c r="E471" s="347"/>
      <c r="F471" s="347"/>
      <c r="G471" s="347"/>
      <c r="H471" s="347"/>
      <c r="I471" s="347"/>
    </row>
    <row r="472" spans="1:9">
      <c r="A472" s="378"/>
      <c r="B472" s="378"/>
      <c r="C472" s="378"/>
      <c r="D472" s="378"/>
      <c r="E472" s="347"/>
      <c r="F472" s="347"/>
      <c r="G472" s="347"/>
      <c r="H472" s="347"/>
      <c r="I472" s="347"/>
    </row>
    <row r="473" spans="1:9">
      <c r="A473" s="378"/>
      <c r="B473" s="378"/>
      <c r="C473" s="378"/>
      <c r="D473" s="378"/>
      <c r="E473" s="347"/>
      <c r="F473" s="347"/>
      <c r="G473" s="347"/>
      <c r="H473" s="347"/>
      <c r="I473" s="347"/>
    </row>
    <row r="474" spans="1:9">
      <c r="A474" s="378"/>
      <c r="B474" s="378"/>
      <c r="C474" s="378"/>
      <c r="D474" s="378"/>
      <c r="E474" s="347"/>
      <c r="F474" s="347"/>
      <c r="G474" s="347"/>
      <c r="H474" s="347"/>
      <c r="I474" s="347"/>
    </row>
    <row r="475" spans="1:9">
      <c r="A475" s="378"/>
      <c r="B475" s="378"/>
      <c r="C475" s="378"/>
      <c r="D475" s="378"/>
      <c r="E475" s="347"/>
      <c r="F475" s="347"/>
      <c r="G475" s="347"/>
      <c r="H475" s="347"/>
      <c r="I475" s="347"/>
    </row>
    <row r="476" spans="1:9">
      <c r="A476" s="378"/>
      <c r="B476" s="378"/>
      <c r="C476" s="378"/>
      <c r="D476" s="378"/>
      <c r="E476" s="347"/>
      <c r="F476" s="347"/>
      <c r="G476" s="347"/>
      <c r="H476" s="347"/>
      <c r="I476" s="347"/>
    </row>
    <row r="477" spans="1:9">
      <c r="A477" s="378"/>
      <c r="B477" s="378"/>
      <c r="C477" s="378"/>
      <c r="D477" s="378"/>
      <c r="E477" s="347"/>
      <c r="F477" s="347"/>
      <c r="G477" s="347"/>
      <c r="H477" s="347"/>
      <c r="I477" s="347"/>
    </row>
    <row r="478" spans="1:9">
      <c r="A478" s="378"/>
      <c r="B478" s="378"/>
      <c r="C478" s="378"/>
      <c r="D478" s="378"/>
      <c r="E478" s="347"/>
      <c r="F478" s="347"/>
      <c r="G478" s="347"/>
      <c r="H478" s="347"/>
      <c r="I478" s="347"/>
    </row>
    <row r="479" spans="1:9">
      <c r="A479" s="379"/>
      <c r="B479" s="379"/>
      <c r="C479" s="379"/>
      <c r="D479" s="379"/>
      <c r="E479" s="347"/>
      <c r="F479" s="347"/>
      <c r="G479" s="347"/>
      <c r="H479" s="347"/>
      <c r="I479" s="347"/>
    </row>
    <row r="480" spans="1:9">
      <c r="A480" s="379"/>
      <c r="B480" s="379"/>
      <c r="C480" s="379"/>
      <c r="D480" s="379"/>
      <c r="E480" s="347"/>
      <c r="F480" s="347"/>
      <c r="G480" s="347"/>
      <c r="H480" s="347"/>
      <c r="I480" s="347"/>
    </row>
    <row r="481" spans="1:12">
      <c r="A481" s="379"/>
      <c r="B481" s="379"/>
      <c r="C481" s="379"/>
      <c r="D481" s="379"/>
      <c r="E481" s="347"/>
      <c r="F481" s="347"/>
      <c r="G481" s="347"/>
      <c r="H481" s="347"/>
      <c r="I481" s="347"/>
    </row>
    <row r="482" spans="1:12">
      <c r="A482" s="379"/>
      <c r="B482" s="379"/>
      <c r="C482" s="379"/>
      <c r="D482" s="379"/>
      <c r="E482" s="347"/>
      <c r="F482" s="347"/>
      <c r="G482" s="347"/>
      <c r="H482" s="347"/>
      <c r="I482" s="347"/>
    </row>
    <row r="483" spans="1:12">
      <c r="A483" s="379"/>
      <c r="B483" s="379"/>
      <c r="C483" s="379"/>
      <c r="D483" s="379"/>
      <c r="E483" s="347"/>
      <c r="F483" s="347"/>
      <c r="G483" s="347"/>
      <c r="H483" s="347"/>
      <c r="I483" s="347"/>
    </row>
    <row r="484" spans="1:12">
      <c r="A484" s="379"/>
      <c r="B484" s="379"/>
      <c r="C484" s="379"/>
      <c r="D484" s="379"/>
      <c r="E484" s="347"/>
      <c r="F484" s="347"/>
      <c r="G484" s="347"/>
      <c r="H484" s="347"/>
      <c r="I484" s="347"/>
    </row>
    <row r="485" spans="1:12">
      <c r="A485" s="379"/>
      <c r="B485" s="379"/>
      <c r="C485" s="379"/>
      <c r="D485" s="379"/>
      <c r="E485" s="347"/>
      <c r="F485" s="347"/>
      <c r="G485" s="347"/>
      <c r="H485" s="347"/>
      <c r="I485" s="347"/>
    </row>
    <row r="486" spans="1:12">
      <c r="A486" s="379"/>
      <c r="B486" s="379"/>
      <c r="C486" s="379"/>
      <c r="D486" s="379"/>
      <c r="E486" s="347"/>
      <c r="F486" s="347"/>
      <c r="G486" s="347"/>
      <c r="H486" s="347"/>
      <c r="I486" s="381"/>
      <c r="J486" s="381"/>
      <c r="K486" s="381"/>
    </row>
    <row r="487" spans="1:12">
      <c r="A487" s="379"/>
      <c r="B487" s="379"/>
      <c r="C487" s="379"/>
      <c r="D487" s="379"/>
      <c r="E487" s="347"/>
      <c r="F487" s="347"/>
      <c r="G487" s="347"/>
      <c r="H487" s="347"/>
      <c r="I487" s="347"/>
    </row>
    <row r="488" spans="1:12">
      <c r="A488" s="379"/>
      <c r="B488" s="379"/>
      <c r="C488" s="379"/>
      <c r="D488" s="379"/>
      <c r="E488" s="347"/>
      <c r="F488" s="347"/>
      <c r="G488" s="347"/>
      <c r="H488" s="347"/>
      <c r="I488" s="347"/>
    </row>
    <row r="489" spans="1:12">
      <c r="A489" s="379"/>
      <c r="B489" s="379"/>
      <c r="C489" s="379"/>
      <c r="D489" s="379"/>
      <c r="E489" s="347"/>
      <c r="F489" s="347"/>
      <c r="G489" s="347"/>
      <c r="H489" s="347"/>
      <c r="I489" s="347"/>
    </row>
    <row r="490" spans="1:12">
      <c r="A490" s="379"/>
      <c r="B490" s="379"/>
      <c r="C490" s="379"/>
      <c r="D490" s="379"/>
      <c r="E490" s="347"/>
      <c r="F490" s="347"/>
      <c r="G490" s="347"/>
      <c r="H490" s="347"/>
      <c r="I490" s="347"/>
    </row>
    <row r="491" spans="1:12">
      <c r="A491" s="379"/>
      <c r="B491" s="379"/>
      <c r="C491" s="379"/>
      <c r="D491" s="379"/>
      <c r="E491" s="347"/>
      <c r="F491" s="347"/>
      <c r="G491" s="347"/>
      <c r="H491" s="347"/>
      <c r="I491" s="347"/>
      <c r="L491" s="381"/>
    </row>
    <row r="492" spans="1:12">
      <c r="A492" s="379"/>
      <c r="B492" s="379"/>
      <c r="C492" s="379"/>
      <c r="D492" s="379"/>
      <c r="E492" s="347"/>
      <c r="F492" s="347"/>
      <c r="G492" s="347"/>
      <c r="H492" s="347"/>
      <c r="I492" s="347"/>
    </row>
    <row r="493" spans="1:12">
      <c r="A493" s="379"/>
      <c r="B493" s="379"/>
      <c r="C493" s="379"/>
      <c r="D493" s="379"/>
      <c r="E493" s="347"/>
      <c r="F493" s="347"/>
      <c r="G493" s="347"/>
      <c r="H493" s="347"/>
      <c r="I493" s="347"/>
    </row>
    <row r="494" spans="1:12">
      <c r="A494" s="379"/>
      <c r="B494" s="379"/>
      <c r="C494" s="379"/>
      <c r="D494" s="379"/>
      <c r="E494" s="347"/>
      <c r="F494" s="347"/>
      <c r="G494" s="347"/>
      <c r="H494" s="347"/>
      <c r="I494" s="347"/>
    </row>
    <row r="495" spans="1:12">
      <c r="A495" s="379"/>
      <c r="B495" s="379"/>
      <c r="C495" s="379"/>
      <c r="D495" s="379"/>
      <c r="E495" s="347"/>
      <c r="F495" s="347"/>
      <c r="G495" s="347"/>
      <c r="H495" s="347"/>
      <c r="I495" s="347"/>
    </row>
    <row r="496" spans="1:12">
      <c r="A496" s="379"/>
      <c r="B496" s="379"/>
      <c r="C496" s="379"/>
      <c r="D496" s="379"/>
      <c r="E496" s="347"/>
      <c r="F496" s="347"/>
      <c r="G496" s="347"/>
      <c r="H496" s="347"/>
      <c r="I496" s="347"/>
    </row>
    <row r="497" spans="1:9">
      <c r="A497" s="379"/>
      <c r="B497" s="379"/>
      <c r="C497" s="379"/>
      <c r="D497" s="379"/>
      <c r="E497" s="347"/>
      <c r="F497" s="347"/>
      <c r="G497" s="347"/>
      <c r="H497" s="347"/>
      <c r="I497" s="347"/>
    </row>
    <row r="498" spans="1:9">
      <c r="A498" s="379"/>
      <c r="B498" s="379"/>
      <c r="C498" s="379"/>
      <c r="D498" s="379"/>
      <c r="E498" s="347"/>
      <c r="F498" s="347"/>
      <c r="G498" s="347"/>
      <c r="H498" s="347"/>
      <c r="I498" s="347"/>
    </row>
    <row r="499" spans="1:9">
      <c r="A499" s="379"/>
      <c r="B499" s="379"/>
      <c r="C499" s="379"/>
      <c r="D499" s="379"/>
      <c r="E499" s="347"/>
      <c r="F499" s="347"/>
      <c r="G499" s="347"/>
      <c r="H499" s="347"/>
      <c r="I499" s="347"/>
    </row>
    <row r="500" spans="1:9">
      <c r="A500" s="379"/>
      <c r="B500" s="379"/>
      <c r="C500" s="379"/>
      <c r="D500" s="379"/>
      <c r="E500" s="347"/>
      <c r="F500" s="347"/>
      <c r="G500" s="347"/>
      <c r="H500" s="347"/>
      <c r="I500" s="347"/>
    </row>
    <row r="501" spans="1:9">
      <c r="A501" s="379"/>
      <c r="B501" s="379"/>
      <c r="C501" s="379"/>
      <c r="D501" s="379"/>
      <c r="E501" s="347"/>
      <c r="F501" s="347"/>
      <c r="G501" s="347"/>
      <c r="H501" s="347"/>
      <c r="I501" s="347"/>
    </row>
    <row r="502" spans="1:9">
      <c r="A502" s="379"/>
      <c r="B502" s="379"/>
      <c r="C502" s="379"/>
      <c r="D502" s="379"/>
      <c r="E502" s="347"/>
      <c r="F502" s="347"/>
      <c r="G502" s="347"/>
      <c r="H502" s="347"/>
      <c r="I502" s="347"/>
    </row>
    <row r="503" spans="1:9">
      <c r="A503" s="379"/>
      <c r="B503" s="379"/>
      <c r="C503" s="379"/>
      <c r="D503" s="379"/>
      <c r="E503" s="347"/>
      <c r="F503" s="347"/>
      <c r="G503" s="347"/>
      <c r="H503" s="347"/>
      <c r="I503" s="347"/>
    </row>
    <row r="504" spans="1:9">
      <c r="A504" s="379"/>
      <c r="B504" s="379"/>
      <c r="C504" s="379"/>
      <c r="D504" s="379"/>
      <c r="E504" s="347"/>
      <c r="F504" s="347"/>
      <c r="G504" s="347"/>
      <c r="H504" s="347"/>
      <c r="I504" s="347"/>
    </row>
    <row r="505" spans="1:9">
      <c r="A505" s="379"/>
      <c r="B505" s="379"/>
      <c r="C505" s="379"/>
      <c r="D505" s="379"/>
      <c r="E505" s="347"/>
      <c r="F505" s="347"/>
      <c r="G505" s="347"/>
      <c r="H505" s="347"/>
      <c r="I505" s="347"/>
    </row>
    <row r="506" spans="1:9">
      <c r="A506" s="379"/>
      <c r="B506" s="379"/>
      <c r="C506" s="379"/>
      <c r="D506" s="379"/>
      <c r="E506" s="347"/>
      <c r="F506" s="347"/>
      <c r="G506" s="347"/>
      <c r="H506" s="347"/>
      <c r="I506" s="347"/>
    </row>
    <row r="507" spans="1:9">
      <c r="A507" s="379"/>
      <c r="B507" s="379"/>
      <c r="C507" s="379"/>
      <c r="D507" s="379"/>
      <c r="E507" s="347"/>
      <c r="F507" s="347"/>
      <c r="G507" s="347"/>
      <c r="H507" s="347"/>
      <c r="I507" s="347"/>
    </row>
    <row r="508" spans="1:9">
      <c r="A508" s="379"/>
      <c r="B508" s="379"/>
      <c r="C508" s="379"/>
      <c r="D508" s="379"/>
      <c r="E508" s="347"/>
      <c r="F508" s="347"/>
      <c r="G508" s="347"/>
      <c r="H508" s="347"/>
      <c r="I508" s="347"/>
    </row>
    <row r="509" spans="1:9">
      <c r="A509" s="379"/>
      <c r="B509" s="379"/>
      <c r="C509" s="379"/>
      <c r="D509" s="379"/>
      <c r="E509" s="347"/>
      <c r="F509" s="347"/>
      <c r="G509" s="347"/>
      <c r="H509" s="347"/>
      <c r="I509" s="347"/>
    </row>
    <row r="510" spans="1:9">
      <c r="A510" s="379"/>
      <c r="B510" s="379"/>
      <c r="C510" s="379"/>
      <c r="D510" s="379"/>
      <c r="E510" s="347"/>
      <c r="F510" s="347"/>
      <c r="G510" s="347"/>
      <c r="H510" s="347"/>
      <c r="I510" s="347"/>
    </row>
    <row r="511" spans="1:9">
      <c r="A511" s="379"/>
      <c r="B511" s="379"/>
      <c r="C511" s="379"/>
      <c r="D511" s="379"/>
      <c r="E511" s="347"/>
      <c r="F511" s="347"/>
      <c r="G511" s="347"/>
      <c r="H511" s="347"/>
      <c r="I511" s="347"/>
    </row>
    <row r="512" spans="1:9">
      <c r="A512" s="379"/>
      <c r="B512" s="379"/>
      <c r="C512" s="379"/>
      <c r="D512" s="379"/>
      <c r="E512" s="347"/>
      <c r="F512" s="347"/>
      <c r="G512" s="347"/>
      <c r="H512" s="347"/>
      <c r="I512" s="347"/>
    </row>
    <row r="513" spans="1:9">
      <c r="A513" s="379"/>
      <c r="B513" s="379"/>
      <c r="C513" s="379"/>
      <c r="D513" s="379"/>
      <c r="E513" s="347"/>
      <c r="F513" s="347"/>
      <c r="G513" s="347"/>
      <c r="H513" s="347"/>
      <c r="I513" s="347"/>
    </row>
    <row r="514" spans="1:9">
      <c r="A514" s="379"/>
      <c r="B514" s="379"/>
      <c r="C514" s="379"/>
      <c r="D514" s="379"/>
      <c r="E514" s="347"/>
      <c r="F514" s="347"/>
      <c r="G514" s="347"/>
      <c r="H514" s="347"/>
      <c r="I514" s="347"/>
    </row>
    <row r="515" spans="1:9">
      <c r="A515" s="379"/>
      <c r="B515" s="379"/>
      <c r="C515" s="379"/>
      <c r="D515" s="379"/>
      <c r="E515" s="347"/>
      <c r="F515" s="347"/>
      <c r="G515" s="347"/>
      <c r="H515" s="347"/>
      <c r="I515" s="347"/>
    </row>
    <row r="516" spans="1:9">
      <c r="A516" s="379"/>
      <c r="B516" s="379"/>
      <c r="C516" s="379"/>
      <c r="D516" s="379"/>
      <c r="E516" s="347"/>
      <c r="F516" s="347"/>
      <c r="G516" s="347"/>
      <c r="H516" s="347"/>
      <c r="I516" s="347"/>
    </row>
    <row r="517" spans="1:9">
      <c r="A517" s="379"/>
      <c r="B517" s="379"/>
      <c r="C517" s="379"/>
      <c r="D517" s="379"/>
      <c r="E517" s="347"/>
      <c r="F517" s="347"/>
      <c r="G517" s="347"/>
      <c r="H517" s="347"/>
      <c r="I517" s="347"/>
    </row>
    <row r="518" spans="1:9">
      <c r="A518" s="379"/>
      <c r="B518" s="379"/>
      <c r="C518" s="379"/>
      <c r="D518" s="379"/>
      <c r="E518" s="347"/>
      <c r="F518" s="347"/>
      <c r="G518" s="347"/>
      <c r="H518" s="347"/>
      <c r="I518" s="347"/>
    </row>
    <row r="519" spans="1:9">
      <c r="A519" s="379"/>
      <c r="B519" s="379"/>
      <c r="C519" s="379"/>
      <c r="D519" s="379"/>
      <c r="E519" s="347"/>
      <c r="F519" s="347"/>
      <c r="G519" s="347"/>
      <c r="H519" s="347"/>
      <c r="I519" s="347"/>
    </row>
    <row r="520" spans="1:9">
      <c r="A520" s="379"/>
      <c r="B520" s="379"/>
      <c r="C520" s="379"/>
      <c r="D520" s="379"/>
      <c r="E520" s="347"/>
      <c r="F520" s="347"/>
      <c r="G520" s="347"/>
      <c r="H520" s="347"/>
      <c r="I520" s="347"/>
    </row>
    <row r="521" spans="1:9">
      <c r="A521" s="379"/>
      <c r="B521" s="379"/>
      <c r="C521" s="379"/>
      <c r="D521" s="379"/>
      <c r="E521" s="347"/>
      <c r="F521" s="347"/>
      <c r="G521" s="347"/>
      <c r="H521" s="347"/>
      <c r="I521" s="347"/>
    </row>
    <row r="522" spans="1:9">
      <c r="A522" s="379"/>
      <c r="B522" s="379"/>
      <c r="C522" s="379"/>
      <c r="D522" s="379"/>
      <c r="E522" s="347"/>
      <c r="F522" s="347"/>
      <c r="G522" s="347"/>
      <c r="H522" s="347"/>
      <c r="I522" s="347"/>
    </row>
    <row r="523" spans="1:9">
      <c r="A523" s="379"/>
      <c r="B523" s="379"/>
      <c r="C523" s="379"/>
      <c r="D523" s="379"/>
      <c r="E523" s="347"/>
      <c r="F523" s="347"/>
      <c r="G523" s="347"/>
      <c r="H523" s="347"/>
      <c r="I523" s="347"/>
    </row>
    <row r="524" spans="1:9">
      <c r="A524" s="379"/>
      <c r="B524" s="379"/>
      <c r="C524" s="379"/>
      <c r="D524" s="379"/>
      <c r="E524" s="347"/>
      <c r="F524" s="347"/>
      <c r="G524" s="347"/>
      <c r="H524" s="347"/>
      <c r="I524" s="347"/>
    </row>
    <row r="525" spans="1:9">
      <c r="A525" s="379"/>
      <c r="B525" s="379"/>
      <c r="C525" s="379"/>
      <c r="D525" s="379"/>
      <c r="E525" s="347"/>
      <c r="F525" s="347"/>
      <c r="G525" s="347"/>
      <c r="H525" s="347"/>
      <c r="I525" s="347"/>
    </row>
    <row r="526" spans="1:9">
      <c r="A526" s="379"/>
      <c r="B526" s="379"/>
      <c r="C526" s="379"/>
      <c r="D526" s="379"/>
      <c r="E526" s="347"/>
      <c r="F526" s="347"/>
      <c r="G526" s="347"/>
      <c r="H526" s="347"/>
      <c r="I526" s="347"/>
    </row>
    <row r="527" spans="1:9">
      <c r="A527" s="379"/>
      <c r="B527" s="379"/>
      <c r="C527" s="379"/>
      <c r="D527" s="379"/>
      <c r="E527" s="347"/>
      <c r="F527" s="347"/>
      <c r="G527" s="347"/>
      <c r="H527" s="347"/>
      <c r="I527" s="347"/>
    </row>
    <row r="528" spans="1:9">
      <c r="A528" s="353"/>
      <c r="B528" s="353"/>
      <c r="C528" s="353"/>
      <c r="D528" s="353"/>
      <c r="E528" s="347"/>
      <c r="F528" s="347"/>
      <c r="G528" s="347"/>
      <c r="H528" s="347"/>
      <c r="I528" s="347"/>
    </row>
    <row r="529" spans="1:9">
      <c r="A529" s="382"/>
      <c r="B529" s="382"/>
      <c r="C529" s="382"/>
      <c r="D529" s="382"/>
      <c r="E529" s="383"/>
      <c r="F529" s="383"/>
      <c r="G529" s="383"/>
      <c r="H529" s="383"/>
      <c r="I529" s="383"/>
    </row>
  </sheetData>
  <mergeCells count="52">
    <mergeCell ref="A14:C14"/>
    <mergeCell ref="B35:B36"/>
    <mergeCell ref="C35:C36"/>
    <mergeCell ref="D35:D36"/>
    <mergeCell ref="A22:C22"/>
    <mergeCell ref="D22:G22"/>
    <mergeCell ref="A34:D34"/>
    <mergeCell ref="E34:L34"/>
    <mergeCell ref="A35:A36"/>
    <mergeCell ref="H22:J22"/>
    <mergeCell ref="A24:L24"/>
    <mergeCell ref="A25:D25"/>
    <mergeCell ref="E25:L25"/>
    <mergeCell ref="A31:A33"/>
    <mergeCell ref="B31:D33"/>
    <mergeCell ref="E31:F31"/>
    <mergeCell ref="G31:J31"/>
    <mergeCell ref="K31:L31"/>
    <mergeCell ref="G32:J33"/>
    <mergeCell ref="K32:L33"/>
    <mergeCell ref="A26:A27"/>
    <mergeCell ref="B26:B27"/>
    <mergeCell ref="C26:C27"/>
    <mergeCell ref="D26:D27"/>
    <mergeCell ref="A20:C20"/>
    <mergeCell ref="D20:G20"/>
    <mergeCell ref="H20:J20"/>
    <mergeCell ref="A21:C21"/>
    <mergeCell ref="D21:G21"/>
    <mergeCell ref="H21:J21"/>
    <mergeCell ref="A18:C18"/>
    <mergeCell ref="D18:G18"/>
    <mergeCell ref="H18:J18"/>
    <mergeCell ref="A19:C19"/>
    <mergeCell ref="D19:G19"/>
    <mergeCell ref="H19:J19"/>
    <mergeCell ref="A16:C16"/>
    <mergeCell ref="D16:G16"/>
    <mergeCell ref="H16:J16"/>
    <mergeCell ref="A17:C17"/>
    <mergeCell ref="D17:G17"/>
    <mergeCell ref="H17:J17"/>
    <mergeCell ref="A13:K13"/>
    <mergeCell ref="A3:L3"/>
    <mergeCell ref="A5:L5"/>
    <mergeCell ref="A6:L6"/>
    <mergeCell ref="A7:L7"/>
    <mergeCell ref="A8:L8"/>
    <mergeCell ref="A9:L9"/>
    <mergeCell ref="A10:L10"/>
    <mergeCell ref="A11:L11"/>
    <mergeCell ref="A12:L12"/>
  </mergeCells>
  <dataValidations disablePrompts="1" count="1">
    <dataValidation type="list" allowBlank="1" showInputMessage="1" showErrorMessage="1" sqref="K17:K22" xr:uid="{00000000-0002-0000-0600-000000000000}">
      <formula1>$O$1:$O$2</formula1>
    </dataValidation>
  </dataValidations>
  <hyperlinks>
    <hyperlink ref="L13" location="'Identificación de Evidencias'!C75" display="(Ver)" xr:uid="{00000000-0004-0000-0600-000000000000}"/>
  </hyperlink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rgb="FF7030A0"/>
  </sheetPr>
  <dimension ref="A1:XFD58"/>
  <sheetViews>
    <sheetView workbookViewId="0">
      <selection activeCell="P7" sqref="P7"/>
    </sheetView>
  </sheetViews>
  <sheetFormatPr baseColWidth="10" defaultRowHeight="15"/>
  <cols>
    <col min="1" max="1" width="36" style="63" customWidth="1"/>
    <col min="2" max="5" width="19.5703125" style="63" customWidth="1"/>
    <col min="6" max="16384" width="11.42578125" style="63"/>
  </cols>
  <sheetData>
    <row r="1" spans="1:5 16384:16384" ht="48.75" customHeight="1">
      <c r="A1" s="112" t="s">
        <v>316</v>
      </c>
      <c r="B1" s="112" t="s">
        <v>302</v>
      </c>
      <c r="C1" s="112" t="s">
        <v>303</v>
      </c>
      <c r="D1" s="112" t="s">
        <v>304</v>
      </c>
      <c r="E1" s="112" t="s">
        <v>305</v>
      </c>
      <c r="XFD1" s="63" t="s">
        <v>106</v>
      </c>
    </row>
    <row r="2" spans="1:5 16384:16384">
      <c r="A2" s="153" t="s">
        <v>128</v>
      </c>
      <c r="B2" s="63">
        <f>+VLOOKUP($A$2,'base diagnostico'!$A$2:$E$58,2,0)</f>
        <v>0</v>
      </c>
      <c r="C2" s="63">
        <f>+VLOOKUP($A$2,'base diagnostico'!$A$2:$E$58,3,0)</f>
        <v>0</v>
      </c>
      <c r="D2" s="63">
        <f>+VLOOKUP($A$2,'base diagnostico'!$A$2:$E$58,4,0)</f>
        <v>0</v>
      </c>
      <c r="E2" s="63">
        <f>+VLOOKUP($A$2,'base diagnostico'!$A$2:$E$58,5,0)</f>
        <v>0</v>
      </c>
      <c r="XFD2" s="63" t="s">
        <v>118</v>
      </c>
    </row>
    <row r="3" spans="1:5 16384:16384">
      <c r="XFD3" s="63" t="s">
        <v>128</v>
      </c>
    </row>
    <row r="4" spans="1:5 16384:16384">
      <c r="XFD4" s="63" t="s">
        <v>142</v>
      </c>
    </row>
    <row r="5" spans="1:5 16384:16384">
      <c r="XFD5" s="63" t="s">
        <v>154</v>
      </c>
    </row>
    <row r="6" spans="1:5 16384:16384" ht="15.75" thickBot="1">
      <c r="XFD6" s="63" t="s">
        <v>159</v>
      </c>
    </row>
    <row r="7" spans="1:5 16384:16384" ht="36.75" thickBot="1">
      <c r="A7" s="113"/>
      <c r="B7" s="114" t="s">
        <v>302</v>
      </c>
      <c r="C7" s="114" t="s">
        <v>303</v>
      </c>
      <c r="D7" s="114" t="s">
        <v>304</v>
      </c>
      <c r="E7" s="115" t="s">
        <v>305</v>
      </c>
      <c r="XFD7" s="63" t="s">
        <v>171</v>
      </c>
    </row>
    <row r="8" spans="1:5 16384:16384">
      <c r="A8" s="142" t="str">
        <f>IFERROR(IF($A$2=$XFD$1,HLOOKUP($A$2,'base diagnostico'!$A$2:$A$11,2,0),IF($A$2=$XFD$2,HLOOKUP($A$2,'base diagnostico'!$A$12:$A$19,2,0),IF($A$2=$XFD$3,HLOOKUP($A$2,'base diagnostico'!$A$20:$A$30,2,0),IF($A$2=$XFD$4,HLOOKUP($A$2,'base diagnostico'!$A$31:$A$36,2,0),IF($A$2=$XFD$5,HLOOKUP($A$2,'base diagnostico'!$A$37:$A$40,2,0),IF($A$2=$XFD$6,HLOOKUP($A$2,'base diagnostico'!$A$41:$A$51,2,0),IF($A$2=$XFD$7,HLOOKUP($A$2,'base diagnostico'!$A$52:$A$54,2,0),IF($A$2=$XFD$8,HLOOKUP($A$2,'base diagnostico'!$A$55:$A$58,2,0),"-")))))))),"-")</f>
        <v>6.1 TIPO DE OPERACIÓN ESTADÍSTICA</v>
      </c>
      <c r="B8" s="123">
        <f>IFERROR(VLOOKUP(A8,'base diagnostico'!$A$2:$E$58,2,0),"-")</f>
        <v>0</v>
      </c>
      <c r="C8" s="123">
        <f>IFERROR(VLOOKUP(A8,'base diagnostico'!$A$2:$E$58,3,0),"-")</f>
        <v>0</v>
      </c>
      <c r="D8" s="123">
        <f>IFERROR(VLOOKUP(A8,'base diagnostico'!$A$2:$E$58,4,0),"-")</f>
        <v>0</v>
      </c>
      <c r="E8" s="124">
        <f>IFERROR(VLOOKUP(A8,'base diagnostico'!$A$2:$E$58,5,0),"-")</f>
        <v>0</v>
      </c>
      <c r="XFD8" s="63" t="s">
        <v>175</v>
      </c>
    </row>
    <row r="9" spans="1:5 16384:16384">
      <c r="A9" s="116" t="str">
        <f>IFERROR(IF($A$2=$XFD$1,HLOOKUP($A$2,'base diagnostico'!$A$2:$A$11,3,0),IF($A$2=$XFD$2,HLOOKUP($A$2,'base diagnostico'!$A$12:$A$19,3,0),IF($A$2=$XFD$3,HLOOKUP($A$2,'base diagnostico'!$A$20:$A$30,3,0),IF($A$2=$XFD$4,HLOOKUP($A$2,'base diagnostico'!$A$31:$A$36,3,0),IF($A$2=$XFD$5,HLOOKUP($A$2,'base diagnostico'!$A$37:$A$40,3,0),IF($A$2=$XFD$6,HLOOKUP($A$2,'base diagnostico'!$A$41:$A$51,3,0),IF($A$2=$XFD$7,HLOOKUP($A$2,'base diagnostico'!$A$52:$A$54,3,0),IF($A$2=$XFD$8,HLOOKUP($A$2,'base diagnostico'!$A$55:$A$58,3,0),"-")))))))),"-")</f>
        <v>6.2 DOCUMENTACIÓN</v>
      </c>
      <c r="B9" s="125">
        <f>IFERROR(VLOOKUP(A9,'base diagnostico'!$A$2:$E$58,2,0),"-")</f>
        <v>0</v>
      </c>
      <c r="C9" s="125">
        <f>IFERROR(VLOOKUP(A9,'base diagnostico'!$A$2:$E$58,3,0),"-")</f>
        <v>0</v>
      </c>
      <c r="D9" s="125">
        <f>IFERROR(VLOOKUP(A9,'base diagnostico'!$A$2:$E$58,4,0),"-")</f>
        <v>0</v>
      </c>
      <c r="E9" s="126">
        <f>IFERROR(VLOOKUP(A9,'base diagnostico'!$A$2:$E$58,5,0),"-")</f>
        <v>0</v>
      </c>
    </row>
    <row r="10" spans="1:5 16384:16384">
      <c r="A10" s="116" t="str">
        <f>IFERROR(IF($A$2=$XFD$1,HLOOKUP($A$2,'base diagnostico'!$A$2:$A$11,4,0),IF($A$2=$XFD$2,HLOOKUP($A$2,'base diagnostico'!$A$12:$A$19,4,0),IF($A$2=$XFD$3,HLOOKUP($A$2,'base diagnostico'!$A$20:$A$30,4,0),IF($A$2=$XFD$4,HLOOKUP($A$2,'base diagnostico'!$A$31:$A$36,4,0),IF($A$2=$XFD$5,HLOOKUP($A$2,'base diagnostico'!$A$37:$A$40,4,0),IF($A$2=$XFD$6,HLOOKUP($A$2,'base diagnostico'!$A$41:$A$51,4,0),IF($A$2=$XFD$7,HLOOKUP($A$2,'base diagnostico'!$A$52:$A$54,4,0),IF($A$2=$XFD$8,HLOOKUP($A$2,'base diagnostico'!$A$55:$A$58,4,0),"-")))))))),"-")</f>
        <v>6.3 DISEÑO TEMÁTICO</v>
      </c>
      <c r="B10" s="125">
        <f>IFERROR(VLOOKUP(A10,'base diagnostico'!$A$2:$E$58,2,0),"-")</f>
        <v>0</v>
      </c>
      <c r="C10" s="125">
        <f>IFERROR(VLOOKUP(A10,'base diagnostico'!$A$2:$E$58,3,0),"-")</f>
        <v>0</v>
      </c>
      <c r="D10" s="125">
        <f>IFERROR(VLOOKUP(A10,'base diagnostico'!$A$2:$E$58,4,0),"-")</f>
        <v>0</v>
      </c>
      <c r="E10" s="127">
        <f>IFERROR(VLOOKUP(A10,'base diagnostico'!$A$2:$E$58,5,0),"-")</f>
        <v>0</v>
      </c>
    </row>
    <row r="11" spans="1:5 16384:16384">
      <c r="A11" s="116" t="str">
        <f>IFERROR(IF($A$2=$XFD$1,HLOOKUP($A$2,'base diagnostico'!$A$2:$A$11,5,0),IF($A$2=$XFD$2,HLOOKUP($A$2,'base diagnostico'!$A$12:$A$19,5,0),IF($A$2=$XFD$3,HLOOKUP($A$2,'base diagnostico'!$A$20:$A$30,5,0),IF($A$2=$XFD$4,HLOOKUP($A$2,'base diagnostico'!$A$31:$A$36,5,0),IF($A$2=$XFD$5,HLOOKUP($A$2,'base diagnostico'!$A$37:$A$40,5,0),IF($A$2=$XFD$6,HLOOKUP($A$2,'base diagnostico'!$A$41:$A$51,5,0),IF($A$2=$XFD$7,HLOOKUP($A$2,'base diagnostico'!$A$52:$A$54,5,0),IF($A$2=$XFD$8,HLOOKUP($A$2,'base diagnostico'!$A$55:$A$58,5,0),"-")))))))),"-")</f>
        <v>6.4 DISEÑO ESTADÍSTICO</v>
      </c>
      <c r="B11" s="125">
        <f>IFERROR(VLOOKUP(A11,'base diagnostico'!$A$2:$E$58,2,0),"-")</f>
        <v>0</v>
      </c>
      <c r="C11" s="125">
        <f>IFERROR(VLOOKUP(A11,'base diagnostico'!$A$2:$E$58,3,0),"-")</f>
        <v>0</v>
      </c>
      <c r="D11" s="125">
        <f>IFERROR(VLOOKUP(A11,'base diagnostico'!$A$2:$E$58,4,0),"-")</f>
        <v>0</v>
      </c>
      <c r="E11" s="127">
        <f>IFERROR(VLOOKUP(A11,'base diagnostico'!$A$2:$E$58,5,0),"-")</f>
        <v>0</v>
      </c>
    </row>
    <row r="12" spans="1:5 16384:16384">
      <c r="A12" s="116" t="str">
        <f>IFERROR(IF($A$2=$XFD$1,HLOOKUP($A$2,'base diagnostico'!$A$2:$A$11,6,0),IF($A$2=$XFD$2,HLOOKUP($A$2,'base diagnostico'!$A$12:$A$19,6,0),IF($A$2=$XFD$3,HLOOKUP($A$2,'base diagnostico'!$A$20:$A$30,6,0),IF($A$2=$XFD$4,HLOOKUP($A$2,'base diagnostico'!$A$31:$A$36,6,0),IF($A$2=$XFD$5,HLOOKUP($A$2,'base diagnostico'!$A$37:$A$40,6,0),IF($A$2=$XFD$6,HLOOKUP($A$2,'base diagnostico'!$A$41:$A$51,6,0),IF($A$2=$XFD$7,HLOOKUP($A$2,'base diagnostico'!$A$52:$A$54,6,0),IF($A$2=$XFD$8,HLOOKUP($A$2,'base diagnostico'!$A$55:$A$58,6,0),"-")))))))),"-")</f>
        <v>6.5 DISEÑO DE LA EJECUCIÓN</v>
      </c>
      <c r="B12" s="125">
        <f>IFERROR(VLOOKUP(A12,'base diagnostico'!$A$2:$E$58,2,0),"-")</f>
        <v>0</v>
      </c>
      <c r="C12" s="125">
        <f>IFERROR(VLOOKUP(A12,'base diagnostico'!$A$2:$E$58,3,0),"-")</f>
        <v>0</v>
      </c>
      <c r="D12" s="125">
        <f>IFERROR(VLOOKUP(A12,'base diagnostico'!$A$2:$E$58,4,0),"-")</f>
        <v>0</v>
      </c>
      <c r="E12" s="127">
        <f>IFERROR(VLOOKUP(A12,'base diagnostico'!$A$2:$E$58,5,0),"-")</f>
        <v>0</v>
      </c>
    </row>
    <row r="13" spans="1:5 16384:16384" ht="19.5">
      <c r="A13" s="120" t="str">
        <f>IFERROR(IF($A$2=$XFD$1,HLOOKUP($A$2,'base diagnostico'!$A$2:$A$11,7,0),IF($A$2=$XFD$2,HLOOKUP($A$2,'base diagnostico'!$A$12:$A$19,7,0),IF($A$2=$XFD$3,HLOOKUP($A$2,'base diagnostico'!$A$20:$A$30,7,0),IF($A$2=$XFD$4,HLOOKUP($A$2,'base diagnostico'!$A$31:$A$36,7,0),IF($A$2=$XFD$5,HLOOKUP($A$2,'base diagnostico'!$A$37:$A$40,7,0),IF($A$2=$XFD$6,HLOOKUP($A$2,'base diagnostico'!$A$41:$A$51,7,0),IF($A$2=$XFD$7,HLOOKUP($A$2,'base diagnostico'!$A$52:$A$54,7,0),IF($A$2=$XFD$8,HLOOKUP($A$2,'base diagnostico'!$A$55:$A$58,7,0),"-")))))))),"-")</f>
        <v>6.6 DISEÑO DEL PROCESAMIENTO DE LA INFORMACIÓN</v>
      </c>
      <c r="B13" s="125">
        <f>IFERROR(VLOOKUP(A13,'base diagnostico'!$A$2:$E$58,2,0),"-")</f>
        <v>0</v>
      </c>
      <c r="C13" s="125">
        <f>IFERROR(VLOOKUP(A13,'base diagnostico'!$A$2:$E$58,3,0),"-")</f>
        <v>0</v>
      </c>
      <c r="D13" s="125">
        <f>IFERROR(VLOOKUP(A13,'base diagnostico'!$A$2:$E$58,4,0),"-")</f>
        <v>0</v>
      </c>
      <c r="E13" s="127">
        <f>IFERROR(VLOOKUP(A13,'base diagnostico'!$A$2:$E$58,5,0),"-")</f>
        <v>0</v>
      </c>
    </row>
    <row r="14" spans="1:5 16384:16384" ht="21" customHeight="1">
      <c r="A14" s="117" t="str">
        <f>IFERROR(IF($A$2=$XFD$1,HLOOKUP($A$2,'base diagnostico'!$A$2:$A$11,8,0),IF($A$2=$XFD$2,HLOOKUP($A$2,'base diagnostico'!$A$12:$A$19,8,0),IF($A$2=$XFD$3,HLOOKUP($A$2,'base diagnostico'!$A$20:$A$30,8,0),IF($A$2=$XFD$4,HLOOKUP($A$2,'base diagnostico'!$A$31:$A$36,8,0),IF($A$2=$XFD$5,HLOOKUP($A$2,'base diagnostico'!$A$37:$A$40,8,0),IF($A$2=$XFD$6,HLOOKUP($A$2,'base diagnostico'!$A$41:$A$51,8,0),IF($A$2=$XFD$7,HLOOKUP($A$2,'base diagnostico'!$A$52:$A$54,8,0),IF($A$2=$XFD$8,HLOOKUP($A$2,'base diagnostico'!$A$55:$A$58,8,0),"-")))))))),"-")</f>
        <v>6.7 DISEÑO DEL ANÁLISIS</v>
      </c>
      <c r="B14" s="125">
        <f>IFERROR(VLOOKUP(A14,'base diagnostico'!$A$2:$E$58,2,0),"-")</f>
        <v>0</v>
      </c>
      <c r="C14" s="125">
        <f>IFERROR(VLOOKUP(A14,'base diagnostico'!$A$2:$E$58,3,0),"-")</f>
        <v>0</v>
      </c>
      <c r="D14" s="125">
        <f>IFERROR(VLOOKUP(A14,'base diagnostico'!$A$2:$E$58,4,0),"-")</f>
        <v>0</v>
      </c>
      <c r="E14" s="127">
        <f>IFERROR(VLOOKUP(A14,'base diagnostico'!$A$2:$E$58,5,0),"-")</f>
        <v>0</v>
      </c>
    </row>
    <row r="15" spans="1:5 16384:16384" ht="24" customHeight="1">
      <c r="A15" s="117" t="str">
        <f>IFERROR(IF($A$2=$XFD$1,HLOOKUP($A$2,'base diagnostico'!$A$2:$A$11,9,0),IF($A$2=$XFD$2,HLOOKUP($A$2,'base diagnostico'!$A$12:$A$19,9,0),IF($A$2=$XFD$3,HLOOKUP($A$2,'base diagnostico'!$A$20:$A$30,9,0),IF($A$2=$XFD$4,HLOOKUP($A$2,'base diagnostico'!$A$31:$A$36,9,0),IF($A$2=$XFD$5,HLOOKUP($A$2,'base diagnostico'!$A$37:$A$40,9,0),IF($A$2=$XFD$6,HLOOKUP($A$2,'base diagnostico'!$A$41:$A$51,9,0),IF($A$2=$XFD$7,HLOOKUP($A$2,'base diagnostico'!$A$52:$A$54,9,0),IF($A$2=$XFD$8,HLOOKUP($A$2,'base diagnostico'!$A$55:$A$58,9,0),"-")))))))),"-")</f>
        <v>6.8 DISEÑO DE LOS SISTEMAS DE PRODUCCIÓN Y DE LOS FLUJOS DE TRABAJO</v>
      </c>
      <c r="B15" s="125">
        <f>IFERROR(VLOOKUP(A15,'base diagnostico'!$A$2:$E$58,2,0),"-")</f>
        <v>0</v>
      </c>
      <c r="C15" s="125">
        <f>IFERROR(VLOOKUP(A15,'base diagnostico'!$A$2:$E$58,3,0),"-")</f>
        <v>0</v>
      </c>
      <c r="D15" s="125">
        <f>IFERROR(VLOOKUP(A15,'base diagnostico'!$A$2:$E$58,4,0),"-")</f>
        <v>0</v>
      </c>
      <c r="E15" s="127">
        <f>IFERROR(VLOOKUP(A15,'base diagnostico'!$A$2:$E$58,5,0),"-")</f>
        <v>0</v>
      </c>
    </row>
    <row r="16" spans="1:5 16384:16384" ht="21" customHeight="1">
      <c r="A16" s="117" t="str">
        <f>IFERROR(IF($A$2=$XFD$1,HLOOKUP($A$2,'base diagnostico'!$A$2:$A$11,10,0),IF($A$2=$XFD$2,HLOOKUP($A$2,'base diagnostico'!$A$12:$A$19,10,0),IF($A$2=$XFD$3,HLOOKUP($A$2,'base diagnostico'!$A$20:$A$30,10,0),IF($A$2=$XFD$4,HLOOKUP($A$2,'base diagnostico'!$A$31:$A$36,10,0),IF($A$2=$XFD$5,HLOOKUP($A$2,'base diagnostico'!$A$37:$A$40,10,0),IF($A$2=$XFD$6,HLOOKUP($A$2,'base diagnostico'!$A$41:$A$51,10,0),IF($A$2=$XFD$7,HLOOKUP($A$2,'base diagnostico'!$A$52:$A$54,10,0),IF($A$2=$XFD$8,HLOOKUP($A$2,'base diagnostico'!$A$55:$A$58,10,0),"-")))))))),"-")</f>
        <v>6.9 DISEÑO DE LA DIFUSIÓN</v>
      </c>
      <c r="B16" s="125">
        <f>IFERROR(VLOOKUP(A16,'base diagnostico'!$A$2:$E$58,2,0),"-")</f>
        <v>0</v>
      </c>
      <c r="C16" s="125">
        <f>IFERROR(VLOOKUP(A16,'base diagnostico'!$A$2:$E$58,3,0),"-")</f>
        <v>0</v>
      </c>
      <c r="D16" s="125">
        <f>IFERROR(VLOOKUP(A16,'base diagnostico'!$A$2:$E$58,4,0),"-")</f>
        <v>0</v>
      </c>
      <c r="E16" s="127">
        <f>IFERROR(VLOOKUP(A16,'base diagnostico'!$A$2:$E$58,5,0),"-")</f>
        <v>0</v>
      </c>
    </row>
    <row r="17" spans="1:10" ht="15.75" thickBot="1">
      <c r="A17" s="118" t="str">
        <f>IFERROR(IF($A$2=$XFD$1,HLOOKUP($A$2,'base diagnostico'!$A$2:$A$11,11,0),IF($A$2=$XFD$2,HLOOKUP($A$2,'base diagnostico'!$A$12:$A$19,11,0),IF($A$2=$XFD$3,HLOOKUP($A$2,'base diagnostico'!$A$20:$A$30,11,0),IF($A$2=$XFD$4,HLOOKUP($A$2,'base diagnostico'!$A$31:$A$36,11,0),IF($A$2=$XFD$5,HLOOKUP($A$2,'base diagnostico'!$A$37:$A$40,11,0),IF($A$2=$XFD$6,HLOOKUP($A$2,'base diagnostico'!$A$41:$A$51,11,0),IF($A$2=$XFD$7,HLOOKUP($A$2,'base diagnostico'!$A$52:$A$54,11,0),IF($A$2=$XFD$8,HLOOKUP($A$2,'base diagnostico'!$A$55:$A$58,11,0),"-")))))))),"-")</f>
        <v>6.10 PRUEBAS AL DISEÑO</v>
      </c>
      <c r="B17" s="128">
        <f>IFERROR(VLOOKUP(A17,'base diagnostico'!$A$2:$E$58,2,0),"-")</f>
        <v>0</v>
      </c>
      <c r="C17" s="128">
        <f>IFERROR(VLOOKUP(A17,'base diagnostico'!$A$2:$E$58,3,0),"-")</f>
        <v>0</v>
      </c>
      <c r="D17" s="128">
        <f>IFERROR(VLOOKUP(A17,'base diagnostico'!$A$2:$E$58,4,0),"-")</f>
        <v>0</v>
      </c>
      <c r="E17" s="129">
        <f>IFERROR(VLOOKUP(A17,'base diagnostico'!$A$2:$E$58,5,0),"-")</f>
        <v>0</v>
      </c>
    </row>
    <row r="18" spans="1:10" ht="16.5" thickBot="1">
      <c r="A18" s="122" t="s">
        <v>318</v>
      </c>
      <c r="B18" s="121">
        <f>+SUM(B8:B17)</f>
        <v>0</v>
      </c>
      <c r="C18" s="114">
        <f>+SUM(C8:C17)</f>
        <v>0</v>
      </c>
      <c r="D18" s="121">
        <f>+SUM(D8:D17)</f>
        <v>0</v>
      </c>
      <c r="E18" s="115">
        <f>+SUM(E8:E17)</f>
        <v>0</v>
      </c>
      <c r="F18" s="135">
        <f>+SUM(B18:E18)</f>
        <v>0</v>
      </c>
    </row>
    <row r="23" spans="1:10" ht="30">
      <c r="B23" s="132" t="s">
        <v>317</v>
      </c>
      <c r="C23" s="130" t="s">
        <v>320</v>
      </c>
      <c r="D23" s="136"/>
    </row>
    <row r="24" spans="1:10" ht="24">
      <c r="B24" s="133" t="s">
        <v>322</v>
      </c>
      <c r="C24" s="161">
        <f>IFERROR(E18/F18,0)</f>
        <v>0</v>
      </c>
      <c r="D24" s="137"/>
    </row>
    <row r="25" spans="1:10" ht="36">
      <c r="B25" s="133" t="s">
        <v>319</v>
      </c>
      <c r="C25" s="161">
        <f>+IFERROR((SUM($C$18:$D$18)/$F$18),0)</f>
        <v>0</v>
      </c>
      <c r="D25" s="137"/>
    </row>
    <row r="26" spans="1:10" ht="24">
      <c r="B26" s="133" t="s">
        <v>325</v>
      </c>
      <c r="C26" s="161">
        <f>+IFERROR(($B$18/F18),0)</f>
        <v>0</v>
      </c>
      <c r="D26" s="137"/>
    </row>
    <row r="27" spans="1:10" ht="23.25">
      <c r="B27" s="132" t="s">
        <v>306</v>
      </c>
      <c r="C27" s="162">
        <f>SUM(C24:C26)</f>
        <v>0</v>
      </c>
      <c r="D27" s="138"/>
    </row>
    <row r="30" spans="1:10">
      <c r="B30" s="540" t="s">
        <v>329</v>
      </c>
      <c r="C30" s="540"/>
      <c r="D30" s="540"/>
      <c r="E30" s="540"/>
      <c r="F30" s="540"/>
      <c r="G30" s="540"/>
      <c r="H30" s="540"/>
      <c r="I30" s="540"/>
      <c r="J30" s="540"/>
    </row>
    <row r="31" spans="1:10">
      <c r="B31" s="540"/>
      <c r="C31" s="540"/>
      <c r="D31" s="540"/>
      <c r="E31" s="540"/>
      <c r="F31" s="540"/>
      <c r="G31" s="540"/>
      <c r="H31" s="540"/>
      <c r="I31" s="540"/>
      <c r="J31" s="540"/>
    </row>
    <row r="32" spans="1:10">
      <c r="B32" s="540"/>
      <c r="C32" s="540"/>
      <c r="D32" s="540"/>
      <c r="E32" s="540"/>
      <c r="F32" s="540"/>
      <c r="G32" s="540"/>
      <c r="H32" s="540"/>
      <c r="I32" s="540"/>
      <c r="J32" s="540"/>
    </row>
    <row r="35" spans="2:3">
      <c r="B35" s="163" t="s">
        <v>379</v>
      </c>
      <c r="C35" s="163" t="s">
        <v>378</v>
      </c>
    </row>
    <row r="36" spans="2:3" ht="18.75">
      <c r="B36" s="160" t="s">
        <v>374</v>
      </c>
      <c r="C36" s="159">
        <f>+HLOOKUP(B36,'base diagnostico'!$F$1:$Q$59,59,0)</f>
        <v>0</v>
      </c>
    </row>
    <row r="37" spans="2:3" ht="18.75">
      <c r="B37" s="160" t="s">
        <v>375</v>
      </c>
      <c r="C37" s="159">
        <f>+HLOOKUP(B37,'base diagnostico'!$F$1:$Q$59,59,0)</f>
        <v>0</v>
      </c>
    </row>
    <row r="38" spans="2:3" ht="18.75">
      <c r="B38" s="160" t="s">
        <v>380</v>
      </c>
      <c r="C38" s="159">
        <f>+HLOOKUP(B38,'base diagnostico'!$F$1:$Q$59,59,0)</f>
        <v>0</v>
      </c>
    </row>
    <row r="39" spans="2:3" ht="18.75">
      <c r="B39" s="160" t="s">
        <v>376</v>
      </c>
      <c r="C39" s="159">
        <f>+HLOOKUP(B39,'base diagnostico'!$F$1:$Q$59,59,0)</f>
        <v>0</v>
      </c>
    </row>
    <row r="40" spans="2:3" ht="18.75">
      <c r="B40" s="160" t="s">
        <v>377</v>
      </c>
      <c r="C40" s="159">
        <f>+HLOOKUP(B40,'base diagnostico'!$F$1:$Q$59,59,0)</f>
        <v>0</v>
      </c>
    </row>
    <row r="41" spans="2:3" ht="18.75">
      <c r="B41" s="160" t="s">
        <v>381</v>
      </c>
      <c r="C41" s="159">
        <f>+HLOOKUP(B41,'base diagnostico'!$F$1:$Q$59,59,0)</f>
        <v>0</v>
      </c>
    </row>
    <row r="42" spans="2:3" ht="18.75">
      <c r="B42" s="160" t="s">
        <v>382</v>
      </c>
      <c r="C42" s="159">
        <f>+HLOOKUP(B42,'base diagnostico'!$F$1:$Q$59,59,0)</f>
        <v>0</v>
      </c>
    </row>
    <row r="43" spans="2:3" ht="18.75">
      <c r="B43" s="160" t="s">
        <v>383</v>
      </c>
      <c r="C43" s="159">
        <f>+HLOOKUP(B43,'base diagnostico'!$F$1:$Q$59,59,0)</f>
        <v>0</v>
      </c>
    </row>
    <row r="44" spans="2:3" ht="18.75">
      <c r="B44" s="160" t="s">
        <v>384</v>
      </c>
      <c r="C44" s="159">
        <f>+HLOOKUP(B44,'base diagnostico'!$F$1:$Q$59,59,0)</f>
        <v>0</v>
      </c>
    </row>
    <row r="45" spans="2:3" ht="18.75">
      <c r="B45" s="160" t="s">
        <v>385</v>
      </c>
      <c r="C45" s="159" t="e">
        <f>+HLOOKUP(B45,'base diagnostico'!$F$1:$Q$59,59,0)</f>
        <v>#REF!</v>
      </c>
    </row>
    <row r="46" spans="2:3" ht="18.75">
      <c r="B46" s="160" t="s">
        <v>386</v>
      </c>
      <c r="C46" s="159">
        <f>+HLOOKUP(B46,'base diagnostico'!$F$1:$Q$59,59,0)</f>
        <v>0</v>
      </c>
    </row>
    <row r="47" spans="2:3" ht="18.75">
      <c r="B47" s="160" t="s">
        <v>387</v>
      </c>
      <c r="C47" s="159">
        <f>+HLOOKUP(B47,'base diagnostico'!$F$1:$Q$59,59,0)</f>
        <v>0</v>
      </c>
    </row>
    <row r="53" spans="2:3">
      <c r="B53" s="539" t="s">
        <v>328</v>
      </c>
      <c r="C53" s="539"/>
    </row>
    <row r="54" spans="2:3" ht="30">
      <c r="B54" s="132" t="s">
        <v>317</v>
      </c>
      <c r="C54" s="130" t="s">
        <v>320</v>
      </c>
    </row>
    <row r="55" spans="2:3" ht="24">
      <c r="B55" s="133" t="s">
        <v>322</v>
      </c>
      <c r="C55" s="134">
        <f>IFERROR('base diagnostico'!W20/'base diagnostico'!V22,0)</f>
        <v>0</v>
      </c>
    </row>
    <row r="56" spans="2:3" ht="36">
      <c r="B56" s="133" t="s">
        <v>319</v>
      </c>
      <c r="C56" s="134">
        <f>+IFERROR((SUM('base diagnostico'!U20:V20)/'base diagnostico'!V22),0)</f>
        <v>0</v>
      </c>
    </row>
    <row r="57" spans="2:3" ht="24">
      <c r="B57" s="133" t="s">
        <v>325</v>
      </c>
      <c r="C57" s="134">
        <f>+IFERROR(('base diagnostico'!T20/'base diagnostico'!V22),0)</f>
        <v>0</v>
      </c>
    </row>
    <row r="58" spans="2:3">
      <c r="B58" s="132" t="s">
        <v>306</v>
      </c>
      <c r="C58" s="131">
        <f>SUM(C55:C57)</f>
        <v>0</v>
      </c>
    </row>
  </sheetData>
  <sheetProtection password="B270" sheet="1" objects="1" scenarios="1"/>
  <mergeCells count="2">
    <mergeCell ref="B53:C53"/>
    <mergeCell ref="B30:J32"/>
  </mergeCells>
  <conditionalFormatting sqref="B8:B17">
    <cfRule type="colorScale" priority="7">
      <colorScale>
        <cfvo type="num" val="0"/>
        <cfvo type="num" val="1"/>
        <cfvo type="num" val="10"/>
        <color theme="9"/>
        <color rgb="FFC00000"/>
        <color rgb="FFC00000"/>
      </colorScale>
    </cfRule>
  </conditionalFormatting>
  <conditionalFormatting sqref="C8:C17">
    <cfRule type="colorScale" priority="6">
      <colorScale>
        <cfvo type="num" val="0"/>
        <cfvo type="num" val="1"/>
        <cfvo type="num" val="10"/>
        <color theme="4" tint="0.79998168889431442"/>
        <color theme="5" tint="0.39997558519241921"/>
        <color theme="5" tint="-0.249977111117893"/>
      </colorScale>
    </cfRule>
  </conditionalFormatting>
  <conditionalFormatting sqref="C36:C47">
    <cfRule type="iconSet" priority="1">
      <iconSet iconSet="3TrafficLights2" reverse="1">
        <cfvo type="percent" val="0"/>
        <cfvo type="percent" val="40"/>
        <cfvo type="percent" val="80"/>
      </iconSet>
    </cfRule>
  </conditionalFormatting>
  <conditionalFormatting sqref="D8:D17">
    <cfRule type="colorScale" priority="5">
      <colorScale>
        <cfvo type="num" val="0"/>
        <cfvo type="num" val="1"/>
        <cfvo type="num" val="10"/>
        <color theme="4" tint="0.79998168889431442"/>
        <color theme="5" tint="0.39997558519241921"/>
        <color theme="5" tint="-0.499984740745262"/>
      </colorScale>
    </cfRule>
  </conditionalFormatting>
  <conditionalFormatting sqref="E8:E17">
    <cfRule type="colorScale" priority="4">
      <colorScale>
        <cfvo type="num" val="0"/>
        <cfvo type="num" val="1"/>
        <color rgb="FFC00000"/>
        <color theme="9"/>
      </colorScale>
    </cfRule>
  </conditionalFormatting>
  <dataValidations count="1">
    <dataValidation type="list" allowBlank="1" showInputMessage="1" showErrorMessage="1" sqref="A2" xr:uid="{00000000-0002-0000-0500-000000000000}">
      <formula1>$XFD$1:$XFD$8</formula1>
    </dataValidation>
  </dataValidations>
  <pageMargins left="0.7" right="0.7" top="0.75" bottom="0.75" header="0.3" footer="0.3"/>
  <pageSetup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 id="{6DF1B931-500D-4F20-A9F8-4841CD885A6D}">
            <x14:iconSet custom="1">
              <x14:cfvo type="percent">
                <xm:f>0</xm:f>
              </x14:cfvo>
              <x14:cfvo type="percent">
                <xm:f>30</xm:f>
              </x14:cfvo>
              <x14:cfvo type="percent">
                <xm:f>50</xm:f>
              </x14:cfvo>
              <x14:cfIcon iconSet="3TrafficLights2" iconId="0"/>
              <x14:cfIcon iconSet="3TrafficLights2" iconId="1"/>
              <x14:cfIcon iconSet="3TrafficLights2" iconId="2"/>
            </x14:iconSet>
          </x14:cfRule>
          <xm:sqref>C24:C26</xm:sqref>
        </x14:conditionalFormatting>
        <x14:conditionalFormatting xmlns:xm="http://schemas.microsoft.com/office/excel/2006/main">
          <x14:cfRule type="iconSet" priority="2" id="{C40F2E75-69BF-4A18-8751-4C6279154C99}">
            <x14:iconSet custom="1">
              <x14:cfvo type="percent">
                <xm:f>0</xm:f>
              </x14:cfvo>
              <x14:cfvo type="percent">
                <xm:f>30</xm:f>
              </x14:cfvo>
              <x14:cfvo type="percent">
                <xm:f>50</xm:f>
              </x14:cfvo>
              <x14:cfIcon iconSet="3TrafficLights2" iconId="0"/>
              <x14:cfIcon iconSet="3TrafficLights2" iconId="1"/>
              <x14:cfIcon iconSet="3TrafficLights2" iconId="2"/>
            </x14:iconSet>
          </x14:cfRule>
          <xm:sqref>C55:C57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A947D-38EF-43D5-93BE-5F36E2985CDB}">
  <dimension ref="B2:E7"/>
  <sheetViews>
    <sheetView tabSelected="1" workbookViewId="0">
      <selection activeCell="D7" sqref="D7"/>
    </sheetView>
  </sheetViews>
  <sheetFormatPr baseColWidth="10" defaultRowHeight="15"/>
  <cols>
    <col min="3" max="3" width="14.7109375" bestFit="1" customWidth="1"/>
    <col min="4" max="4" width="130.7109375" customWidth="1"/>
    <col min="5" max="5" width="20.85546875" customWidth="1"/>
  </cols>
  <sheetData>
    <row r="2" spans="2:5" ht="127.5" customHeight="1">
      <c r="B2" s="171"/>
      <c r="C2" s="172"/>
      <c r="D2" s="173" t="s">
        <v>416</v>
      </c>
      <c r="E2" s="174" t="s">
        <v>434</v>
      </c>
    </row>
    <row r="3" spans="2:5">
      <c r="B3" s="175"/>
      <c r="C3" s="176"/>
      <c r="D3" s="177"/>
      <c r="E3" s="178"/>
    </row>
    <row r="4" spans="2:5">
      <c r="B4" s="179" t="s">
        <v>419</v>
      </c>
      <c r="C4" s="180"/>
      <c r="D4" s="180"/>
      <c r="E4" s="181"/>
    </row>
    <row r="5" spans="2:5">
      <c r="B5" s="182" t="s">
        <v>420</v>
      </c>
      <c r="C5" s="183" t="s">
        <v>421</v>
      </c>
      <c r="D5" s="184" t="s">
        <v>422</v>
      </c>
      <c r="E5" s="185"/>
    </row>
    <row r="6" spans="2:5">
      <c r="B6" s="186">
        <v>1</v>
      </c>
      <c r="C6" s="187">
        <v>44056</v>
      </c>
      <c r="D6" s="188" t="s">
        <v>423</v>
      </c>
      <c r="E6" s="189"/>
    </row>
    <row r="7" spans="2:5" ht="57">
      <c r="B7" s="186">
        <v>2</v>
      </c>
      <c r="C7" s="187">
        <v>45807</v>
      </c>
      <c r="D7" s="188" t="s">
        <v>435</v>
      </c>
      <c r="E7" s="189"/>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DE51C9-2582-460C-84A1-96A1711AD608}">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www.w3.org/XML/1998/namespace"/>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2824789-3241-454C-BB9E-7922554B61A2}">
  <ds:schemaRefs>
    <ds:schemaRef ds:uri="http://schemas.microsoft.com/sharepoint/v3/contenttype/forms"/>
  </ds:schemaRefs>
</ds:datastoreItem>
</file>

<file path=customXml/itemProps3.xml><?xml version="1.0" encoding="utf-8"?>
<ds:datastoreItem xmlns:ds="http://schemas.openxmlformats.org/officeDocument/2006/customXml" ds:itemID="{34A5E7DE-1BD4-4B3D-AA51-8C1ACC17D9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INSTRUCCIONES DE USO</vt:lpstr>
      <vt:lpstr>Identificación grupo</vt:lpstr>
      <vt:lpstr>Hoja1</vt:lpstr>
      <vt:lpstr>EVIDENCIA-INF.DOCUMENTAL</vt:lpstr>
      <vt:lpstr>base diagnostico</vt:lpstr>
      <vt:lpstr>EVIDENCIA-DICCIONARIO T.DAT</vt:lpstr>
      <vt:lpstr>DIAGNOSTICO</vt:lpstr>
      <vt:lpstr>CAMBIOS</vt:lpstr>
      <vt:lpstr>'EVIDENCIA-INF.DOCUMENTAL'!Área_de_impresión</vt:lpstr>
      <vt:lpstr>'Identificación grupo'!Área_de_impresión</vt:lpstr>
      <vt:lpstr>'INSTRUCCIONES DE USO'!Área_de_impresión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Agudelo Rivera Camila</dc:creator>
  <cp:lastModifiedBy>Luz Yadira Paez Piraban</cp:lastModifiedBy>
  <cp:lastPrinted>2019-02-19T15:41:32Z</cp:lastPrinted>
  <dcterms:created xsi:type="dcterms:W3CDTF">2018-10-18T14:54:31Z</dcterms:created>
  <dcterms:modified xsi:type="dcterms:W3CDTF">2025-06-09T21:38:27Z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2025-05-30T19:32:57Z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728c2b50-484b-44cc-8b88-af572202ecfe</vt:lpwstr>
  </property>
  <property fmtid="{D5CDD505-2E9C-101B-9397-08002B2CF9AE}" pid="9" name="MSIP_Label_defa4170-0d19-0005-0004-bc88714345d2_ContentBits">
    <vt:lpwstr>0</vt:lpwstr>
  </property>
</Properties>
</file>