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lobo\Desktop\"/>
    </mc:Choice>
  </mc:AlternateContent>
  <bookViews>
    <workbookView xWindow="0" yWindow="0" windowWidth="19200" windowHeight="7820"/>
  </bookViews>
  <sheets>
    <sheet name="PLANACCIONANUAL" sheetId="1" r:id="rId1"/>
  </sheets>
  <definedNames>
    <definedName name="_xlnm._FilterDatabase" localSheetId="0" hidden="1">PLANACCIONANUAL!$A$10:$W$83</definedName>
    <definedName name="_xlnm.Print_Area" localSheetId="0">PLANACCIONANUAL!$A$10:$D$76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7" i="1" l="1"/>
  <c r="V78" i="1"/>
  <c r="V79" i="1"/>
  <c r="V80" i="1"/>
  <c r="V81" i="1"/>
  <c r="V82" i="1"/>
  <c r="V74" i="1"/>
  <c r="V70" i="1"/>
  <c r="V71" i="1"/>
  <c r="V72" i="1"/>
  <c r="V67" i="1"/>
  <c r="V63" i="1"/>
  <c r="V64" i="1"/>
  <c r="V65" i="1"/>
  <c r="V58" i="1"/>
  <c r="V54" i="1"/>
  <c r="V55" i="1"/>
  <c r="V56" i="1"/>
  <c r="V52" i="1"/>
  <c r="V48" i="1"/>
  <c r="V49" i="1"/>
  <c r="V50" i="1"/>
  <c r="V51" i="1"/>
  <c r="V46" i="1"/>
  <c r="V44" i="1"/>
  <c r="V41" i="1"/>
  <c r="V39" i="1"/>
  <c r="V34" i="1"/>
  <c r="V35" i="1"/>
  <c r="V32" i="1"/>
  <c r="V31" i="1"/>
  <c r="V25" i="1"/>
  <c r="V15" i="1"/>
  <c r="V16" i="1"/>
  <c r="V17" i="1"/>
  <c r="V18" i="1"/>
  <c r="V19" i="1"/>
  <c r="V14" i="1"/>
  <c r="T83" i="1"/>
  <c r="R38" i="1"/>
  <c r="R47" i="1"/>
  <c r="R20" i="1"/>
  <c r="V29" i="1"/>
  <c r="V61" i="1"/>
  <c r="V75" i="1"/>
  <c r="R17" i="1"/>
  <c r="R45" i="1"/>
  <c r="R42" i="1"/>
  <c r="R69" i="1"/>
  <c r="R25" i="1"/>
  <c r="S68" i="1"/>
  <c r="R43" i="1"/>
  <c r="S53" i="1"/>
  <c r="U19" i="1"/>
  <c r="U47" i="1"/>
  <c r="U36" i="1"/>
  <c r="U83" i="1"/>
  <c r="R53" i="1"/>
  <c r="R83" i="1"/>
  <c r="S47" i="1"/>
  <c r="S83" i="1"/>
  <c r="V59" i="1"/>
  <c r="V36" i="1"/>
  <c r="V37" i="1"/>
  <c r="V38" i="1"/>
  <c r="V40" i="1"/>
  <c r="V42" i="1"/>
  <c r="V43" i="1"/>
  <c r="V45" i="1"/>
  <c r="V47" i="1"/>
  <c r="V53" i="1"/>
  <c r="V57" i="1"/>
  <c r="V60" i="1"/>
  <c r="V62" i="1"/>
  <c r="V66" i="1"/>
  <c r="V68" i="1"/>
  <c r="V69" i="1"/>
  <c r="V73" i="1"/>
  <c r="V76" i="1"/>
  <c r="V20" i="1"/>
  <c r="V21" i="1"/>
  <c r="V33" i="1"/>
  <c r="V13" i="1"/>
  <c r="V83" i="1" l="1"/>
</calcChain>
</file>

<file path=xl/comments1.xml><?xml version="1.0" encoding="utf-8"?>
<comments xmlns="http://schemas.openxmlformats.org/spreadsheetml/2006/main">
  <authors>
    <author>Planeacion Ideam</author>
    <author>Juan C.A. Lobo</author>
  </authors>
  <commentList>
    <comment ref="R17" authorId="0" shapeId="0">
      <text>
        <r>
          <rPr>
            <b/>
            <sz val="9"/>
            <color indexed="81"/>
            <rFont val="Tahoma"/>
            <family val="2"/>
          </rPr>
          <t>Planeacion Ideam:</t>
        </r>
        <r>
          <rPr>
            <sz val="9"/>
            <color indexed="81"/>
            <rFont val="Tahoma"/>
            <family val="2"/>
          </rPr>
          <t xml:space="preserve">
tiquetes OSPA, REDES, Meteorologia y Planeacion.</t>
        </r>
      </text>
    </comment>
    <comment ref="R18" authorId="0" shapeId="0">
      <text>
        <r>
          <rPr>
            <b/>
            <sz val="9"/>
            <color indexed="81"/>
            <rFont val="Tahoma"/>
            <family val="2"/>
          </rPr>
          <t>Planeacion Ideam:</t>
        </r>
        <r>
          <rPr>
            <sz val="9"/>
            <color indexed="81"/>
            <rFont val="Tahoma"/>
            <family val="2"/>
          </rPr>
          <t xml:space="preserve">
tiquetes OSPA, REDES, Meteorologia y Planeacion.</t>
        </r>
      </text>
    </comment>
    <comment ref="R21" authorId="0" shapeId="0">
      <text>
        <r>
          <rPr>
            <b/>
            <sz val="9"/>
            <color indexed="81"/>
            <rFont val="Tahoma"/>
            <family val="2"/>
          </rPr>
          <t>Planeacion Ideam:</t>
        </r>
        <r>
          <rPr>
            <sz val="9"/>
            <color indexed="81"/>
            <rFont val="Tahoma"/>
            <family val="2"/>
          </rPr>
          <t xml:space="preserve">
traslado de 7 a 8. 20181040001193 PENDIENTE VERIFICAR 134MILLONES </t>
        </r>
      </text>
    </comment>
    <comment ref="N29" authorId="0" shapeId="0">
      <text>
        <r>
          <rPr>
            <b/>
            <sz val="9"/>
            <color indexed="81"/>
            <rFont val="Tahoma"/>
            <family val="2"/>
          </rPr>
          <t>Planeacion Ideam:</t>
        </r>
        <r>
          <rPr>
            <sz val="9"/>
            <color indexed="81"/>
            <rFont val="Tahoma"/>
            <family val="2"/>
          </rPr>
          <t xml:space="preserve">
Trasladado a Secretaria General $50KK</t>
        </r>
      </text>
    </comment>
    <comment ref="R42" authorId="0" shapeId="0">
      <text>
        <r>
          <rPr>
            <b/>
            <sz val="9"/>
            <color indexed="81"/>
            <rFont val="Tahoma"/>
            <family val="2"/>
          </rPr>
          <t>Planeacion Ideam:</t>
        </r>
        <r>
          <rPr>
            <sz val="9"/>
            <color indexed="81"/>
            <rFont val="Tahoma"/>
            <family val="2"/>
          </rPr>
          <t xml:space="preserve">
memo 20185000000363
20185000000463</t>
        </r>
      </text>
    </comment>
    <comment ref="R43" authorId="0" shapeId="0">
      <text>
        <r>
          <rPr>
            <b/>
            <sz val="9"/>
            <color indexed="81"/>
            <rFont val="Tahoma"/>
            <family val="2"/>
          </rPr>
          <t>Planeacion Ideam:</t>
        </r>
        <r>
          <rPr>
            <sz val="9"/>
            <color indexed="81"/>
            <rFont val="Tahoma"/>
            <family val="2"/>
          </rPr>
          <t xml:space="preserve">
memo 20185000000363
20185000000463</t>
        </r>
      </text>
    </comment>
    <comment ref="S53" authorId="1" shapeId="0">
      <text>
        <r>
          <rPr>
            <b/>
            <sz val="9"/>
            <color indexed="81"/>
            <rFont val="Tahoma"/>
            <family val="2"/>
          </rPr>
          <t>Juan C.A. Lobo:</t>
        </r>
        <r>
          <rPr>
            <sz val="9"/>
            <color indexed="81"/>
            <rFont val="Tahoma"/>
            <family val="2"/>
          </rPr>
          <t xml:space="preserve">
Pasados 168 a estudios
70 a estudios UNAL
150 acreditacion</t>
        </r>
      </text>
    </comment>
    <comment ref="S66" authorId="1" shapeId="0">
      <text>
        <r>
          <rPr>
            <b/>
            <sz val="9"/>
            <color indexed="81"/>
            <rFont val="Tahoma"/>
            <family val="2"/>
          </rPr>
          <t>Juan C.A. Lobo:</t>
        </r>
        <r>
          <rPr>
            <sz val="9"/>
            <color indexed="81"/>
            <rFont val="Tahoma"/>
            <family val="2"/>
          </rPr>
          <t xml:space="preserve">
Reintegro para estudios aire, respel y pcb</t>
        </r>
      </text>
    </comment>
  </commentList>
</comments>
</file>

<file path=xl/sharedStrings.xml><?xml version="1.0" encoding="utf-8"?>
<sst xmlns="http://schemas.openxmlformats.org/spreadsheetml/2006/main" count="692" uniqueCount="297">
  <si>
    <t>PÁGINA: 1 de 1</t>
  </si>
  <si>
    <t>OBJETIVO</t>
  </si>
  <si>
    <t>PLAN CUATRIENAL</t>
  </si>
  <si>
    <t>ACTIVIDAD</t>
  </si>
  <si>
    <t>INDICADOR</t>
  </si>
  <si>
    <t>META</t>
  </si>
  <si>
    <t>PRODUCTO</t>
  </si>
  <si>
    <t>AÑO DE VIGENCIA</t>
  </si>
  <si>
    <t>AREA ORGANIZACIONAL</t>
  </si>
  <si>
    <t>FECHA DE INICIO
DD/MM/AAAA</t>
  </si>
  <si>
    <t>NUMERO DE LA ACTIVIDAD</t>
  </si>
  <si>
    <t>RESPONSABLE AREA ORGANIZACIONAL</t>
  </si>
  <si>
    <t>TOTAL</t>
  </si>
  <si>
    <t>TIPO DE INDICADOR</t>
  </si>
  <si>
    <t>PROCESO DEL SGI</t>
  </si>
  <si>
    <t>COMUNICACIONES</t>
  </si>
  <si>
    <t>FECHA VIGENCIA (DD/MM/AAAA)</t>
  </si>
  <si>
    <t>CÓDIGO:  E-PI-F010</t>
  </si>
  <si>
    <t>PLAN DE ACCIÓN ANUAL</t>
  </si>
  <si>
    <t>VERSIÓN DEL PLAN</t>
  </si>
  <si>
    <t>PROYECTO DE INVERSIÓN</t>
  </si>
  <si>
    <t>FECHA DE FINALIZACIÓN
DD/MM/AAAA</t>
  </si>
  <si>
    <t>1.0</t>
  </si>
  <si>
    <t>SECRETARIA GENERAL</t>
  </si>
  <si>
    <t>Instituto fortalecido en su infraestructura física.</t>
  </si>
  <si>
    <t>Información entregada a usuarios internos y externos para contribuir a la mitigación del riesgo.</t>
  </si>
  <si>
    <t>IDEAM dotado de los bienes y servicios necesarios para que los usuarios accedan a la información que genera la Entidad.</t>
  </si>
  <si>
    <t>SERVICIOS ADMINISTRATIVOS</t>
  </si>
  <si>
    <t>TALENTO HUMANO</t>
  </si>
  <si>
    <t>Fortalecimiento del talento humano para el cumplimiento de la misión institucional.</t>
  </si>
  <si>
    <t>OFICINA DE INFORMATICA</t>
  </si>
  <si>
    <t>OFICINA DEL SERVICIO DE  PRONÓSTICOS Y ALERTAS</t>
  </si>
  <si>
    <t>Asegurar la sostenibilidad del Sistema de Gestión Integral de la Entidad (incluyendo SGI, Planeacion y MIPG 2.0)</t>
  </si>
  <si>
    <t>OFICINA ASESORA DE PLANEACION</t>
  </si>
  <si>
    <t>Gestionar el Plan Anticorrupción y de Atención al Ciudadano (PAAC 2018)</t>
  </si>
  <si>
    <t>Fortalecer el programa de seguimiento y monitoreo de bosques</t>
  </si>
  <si>
    <t>Fortalecer el programa de seguimiento y monitoreo de los suelos y las tierras</t>
  </si>
  <si>
    <t>Fortalecer el seguimiento y monitoreo de los ecosistemas y sus servicios ecosistémicos</t>
  </si>
  <si>
    <t>SUBDIRECCIÓN DE ECOSISTEMAS E INFORMACIÓN AMBIENTAL</t>
  </si>
  <si>
    <t>Herramientas informáticas para las áreas misionales (SIA) implementadas y en operación.</t>
  </si>
  <si>
    <t>Herramientas informáticas para la gestión de apoyo implementadas y en operación.</t>
  </si>
  <si>
    <t>INVERSIÓN
2017011000189  FORTALECIMIENTO DE LA GESTIÓN DEL CONOCIMIENTO HIDROLÓGICO, METEOROLÓGICO Y AMBIENTAL</t>
  </si>
  <si>
    <t xml:space="preserve">INVERSIÓN
2017011000128.  FORTALECER LA GESTIÓN Y DIRECCIÓN DEL INSTITUTO DE HIDROLOGÍA, METEOROLOGÍA Y ESTUDIOS AMBIENTALES PARA EL LOGRO DE LOS RESULTADOS MISIONALES </t>
  </si>
  <si>
    <t>Elaborar las Evaluaciones Regionales del Agua (ERA).</t>
  </si>
  <si>
    <t>Implementar el Programa Nacional de Monitoreo del Recurso Hídrico.</t>
  </si>
  <si>
    <t xml:space="preserve">Fortalecer y poner en marcha el Centro Nacional de Modelación Hidrometeorológica. </t>
  </si>
  <si>
    <t>Consolidar el SIRH</t>
  </si>
  <si>
    <t>Fortalecer el SIAC / el SIA del Ideam</t>
  </si>
  <si>
    <t>SUBDIRECCION DE HIDROLOGIA</t>
  </si>
  <si>
    <t>Datos hidrometeorológicos capturados, procesados y validados.</t>
  </si>
  <si>
    <t>Gestión para la investigación y producción de información</t>
  </si>
  <si>
    <t>Servicios en acreditación y autorización</t>
  </si>
  <si>
    <t>Producción de información sobre el uso y manejo de los recursos naturales renovables</t>
  </si>
  <si>
    <t>SUBDIRECCION DE ESTUDIOS AMBIENTALES</t>
  </si>
  <si>
    <t>Fortalecer el sistema de monitoreo y de alertas tempranas.</t>
  </si>
  <si>
    <t>Integrar al SNGRD la información necesaria y adecuada para la toma de decisiones.</t>
  </si>
  <si>
    <t>PLANEACION OPERATIVA</t>
  </si>
  <si>
    <t>Formular una agenda de investigación ambiental integrada al Sistema Nacional de Competitividad, Ciencia, Tecnología e Innovación (SNCCTI)</t>
  </si>
  <si>
    <t>Proyecto Fonam Choco - Desarrollo de herramientas de información y conocimiento para la toma de decisiones oportunas ante eventos adversos de origen hidrometeorológico en el departamento de Chocó</t>
  </si>
  <si>
    <t>SUBDIRECCION DE METEOROLOGIA</t>
  </si>
  <si>
    <t>Construir escenarios de cambio climático nacional y regional.</t>
  </si>
  <si>
    <r>
      <t>INVERSIÓN</t>
    </r>
    <r>
      <rPr>
        <b/>
        <sz val="10"/>
        <color rgb="FFFF0000"/>
        <rFont val="Calibri"/>
        <family val="2"/>
        <scheme val="minor"/>
      </rPr>
      <t xml:space="preserve"> PROPIOS</t>
    </r>
    <r>
      <rPr>
        <b/>
        <sz val="10"/>
        <color theme="1"/>
        <rFont val="Calibri"/>
        <family val="2"/>
        <scheme val="minor"/>
      </rPr>
      <t xml:space="preserve">
2017011000189  FORTALECIMIENTO DE LA GESTIÓN DEL CONOCIMIENTO HIDROLÓGICO, METEOROLÓGICO Y AMBIENTAL</t>
    </r>
  </si>
  <si>
    <r>
      <t xml:space="preserve">INVERSION 
2017011000103. DESARROLLO DE HERRAMIENTAS DE INFORMACIÓN Y CONOCIMIENTO PARA LA TOMA DE DECISIONES OPORTUNAS ANTE EVENTOS ADVERSOS DE ORIGEN HIDROMETEOROLÓGICOS EN EL DEPARTAMENTO DE </t>
    </r>
    <r>
      <rPr>
        <b/>
        <sz val="10"/>
        <color rgb="FFFF0000"/>
        <rFont val="Calibri"/>
        <family val="2"/>
        <scheme val="minor"/>
      </rPr>
      <t>CHOCÓ.</t>
    </r>
  </si>
  <si>
    <t>Generar información climática para la planificación eficiente en sectores.</t>
  </si>
  <si>
    <t>Fortalecer  la modelación del tiempo para el análisis de sus implicaciones en las alertas hidrometeorológicas y modelación del clima para el análisis de sus implicaciones a nivel sectorial.</t>
  </si>
  <si>
    <t>ATENCION AL CIUDADANO</t>
  </si>
  <si>
    <t>VERSIÓN: 02</t>
  </si>
  <si>
    <t>FECHA:  30/06/2017</t>
  </si>
  <si>
    <t>DESCRIPTORES DEL PLAN</t>
  </si>
  <si>
    <t>DESCRIPCIÓN DE LA ACTIVIDAD</t>
  </si>
  <si>
    <t>2017011000189 FORTALECIMIENTO DE LA GESTIÓN DEL CONOCIMIENTO HIDROLÓGICO, METEOROLÓGICO Y AMBIENTAL</t>
  </si>
  <si>
    <t>2017011000128 FORTALECER LA GESTIÓN Y DIRECCIÓN DEL INSTITUTO DE HIDROLOGÍA, METEOROLOGÍA Y ESTUDIOS AMBIENTALES PARA EL LOGRO DE LOS RESULTADOS MISIONALES</t>
  </si>
  <si>
    <t>2017011000103. DESARROLLO DE HERRAMIENTAS DE INFORMACIÓN Y CONOCIMIENTO PARA LA TOMA DE DECISIONES OPORTUNAS ANTE EVENTOS ADVERSOS DE ORIGEN HIDROMETEOROLÓGICOS EN EL DEPARTAMENTO DE CHOCÓ.</t>
  </si>
  <si>
    <t xml:space="preserve">Información entregada y atencion a usuarios internos y externos </t>
  </si>
  <si>
    <t>Laboratorios acreditados y/o Autorizados</t>
  </si>
  <si>
    <t>Registro de información en los subsistemas SISAIRE, RUA, RESPEL, PCB, RUM.</t>
  </si>
  <si>
    <t>Registros anuales, activos con seguimiento y reportes.</t>
  </si>
  <si>
    <t>Sedes adecuadas a infraestructura</t>
  </si>
  <si>
    <t>Videos de pronóstico diario del tiempo producidos.</t>
  </si>
  <si>
    <t>Actividades de Rendición de cuentas realizados.</t>
  </si>
  <si>
    <t>Ejecución del Plan Estratégico</t>
  </si>
  <si>
    <t>Brindar soporte técnico, jurídico, administrativo y financiero al proyecto de inversión del IDEAM</t>
  </si>
  <si>
    <t>Respuestas entregadas con oportunidad</t>
  </si>
  <si>
    <t>Aplicativos probados e implementados.</t>
  </si>
  <si>
    <t>Informes de gestión adelantados</t>
  </si>
  <si>
    <t>Gestión para la implementación de radar meteorológico para el monitoreo y seguimiento de las lluvias en tiempo real.</t>
  </si>
  <si>
    <t xml:space="preserve">Pronósticos elaborados. </t>
  </si>
  <si>
    <t>Pronósticos del tiempo y productos desarrollados a partir del modelo del centro europeo.</t>
  </si>
  <si>
    <t>Boletines elaborados en los que se incluye información sobre descargas eléctricas.</t>
  </si>
  <si>
    <t>Seguimiento a las condiciones meteorológicas extremas dadas por la probable ocurrencia de tormentas eléctricas.</t>
  </si>
  <si>
    <t>Boletines elaborados con estándares y calidad de datos.</t>
  </si>
  <si>
    <t>Pronósticos y alertas hidrometeorológicas de manera continua (24 horas al día) y asesoramiento a entidades del SINA y del SNGRD.</t>
  </si>
  <si>
    <t>Entidades asesoradas del SINA y SNGRD.</t>
  </si>
  <si>
    <t>Boletines elaborados de pronósticos emitidos a sectores especializados.</t>
  </si>
  <si>
    <t>Pronósticos especializados a sectores productivos.</t>
  </si>
  <si>
    <t>Informes de mantenimiento al SGI</t>
  </si>
  <si>
    <t>Plan consolidado (informe)</t>
  </si>
  <si>
    <t>Mapas elaborados y divulgados.</t>
  </si>
  <si>
    <t>Mapa nacional de cobertura boscosa, mapa de cambio de la cobertura boscosa, alertas nacionales de deforestación.</t>
  </si>
  <si>
    <t>Implementación  gradual del Inventario Forestal Nacional.</t>
  </si>
  <si>
    <t>Inventario Forestal Nacional implementado gradualmente.</t>
  </si>
  <si>
    <t>Numero de productos temáticos generados</t>
  </si>
  <si>
    <t>Productos temáticos generados</t>
  </si>
  <si>
    <t>Programa elaborado para pronostico de amenaza por deslizamientos.</t>
  </si>
  <si>
    <t>Actualización de información y programa para pronostico de amenaza por deslizamientos</t>
  </si>
  <si>
    <t>Productos temáticos generados como insumo para consolidar el programa de monitoreo de ecosistemas</t>
  </si>
  <si>
    <t>Programa de seguimiento, monitoreo y evaluación de los ecosistemas continentales,  y sus servicios ecosistémicos.</t>
  </si>
  <si>
    <t># Capas oficializadas y cargadas en el portal geográfico del IDEAM</t>
  </si>
  <si>
    <t>SIAC fortalecido y permitiendo el acceso y uso de la información ambiental generada por el SINA para los procesos de toma de decisiones.</t>
  </si>
  <si>
    <t>Subsistemas interoperando en el marco de SIAC.</t>
  </si>
  <si>
    <t>Documento elaborado y publicado.</t>
  </si>
  <si>
    <t>Estudio Nacional del agua 2018.</t>
  </si>
  <si>
    <t>Documentos con avances y productos  temáticos en áreas hidrográficas seleccionadas.</t>
  </si>
  <si>
    <t>Oferta, Hidrodinámica, dinámica de sedimentación, demanda, calidad del agua y riesgos asociados al agua caracterizados en dos áreas hidrográficas.</t>
  </si>
  <si>
    <t>Estadísticas actualizadas año a año de variables hidrológicas de cantidad y calidad.</t>
  </si>
  <si>
    <t>Reporte anual elaborado.</t>
  </si>
  <si>
    <t>Documento con avances en  proceso de acreditación.</t>
  </si>
  <si>
    <t xml:space="preserve">Documento elaborado </t>
  </si>
  <si>
    <t>Documento con análisis fisicoquímicos y bioindicación de calidad del agua del IDEAM.</t>
  </si>
  <si>
    <t>Reporte anual consolidado.</t>
  </si>
  <si>
    <t>Consolidar información de la red y el programa  nacional de aguas subterraneas.</t>
  </si>
  <si>
    <t>Acreditación del laboratorio de calidad ambiental.</t>
  </si>
  <si>
    <t>Documentos con elemenos de análisis para planear la implementación de un sistema de alertas tempranas de calidad de agua</t>
  </si>
  <si>
    <t>Monitoreo nacional de la calidad del agua.</t>
  </si>
  <si>
    <t>Consolidar información de la red de monitoreo de calidad del agua.</t>
  </si>
  <si>
    <t>Información hidrológica actualizada en variables de nivel, caudal, sedimentos y calidad del agua y protocolo del agua.</t>
  </si>
  <si>
    <t>Mapas  elaborados y divulgados.</t>
  </si>
  <si>
    <t>Documento con insumos técnicos desarrollados para modelación.</t>
  </si>
  <si>
    <t>Modelos integrados FEWS.</t>
  </si>
  <si>
    <t>Mapas de crecientes subitas en dos departamentos.</t>
  </si>
  <si>
    <t>Insumos técnicos para modelación hidrometeorológica.</t>
  </si>
  <si>
    <t>Componente hidrológico del sistema de alertas tempranas del IDEAM fortalecido.</t>
  </si>
  <si>
    <t>Reporte anual de actividades del centro nacional de modelación.</t>
  </si>
  <si>
    <t>Implemnetación del plan estratégico del centro nacional de modelación.</t>
  </si>
  <si>
    <t>Nodos regionales del SIRH operando.</t>
  </si>
  <si>
    <t>Capacitaciones realizadas y evaluadas.</t>
  </si>
  <si>
    <t>Nodos regionales del SIRH implementados.</t>
  </si>
  <si>
    <t>Capacitaciones para el fortalecimiento de las capacidades regionales para la gestión de información asociada al agua.</t>
  </si>
  <si>
    <t>Plan de investigación implementado.</t>
  </si>
  <si>
    <t>Plan de investigación del IDEAM formulado e implementado.</t>
  </si>
  <si>
    <t>Estaciones actualizadas tecnológicamente.</t>
  </si>
  <si>
    <t>Estaciones sinópticas automatizadas.</t>
  </si>
  <si>
    <t>Estaciones meteorológicas reubicadas.</t>
  </si>
  <si>
    <t>Laboratorio de calibración implementado.</t>
  </si>
  <si>
    <t>Documentos  de investigación publicados.</t>
  </si>
  <si>
    <t>Documento de Análisis y oientaciones para  zonificación por regiones y conflictos ambientales
Mapas de conflicto de uso de los recursos naturales por región</t>
  </si>
  <si>
    <t>Publicaciones periódicas: Informe del estado del ambiente y de los recursos naturales, calidad del aire, RESPEL, PCB y RUA Manufacturero.</t>
  </si>
  <si>
    <t>Documento de Análisis y oientaciones para  zonificación por regiones y conflictos ambientales
Mapas de conflictos ambientales por región (Amazonía, Orinoquía, Pacífico)</t>
  </si>
  <si>
    <t>Boletines producidos con estándares y calidad de datos.</t>
  </si>
  <si>
    <t xml:space="preserve">Boletines </t>
  </si>
  <si>
    <t>Lineamientos - Protocolos - Orientaciones Sectoriales y Regionales para la gestion de la información para la adaptación y la mitigación del cambio climático</t>
  </si>
  <si>
    <t>Documentos con Lineamientos, Protocolos y orientaciones para la gestion de la información para la adaptación y mitigación del cambio climático en los ámbitos sectorial y regional.</t>
  </si>
  <si>
    <t>Apoyar en la generación de servicios climáticos para las esferas priorizadas de agricultura, energía y salud  - Servicios climáticos  a los diferentes sectores productivos (hidrocarburos, minería, vivienda, transporte, agropecuario, salud) y  consolidar  información especializada por sector.</t>
  </si>
  <si>
    <t>Aeropuertos con Reportes  entregados a OACI y OMM de meteorología a la aeronavegación  a nivel nacional e internacional.</t>
  </si>
  <si>
    <t>Aeropuertos con reportes entregados  con estándares y calidad de datos</t>
  </si>
  <si>
    <t>Generar metodologías de análisis estadístico robusto para generar cálculos de extremos para precipitación y temperatura del aire en la escala mensual</t>
  </si>
  <si>
    <t>Nota Técnica</t>
  </si>
  <si>
    <t>Desarrollar e implementar la metodología para la homegenización y complementación de datos meteorológicos</t>
  </si>
  <si>
    <t>Bases de datos homogenizada y complementada</t>
  </si>
  <si>
    <t>Adquirir e implementar un software para el análisis de bandas hidro-meteorológicas</t>
  </si>
  <si>
    <t>Software implementado</t>
  </si>
  <si>
    <t>Realizar el control de calidad de las variables meteorológicas (dhime) en forma histórica (2017 hacia atrás, 2018 hacia adelante responsabilidad de las áreas operativas)</t>
  </si>
  <si>
    <t>Base de datos con control de calidad</t>
  </si>
  <si>
    <t>Socializar, ajustar y alistar la implementación del protocolo de gestión de datos vr. 0</t>
  </si>
  <si>
    <t>Documento</t>
  </si>
  <si>
    <t>Desarrollar e implementar la metodología para la correlación de datos meteorológicos</t>
  </si>
  <si>
    <t>Analizar datos o insumos técnicos para la atención de pqrs y generación de certificaciones</t>
  </si>
  <si>
    <t>Certificaciones</t>
  </si>
  <si>
    <t>Estudio sobre la sequia en Colombia</t>
  </si>
  <si>
    <t xml:space="preserve">Documento de investigación elaborado.
</t>
  </si>
  <si>
    <t>80% de acuerdo con las solicitudes</t>
  </si>
  <si>
    <t>POR DEFINIR</t>
  </si>
  <si>
    <t>1. Robustecer los procesos del Instituto que aseguren la planeación, seguimiento y control, así como la oportunidad y confiabilidad de la información elaborada</t>
  </si>
  <si>
    <t xml:space="preserve"> 1. Servicio de gestión de calidad</t>
  </si>
  <si>
    <t>1. Certificar a la Entidad en normas internacionales. 
2. Mantener el sistema gestion integrado en el Instituto (NTC-ISO 9001:2015, NTC-ISO 14001:2015, NTC-ISO 27001:2013 y OSHAS 18001). 
3. Desarrollar planes estrategicos que permitan identificar estrategias a fin de cumplir la misionalidad del instituto. 
4. Realizar la gestion de seguimiento y control a traves de expertos y herramientas</t>
  </si>
  <si>
    <t xml:space="preserve">2. Mantener el sistema gestion integrado en el Instituto (NTC-ISO 9001:2015, NTC-ISO 14001:2015, NTC-ISO 27001:2013 y OSHAS 18001). </t>
  </si>
  <si>
    <t>2. Optimizar los procesos de Comunicación Estratégica con los Actores del Sector y de Atención al cliente</t>
  </si>
  <si>
    <t>1. Servicio de atención al ciudadano</t>
  </si>
  <si>
    <t>1. Implementar estrategia de atención al ciudadano.</t>
  </si>
  <si>
    <t>2. Realizar productos comunicacionales (videos, notas, entre otros).</t>
  </si>
  <si>
    <t>2. Servicios de comunicación</t>
  </si>
  <si>
    <t>3. Mejorar la capacidad técnica tecnológica, e  insfraestrutura física del Instituto</t>
  </si>
  <si>
    <t>3. Sedes Adecuadas</t>
  </si>
  <si>
    <t>1. Realizar las adecuaciones requeridas en sedes operativas.</t>
  </si>
  <si>
    <t>4. Realizar la gestion de seguimiento y control a traves de expertos y herramientas</t>
  </si>
  <si>
    <t>1.  Servicios de información para la gestión administrativa</t>
  </si>
  <si>
    <t>1. Adquirir Hardware y Software para la gestión y fortalecimiento de la capacidad instiutucional.</t>
  </si>
  <si>
    <t xml:space="preserve">3. Adecuar centros de cómputo y gestionar los servicios necesarios para garantizar la operatividad de los aplicativos. </t>
  </si>
  <si>
    <t xml:space="preserve">2. Actualizar y operar los portales de la Entidad. </t>
  </si>
  <si>
    <t>2017011000189 FORTALECIMIENTO DE LA GESTIÓN DEL CONOCIMIENTO HIDROLÓGICO, METEOROLÓGICO Y AMBIENTAL
2017011000128 FORTALECER LA GESTIÓN Y DIRECCIÓN DEL INSTITUTO DE HIDROLOGÍA, METEOROLOGÍA Y ESTUDIOS AMBIENTALES PARA EL LOGRO DE LOS RESULTADOS MISIONALES</t>
  </si>
  <si>
    <t>5.  Laboratorio de calidad ambiental acreditado</t>
  </si>
  <si>
    <t>1. Generar datos e información provenientes del seguimiento y monitoreo hidrológico, meteorológico y ambiental.</t>
  </si>
  <si>
    <t>3. Servicio de administracion de los Sistemas de información para los procesos de toma de decisiones</t>
  </si>
  <si>
    <t>3. Divulgar la información y conocimiento que desarrolla el Instituto.</t>
  </si>
  <si>
    <t>2. Consolidar y fortalecer el SIA del IDEAM y el Sistema de Información Ambiental de Colombia -SIAC, operarlo en articulación  con las entidades científicas vinculadas al Ministerio del Ambiente y Desarrollo Sostenible,  autoridades ambientales y demás entidades del SINA</t>
  </si>
  <si>
    <t>1. Servicio de información de datos climáticos y monitoreo</t>
  </si>
  <si>
    <t>3. Realizar  los Pronósticos del tiempo, alertas meteorológicas, alertas tempranas y predicciones estacionales.</t>
  </si>
  <si>
    <t xml:space="preserve">5. Ajustar y mantener el sistema de monitoreo de bosques y carbono. </t>
  </si>
  <si>
    <t xml:space="preserve">6. Servicio de monitoreo de la biodiversidad y los servicios ecosistémicos </t>
  </si>
  <si>
    <t xml:space="preserve">7. Fortalecer el monitoreo y seguimiento de los suelos de la Nación especialmente en lo referente al establecimiento de la línea base de degradación por desertificación y pérdida de carbono,  necesarios para la toma de decisiones de las autoridades ambientales.
</t>
  </si>
  <si>
    <t>3. Fortalecer el SIRH (Sistema de Información de Recurso Hídrico) y operarlo en articulación con las autoridades ambientales y el Ministerio de Ambiente y Desarrollo Sostenible.</t>
  </si>
  <si>
    <t>4. Servicio de modelación hidrodinámica</t>
  </si>
  <si>
    <t>1. Realizar modelación orientada a pronosticos hidrologicos en el  Centro Nacional de Modelación.</t>
  </si>
  <si>
    <t xml:space="preserve">1. Documentos técnicos para la planificación sectorial y la gestión ambiental </t>
  </si>
  <si>
    <t>2. Generar conocimiento sobre la dinámica de los recursos naturales y su interacción con la sociedad.</t>
  </si>
  <si>
    <t>1. Adquirir, construir y/o adecuar estaciones automáticas.</t>
  </si>
  <si>
    <t>2. Servicio de monitoreo y seguimiento hidrometeorológico</t>
  </si>
  <si>
    <t>1. Administrar los  sistemas de información  para RUA, RESPEL, PCB, RETC Y RUM.</t>
  </si>
  <si>
    <t>7. Servicios de  administración de Registro de establecimientos</t>
  </si>
  <si>
    <t>1. Analizar datos o insumos técnicos relacionados con temas de competencia del Instituto.</t>
  </si>
  <si>
    <t>1. Realizar las visitas de evaluación para generar informes y actos administrativos relacionados con la autorización y acreditación del laboratorio.</t>
  </si>
  <si>
    <t>1. Servicio de acreditación de laboratorios y organizaciones</t>
  </si>
  <si>
    <t>1. Realizar asistencia  técnica a  las entidades del SINA, SNGRD y Sector Productivo con respectos a los pronosticos especializados.</t>
  </si>
  <si>
    <t>2. Servicios de asistencia técnica a las entidades del SINA,  SNGRD y Sector Productivo.</t>
  </si>
  <si>
    <t>2. Generar y analizar  datos, información o insumos técnicos generados por la Red de estaciones para la consolidación del banco de datos en el Instituto.</t>
  </si>
  <si>
    <t>1. Realizar monitoreo, seguimiento y evaluación de los ecosistemas que forman el patrimonio ambiental  de Colombia.</t>
  </si>
  <si>
    <t>2. Generar reportes de  la información hidrológica e hidrogeológica  sobre cantidad y calidad del agua.</t>
  </si>
  <si>
    <t>3. Servicio de monitoreo hidrológico</t>
  </si>
  <si>
    <t>1. Generación de insumos Técnicos para monitoreo hidrologico.</t>
  </si>
  <si>
    <t>2. Operar,  mantener la red de estaciones.</t>
  </si>
  <si>
    <t xml:space="preserve"> 4. Obtener la licencia del Modelo del Centro Europeo. </t>
  </si>
  <si>
    <t>2. Fortalecer física y tecnológicamente el laboratorio de calidad ambiental.</t>
  </si>
  <si>
    <t>4. Continuar con la Implementación y actualización del  Inventario Forestal Nacional (IFN), el cual está articulado con el Sistema de Monitoreo de Bosques y Carbono (SMBYC) para el MRV (monitoreo, reporte y verificación) del País.</t>
  </si>
  <si>
    <t>Fortalecer el programa de seguimiento y monitoreo de los suelos y las tierras (Glaciares)</t>
  </si>
  <si>
    <t>6. Realizar el monitoreo de los glaciares de Colombia.</t>
  </si>
  <si>
    <t>2.  Elaborar documentos técnicos, protocolos, planes, mapas, informes, escenarios y estudios para sustentar decisiones.</t>
  </si>
  <si>
    <t>Adquisición de equipos de monitoreo (Buenaventura)</t>
  </si>
  <si>
    <t>TOTAL PLAN DE ACCIÓN POR PROYECTO DE INVERSIÓN Y FUENTE DE RECURSOS</t>
  </si>
  <si>
    <t xml:space="preserve">Se realizó la revisión bibliográfica sobre metodologías para el control de calidad, homogenización y complementación de datos; producto de esto se efectuó la determinación de las metodologías a implementar y se elaboraron los avances sobre implementación en DHIME de las metodologías de complementación y homogenización 
% avance ejecución de la actividad: 50 % de avance
</t>
  </si>
  <si>
    <t>Conforme a las instrucciones de la Dirección General, esta adquisición se aplaza para  posteriores vigencias, liberándose y reasignándose los recursos  a otras actividades de carácter prioritario en la presente vigencia, Memorando Orfeo No. 20184000000283 de fecha 10 de enero de 2018</t>
  </si>
  <si>
    <t>Se realizó el diagnóstico y sugerencias para ajustar el protocolo versión 0; elaborandose el Documento con las sugerencias para su socializacion.
% avance ejecución de la actividad: 50% avance</t>
  </si>
  <si>
    <t>Se continuó con la complementación del cálculo de la evapotranspiración potencial y la obtención de una mayor cantidad de puntos de control para la elaboración de los mapas mensuales y decadales para Colombia y se obtuvieron los mapas. Se lleva un avance del 20%, tanto de las actividades como de la gestión.</t>
  </si>
  <si>
    <t xml:space="preserve">Los porcentajes de avancve se calcularon teniendo en cuenta los calendarios de difusión de cada uno de los informes y contabilizando el avance del total  de actividades  programadas para el 2018; en este sentido se tiene: 
- PCB: 10%
- RESPEL: 38%
-RUA MANUFACTURERO: 18%
- SISAIRE: 71%
-IERNR: 80%
Es importante señalar que cada informe tiene fechas de realización y avance de las actividades, que dependen de la normatividad particular aplicable para cada Subsistema.
</t>
  </si>
  <si>
    <t>* Se encuentra en proceso de validación el documento con el análisis de conflictos ambientales para la región de la Amazonía
* Se elaboró la guía para la validación  en campo, que contiene información para la identificación y propuesta de conflictos ambientales en el área de influencia de un proyecto, como insumo para el desarrollo de la guía de identificación y análisis de conflictos ambientales. 
* Se adelantó y terminó la versión 2.0 de la guía metodológica para la identificación y análisis de conflictos ambientales.
* El 17 y 18 de Agosto se llevará a cabo el trabajo de identificación de conflictos ambientales para la región de la Orinoquía en el marco del taller de Determinantes Ambientales de la Orinoquía propuesto por DNP
* Documento de análisis de conflcitos Ambientales en la región de la Orinoquía 40%
* Guía Metodológica para la identificación de conflictos Ambientales 90%
* Mapa de indice de conflictos Ambientales en la región Orinoquía 30%</t>
  </si>
  <si>
    <t>Se plantea la elaboración del boletín llamado, Calidad del aire y salud 
Se estructuró un articulo sobre desigualdades en salud ambiental y cambio climático para publicar en la revista de la OPS, a 30 de junio se contaba con una versión borrador.
Se va a publicar la primera aproximación a la elaboración del inventario de emisiones de contaminantes climáticos de vida corta.
Se va a publicar un boletín sobre cómo ha sido el desarrollo del tema de mercurio desde el IDEAM en el marco de la Ley 1658 de 2013.
Se va a publicar un boletín sobre el manejo del registro RESPEL teniendo en cuenta las mejoras que se han implementado al aplicativo y otro sobre el nuevo módulo de gestores.</t>
  </si>
  <si>
    <t>Avance 100%. Se adelantó el contrato Data Center Alterno parea recuperación de desastres - DRP      (Contrato 343 de 2017).</t>
  </si>
  <si>
    <t>Plataforma tecnológica disponible.</t>
  </si>
  <si>
    <t>Disponibilidad</t>
  </si>
  <si>
    <t>Sistema de Gestión de Seguridad de la Información implementado con base en la Estrategia de Gobierno en Línea.</t>
  </si>
  <si>
    <t>Porcentaje de implementación del SGSI.</t>
  </si>
  <si>
    <t>Cumplimiento de Planes TIC para la gestión y Gobierno en Línea.</t>
  </si>
  <si>
    <t>Porcentaje de implementación del Manual GEL.</t>
  </si>
  <si>
    <t>Se adelantado el 8% del 20% pactado para la vigencia 2018, correspondiente a las siguientes actividades:
* Revisar y actualizar el instrumento de Políticas de Seguridad y Privacidad de la información
* Realización de las auditorias planeadas en el año.
* Validar y auditar failover RTO y RPO en el DRP
* Registrar y solucionar los incidentes de seguridad reportados y/o detectados.
* Sensibilización y capacitación a los servidores publicos del Instituto sobre seguridad  de la información.
*  Realizar Tip´s de seguridad , para su difusión.
* Actualización de los documentos de Seguridad de la información.</t>
  </si>
  <si>
    <t>Avance de 8% del 20% proyectado para la vigencia de 2018. Las actividades realizadas a 30 de junio de 2018:
1- Definición de un plan de acción determinando artefactos por cada guía correspondiente a cada lineamiento del Gobierno Digital de MINTIC.
2- Definición de Grupos de trabajo por dominios del Gobierno Digital, con el objetivo de ejecutar las actividades del plan de acción a ejecutar en el 2018.
3- Asistencia a talleres de capacitación en MINTIC sobre Gobierno Digital.
4- Capacitación de Incidentes en el CESIRT.
5- Diplomado en Gobierno y Gestión de TI en la UNAL con RENATA y MINTIC.
6. Estudio y análisis de cada una de las guías de cada Dominio del Gobierno Digital para su implementación en el IDEAM.
7- Definición de la Arquitectura para la implementación del Dominio de Uso y Apropiación de Gobierno DIGITAL para el IDEAM.
8- Definición de indicadores y sus formatos para la validación de cumplimiento de las actividades de uso y apropiación TI que se proyecten.
9- Avance y seguimiento a las actividades definidas en MIPG para el control del avance de cumplimiento en actividades de Gobierno Digital.
10- Capacitación de enterprise Archimate en MINAMBIENTE.
11- Capacitación en Seguridad de la Información con MINAMBIENTE.</t>
  </si>
  <si>
    <t>Avance 100%. Con corte al día 30 del mes de junio de 2018, se sigue recibiendo del Centro Europeo la información que permite al Instituto, incorporar a los boletines de pronósticos por regiones, productos desarrollados a partir del modelo del Centro Europeo “ECMWF”. Dichos boletines se generan 5 veces al día. Además de ello, se cuenta con un acceso que permite establecer el pronóstico de diferentes variables meteorológicas a nivel de municipio, en una escala temporal de hasta 10 días. Se visualiza allí desde el pronóstico de precipitación para un sitio cualquiera de la orografía colombiana, hasta la probabilidad de ocurrencia de eventos extremos en variables como lluvia, viento en superficie, altura de oleaje y temperaturas (máxima o mínima), entre otras.</t>
  </si>
  <si>
    <t>Avance 100%. A partir de la disponibilidad de datos e información generada por la red de monitoreo de actividad por rayos, la Empresa Keraunos suministra al IDEAM los datos e información mediante el contrato 161 de 2017, el cual tuvo adición hasta el 15 de junio de 2018. Cabe señalar, que se avanzó en la fase de estructuración de los nuevos términos de la contratación a efectos que se lleve a cabo a través de Bolsa Mercantil.
Esta información se incorpora a los boletines diarios de condiciones hidrometeorológicas generados por la Oficina del Servicio de Pronósticos y Alertas - OSPA los 365 días al año.
Con la información adquirida se ha desarrollado una herramienta que permite tener una descripción pormenorizada de los rayos que han caído en un periodo determinado a nivel departamento, municipal o local. Como por ejemplo los informes automáticos realizados para IDIGER con la información de monitoreo de tormentas eléctricas.</t>
  </si>
  <si>
    <t>Avance 100%. La Oficina del Servicio de Pronósticos y Alertas, generó Boletines Agrometeorológicos semanales, boletines diarios de pronósticos que incorpora la información por regiones de pronósticos por regiones, y los boletines de pronóstico para Cerrejón. M:\OF_SERVICIO_DE_PRONOSTICO_Y_ALERTAS\Compartida\2.Análisis_pronóstico_del_tiempo\2.1_Boletín_agroclimático.</t>
  </si>
  <si>
    <t xml:space="preserve">Avance 100%. La Oficina del Servicio de Pronósticos y Alertas hizo presentaciones de Condiciones Hidrometeorológicas, en el marco de los Comités de Manejo realizados por la Unidad Nacional de Gestión del Riesgo de Desastres. 
Adicionalmente se llevaron a cabo varias presentaciones ante Ministerios, Gobernaciones, Municipios, Corporaciones Autónomas regionales y otras entidades. M:\OF_SERVICIO_DE_PRONOSTICO_Y_ALERTAS\Compartida\4.Presentaciones.
Es importante mencionar el acompañamiento prioritario que se ha dado en relación con el tema hidroituango. De esta forma, se asistió diariamente durante casi los dos primeros meses desde el comienzo de mayo/2018, al Puesto de Mando Unificado dispuesto en la UNGRD, realizando una completa presentación de las condiciones hidrológicas y meteorológicas recientes, así como lo proyectado en el corto plazo, tanto en el área de influencia, como aguas arriba del embalse. Desde comienzos de julio/2018, se asiste a cubrir los mismos temas los días lunes y jueves de cada semana.
Adicionalmente, se envía un informe diario sobre las condiciones hidrometeorológicas recientes en un archivo pdf.
De acuerdo con las diferentes salidas que llegan a esta dependencia, se genera toda la información de condiciones hidrometeorológicas recientes para el país y lo proyectado a corto y mediano plazo. 
</t>
  </si>
  <si>
    <t xml:space="preserve">Avance 100%. Para el primer semestre de 2018, la Oficina de Pronósticos y Alertas generó:
- Informes Diarios de Alertas los cuales pueden ser consultados en la página web: http://www.pronosticosyalertas.gov.co/alertas. 
- Informes Diarios de Amenaza por Incendios de la Cobertura Vegetal en Colombia los cuales pueden ser consultados en la página web: http://goo.gl/zDjIo8
- Informes diarios de Amenaza por deslizamientos los cuales pueden ser consultados a través de la página web de IDEAM: http://goo.gl/qKWkCn
- Informes de Condiciones Hidrometeorológicas los cuales pueden ser consultados a través de la página web de IDEAM: http://goo.gl/CmF1at.
- También se generaron varios comunicados especiales sobre diferentes temáticas. X:\Pronosticos y Alertas\Comunicados Especiales - No borrar\comunicados_especiales_meteorologia. 
Se sigue recibiendo del Centro Europeo la información que permite al Instituto, incorporar a los boletines de pronósticos por regiones, productos desarrollados a partir del modelo del Centro Europeo “ECMWF”. Dichos boletines se generan 5 veces al día. Además de ello, se cuenta con un acceso que permite establecer el pronóstico de diferentes variables meteorológicas a nivel de municipio, en una escala temporal de hasta 10 días. Se visualiza allí desde el pronóstico de precipitación para un sitio cualquiera de la orografía colombiana, hasta la probabilidad de ocurrencia de eventos extremos en variables como lluvia, viento en superficie, altura de oleaje y temperaturas (máxima o mínima), entre otras.
</t>
  </si>
  <si>
    <t xml:space="preserve">El Grupo de Meteorología Aeronáutica, presta servicio en  27 aeropuertos del país, elaborando operativamente informes, reportes, alertas y pronósticos aeronáuticos, sin cuya emisión y transmisión no se realizarían en forma segura las operaciones aéreas en estos aeropuertos.
link: http://www.meteoaeronautica.gov.co/
% avance ejecución de la actividad: 50% respecto de la emisión de reportes a la aeronavegación . </t>
  </si>
  <si>
    <t>Avance 98,59%. Se adelantó contratación por BMC para la adquisición del nuevo VBLOCK.</t>
  </si>
  <si>
    <t>Avance 100%. Se brindó soporte técnico, jurídico, administrativo y financiero en la celebración de 121 contratos con corte 30 de junio de 2018 con recursos de proyectos de inversión.</t>
  </si>
  <si>
    <t xml:space="preserve">Avance 49,58%. Realización y emisión de 543 videos diarios de pronóstico.
</t>
  </si>
  <si>
    <t xml:space="preserve">
Avance 100%
* Realización de la Audiencia Pública de Rendición de Cuentas el 23 de mayo
* Como parte de "Rendición de Cuentas", a través de diferentes intervenciones que se han realizado se presenta la gestión del Instituto y los avances que se han realizado para cumplir con la misionalidad de la entidad; entre otras se cuentan las siguientes:  
- Enero 30: Cubrimiento reunión GEO Colombia - IDEAM
- Febrero 20 al 22: Taller OMM - Crecientes Súbitas
- Febrero 28: Lanzamiento del Mapa de Salinización
- Marzo 12 al 16: Evento GFOI
- Marzo 15: Entrega de los informes RESPEL y PCB
- Abril 11: Estado de los glaciares
- Abril 25: Lanzamiento Atlas climatológico, radiación y vientos 
• Mayo 9 de 2018: Lanzamiento Oficial en Colombia Programa “Copernicus”
• Mayo 11 de 2018: Temporada de Lluvias (IDEAM – MINTRANSPORTE – UNGRD)
• Mayo 23 de 2018: Rendición de Cuentas IDEAM (2017 II – 2018 I)
• Junio 13 de 2018: Lanzamiento FEWS Y Cubo de Datos
• Junio 14 de 2018. IDEAM presentó los datos actualizados del monitoreo de la deforestación en 2017</t>
  </si>
  <si>
    <t xml:space="preserve">Avance 99,98%
Durante el primer trimestre de 2018, se recibieron en total 11.237 PQRS, de las cuales 11.234 fueron contestadas DENTRO DE LOS TÉRMINOS establecidos para tal, 3 fueron contestadas FUERA DE TÉRMINOS y no existió ninguna PQRS sin GESTIONAR o NO CONTESTADA.
Teniendo en cuenta lo reportado en el informe trimestral de PQRS I-2018 se evidencia un incremento notorio en el volumen de las PQRS en un 32%, para este trimestre 2018, representadas en 3.671 peticiones más, con respecto al trimestre anterior, motivo por el cual, se siguieron reforzando los controles implementados a las labores de seguimiento realizadas por el Grupo de Atención al Ciudadano, persistiendo esto de forma reiterativa,  logrando aumentar el porcentaje de peticiones contestadas dentro de términos a un 99.98%. Este % logrado nos evidencia que la meta esta superada para tal periodo. 
Ahora bien, para reporte de resultados del segundo trimestre de 2018 no es posible generar resultados a la fecha, ya que el Grupo de Atención al Ciudadano tiene que dar 15 días hábiles a las peticiones que ingresaron el último dia del mes que cierra el trimestre, para que sean contestadas dentro de términos, por tal, el dia se cumple el 24 de julio, con corte a esa fecha se generaran los respectivos informes y  así mismo se informarán los resultados a las dependenias competentes.  
Es importante mencionar que el Grupo de Atención al Ciudadano, antes del vencimiento de cada requerimiento, aplica el procedimiento de seguimiento y acompañamiento para lograr dar respuesta oportuna a los requerimientos de los usuarios.  </t>
  </si>
  <si>
    <t>Avance 100%.  Gestión de actividades relacionadas con el acceso, uso y aplicaciones de datos e información proveniente de RADARES METEOROLÓGICOS, ejecutado en el marco del Convenio suscrito entre el IDEAM y el Fondo Adaptación.
Como principales avances del citado contrato se tiene:
Ejecución de la etapa de obras civiles para los emplazamientos de los radares de Barrancabermeja y San José del Guaviare.
- Previo al proceso de instalación de los radares meteorológicos, se llevó a cabo el proceso de nacionalización y puesta en sitio. Entre las actividades adelantadas, se participó desde Supervisión técnica del IDEAM, en la visita de inspección en Zona Franca a los equipos (radar – radomo) previo envío a los sitios de emplazamiento para su instalación y puesta en marcha.
- Adicionalmente, se llevó a cabo la recepción, instalación y configuración de los equipos de trabajo del Centro Nacional de Radares Meteorológicos en la sede central del IDEAM. Dicha actividad se llevó a cabo en su totalidad entre el 02 al 18 de mayo de 2018.
En cuanto a las gestiones de cooperación interinstitucional para el acceso a información de otras fuentes de radares meteorológicos y generación de productos meteorológicos, se llevaron a cabo las siguientes actividades:
- Avance en la ejecución del convenio entre el  IDEAM e IDIGER, que tiene por objeto “AUNAR ESFUERZOS TÉCNICOS, ADMINISTRATIVOS Y FINANCIEROS PARA OPTIMIZAR EL MONITOREO Y LA GENERACIÓN DE LOS PRONÓSTICOS METEOROLÓGICOS QUE HACEN PARTE DEL SISTEMA DE ALERTA DE BOGOTÁ A TRAVÉS DE NUEVAS HERRAMIENTAS QUE FACILITEN SU CONSULTA”. 
- En el marco de la Inversión del 1%, desde IDEAM se presentó el proyecto de adquisición e instalación de un radar meteorológico para el departamento del Meta, para ellos y comparte de las gestiones del primer semestre del año se han llevado a cabo las siguientes:
- Desde la OSPA, se apoyó el proceso de logística para llevar a cabo la visita al Batallón de Instrucción N. 28 "Ignacio de Herrera y Vergara" ubicado en Carimagua, para identificar el posible lugar de emplazamiento de este radar. 
De acuerdo con convenio firmado entre el IDIGER y el IDEAM, se generó un informe de la actual operación del radar meteorológico de IDIGER donde se evidencian posibles fallos actuales en términos de operación y posibles fallos externos que pueden generar mal funcionamientos y perdidas de información en el mismo. Para esto se tomó información proveniente del radar meteorológico y se analizó arrojando resultados contundentes.</t>
  </si>
  <si>
    <t>Avance 19,66%. Se adelantó el contrato de consultoría 221 de 2018, el cual se encuentra en ejecución.</t>
  </si>
  <si>
    <t xml:space="preserve">Avance del 50%.
*Mapa de zonificación de la degradación de los suelos por salinización escala 1:100.000,  entregado al país y oficializado.
* Participación en mesas de trabajo con MADS, Cancillería y otras entidades para generación del VI Informe de pais ante la Convención de Naciones Unidas de Lucha contra la Desertificación (UNCCD). </t>
  </si>
  <si>
    <t xml:space="preserve">Avance del 5%.
Establecimiento de  43 conglomerados a nivel nacional, de los cuales, 3 se establecieron en el Caribe, 1 en los Andes y 39 en la Amazonia Colombiana. </t>
  </si>
  <si>
    <t xml:space="preserve">Avance del 50%.
* Generación y publicación del Décimo cuarto boletín de alertas tempranas de deforestación correspondiente al primer trimestre de 2018 (enero - marzo).
* Descarga de imágenes de satélite insumo para Décimo quinto boletin de alertas de deforestación.
</t>
  </si>
  <si>
    <t xml:space="preserve">Avance del 50%.
* Participación en mesas de trabajo con MADS, Cancillería y otras entidades para generación del VI Informe de pais ante la Convención de Naciones Unidas de Lucha contra la Desertificación (UNCCD). </t>
  </si>
  <si>
    <t xml:space="preserve">Avance del 50%.*Elaboración de informe para el MADS sobre el estado de los glaciares nacionales. </t>
  </si>
  <si>
    <t xml:space="preserve">Avance del 50%,
1. Informes de incidencias de RESPEL, SIRH, SNIF, PCB y RENARE como soporte a Subsistemas de información ambiental 
2. Levantamiento de requerimientos para la integración SUNL-SNIF 
3. Ejecución de la consultoría 221 de 2018, relacionado en los documentos: Plan de pruebas , plan maestro de gestión y cronograma de actividades. </t>
  </si>
  <si>
    <t xml:space="preserve">Avance del 50%.
* Realización de 5 monitoreos en campo para obtener la información base para los informes 2018. </t>
  </si>
  <si>
    <t>Avance 50% .
Las actividades realizadas han sido: revisión del estado del arte de la temática, inventario y análisis de información disponible, participación y socialización de avances en las sesiones técnicas de intregración del ENA2018.</t>
  </si>
  <si>
    <t>Avance 50%.
 Las actividades realizadas han sido: revisión del estado del arte de la temática, inventario y análisis de información disponible, participación y socialización de avances en las sesiones técnicas de intregración del ENA2018.</t>
  </si>
  <si>
    <t>Avance 70%.
 correspondiente a la Verificación y validación de la Series diarias de Niveles al año 2017 y Revisión y Verificación de Series diarias de Caudales al año 2017.</t>
  </si>
  <si>
    <t>Avance 40%.
Se elaboró documento preliminar de la red y el programa nacional de aguas Subterráneas</t>
  </si>
  <si>
    <t xml:space="preserve">Avance 30%.
 Se avanza en la actualización de la documentación.  </t>
  </si>
  <si>
    <t xml:space="preserve">Avance 25 %.
 Se ha presentado 1 documento de avance con el análisis  de análisis para planear la implementación de un sistema de alertas tempranas de calidad de agua </t>
  </si>
  <si>
    <t xml:space="preserve">Avance 30%.
Se ha presentado 1 documento de avance con el análisis de los datos fisicoquímicos de calidad de Agua en el IDEAM </t>
  </si>
  <si>
    <t>Avance 40%.
Se ha construido informe con la evaluación de la información recopilada y las características de la red actual de Calidad</t>
  </si>
  <si>
    <t>Avance 50%.
Se han elaborado mapas de inundación a nivel municipal para Aipe y Villavieja en el departamento de Huila</t>
  </si>
  <si>
    <t>Avance 50%.
Se publicó el documento "Guía Metodológica Para La Elaboración De Mapas De Inundación" en la página web de IDEAM.</t>
  </si>
  <si>
    <t>Avance 50%.
Se incoporó un  modelos hidrológico en el Río Meta y se encuentra operativo en FEWS</t>
  </si>
  <si>
    <t>Avance 50%.
Se realizó soporte a la contingencia de hidroituango a través del CNM mediante escenarios de modelación, se remitió documento al subdirector</t>
  </si>
  <si>
    <t>Avance 100%.
Los nodos del SIRH se encuentran operando</t>
  </si>
  <si>
    <t>Avance 100%.
Se realizaron 12 capacitaciones presenciales y 9 virtuales con personal de las Autoridades Ambientales</t>
  </si>
  <si>
    <t>Avance 100%.
Se establecio el comité cientifico de la entidad.</t>
  </si>
  <si>
    <t>Avance 5%.
Se encuentra en proceso de consolidación los términos de referencia para la adquicisión de información lidar topobatimétrica sobre tramos del río Atrato a partir de términos de referencia. Se reasignaron los recursos a IDEAM en abril de 2018</t>
  </si>
  <si>
    <t>Avance 44%. 
FONDO ADAPTACIÓN – FA,  se instalaron 136 estaciones, 65 son meteorológicas y 71 hidrológicas. Proyecto CHOCÓ, se instalaron 23 estaciones, 18 meteorológicas y 5 hidrológicas. Proyecto CANAL DEL DIQUE, se instalaron 16 estaciones hidrológicas. Proyecto HUPECOL, se instaló una estación meteorológica. Proyecto PERENCO, se instalaron 12 estaciones, 7 meteorológicas y 5 hidrológicas. De enero a junio se actaulizaron 188 estaciones, 91 meteorológicas y 97 hidrológicas. Para un avance del 44 %.</t>
  </si>
  <si>
    <t>Avance 40%. 
Se tienen programadas las estaciones de los aeropuertos de Ipiales, Santa Marta, Ibagué, Neiva y Popayan, el Ideam cuenta con los equipos y esta pendiente el permiso por parte de la Aerocivil para la instalación. Porcentaje de avance 40%</t>
  </si>
  <si>
    <t>Avance 100%.
Se reubicaron 10 estaciones meteorológicas . Porcentaje de avance 100%</t>
  </si>
  <si>
    <t>Avance 30%. 
En el laboratorio de calibración se realiza el proceso de calibración de sensores de tempertura del aire, humedad relativa y presión atmosférica, de sensores convencionales y automáticos de la red del IDEAM, con el respectivo certificado de calibración siguiendo la metodología establecida con el INM. Para esta vigencia se compró el calibrador de procesos de precisió y sensores de temperatura y humedad, y se encuentra en trámte de compra el generador de temperatura y humedad. Porcentaje de avance 30%.</t>
  </si>
  <si>
    <t xml:space="preserve">Avance 110%
Con corte al 30 de Junio, el grupo  de acreditación tiene dentro de su registro el siguiente conteo.
* 217 OEC acreditados 
* 29 autorizados 
Considerando lo anterior se cumple la meta de 224 laboratorios, logrando una gestión del  110% en la acreditación de laboratorios. </t>
  </si>
  <si>
    <r>
      <t xml:space="preserve">
Con fecha de corte 30 de junio de 2018, se contaba con el siguiente númenro de registros por aplicativo:
- RUA MF:2,870
- RESPEL: 15,300
- PCB: 287
- SISAIRE:386</t>
    </r>
    <r>
      <rPr>
        <b/>
        <sz val="11"/>
        <color theme="1"/>
        <rFont val="Calibri"/>
        <family val="2"/>
        <scheme val="minor"/>
      </rPr>
      <t xml:space="preserve">
</t>
    </r>
    <r>
      <rPr>
        <sz val="11"/>
        <color theme="1"/>
        <rFont val="Calibri"/>
        <family val="2"/>
        <scheme val="minor"/>
      </rPr>
      <t>El cumplimiento de esta actividad se ha logrado gracias a la gestión realizada por parte del IDEAM con las Autoridades Ambientales y al acompañamiento técnico permanente que se viene brindando.</t>
    </r>
  </si>
  <si>
    <t xml:space="preserve">
* 15  Protocolos de Entrada de Datos de Actividad al Sistema Nacional de Inventarios de Emisiones de Gases Efecto Invernadero para Colombia (protocolos dirigidos a las entidades que proveen datos de actividad al inventario de gases efecto invernadero) 
* 1 Protocolo de control de calidad en el sistema nacional de inventarios de emisiones de gases efecto invernadero para Colombia
* 1 Protocolo de Agregación y Reporte de Emisiones y Absorciones en el Sistema Nacional de Inventarios de Emisiones de Gases Efecto Invernadero para Colombia
* 1 Protocolo de Manejo de Factores en el Sistema Nacional de Inventarios de Emisiones de Gases Efecto Invernadero para Colombia
* 1 Protocolo de Cálculo e Incertidumbre de Emisiones y Absorciones en el Sistema Nacional de Inventarios de Emisiones de Gases Efecto Invernadero para Colombia
* 1 Protocolo Maestro Del Sistema Nacional De Inventarios De Emisiones De Gases Efecto Invernadero Para Colombia
De otro lado durante este año se ha estado avanzando en la elaboración del Segundo Reporte Bienal de Actualización – BUR 2 por sus siglas en ingles.  Se tendrá una primera versión del documento para la primera semana del mes de septiembre de 2018. Se planean una serie de reuniones de socialización y complementación con actores relevantes entre los meses de septiembre y octubre. El mes de noviembre se dedicará a la edición y diagramación del documento final, el cual debe ser enviado a la Convención Marco de Naciones Unidas sobre Cambio Climatico en el mes de diciembre de 2018.  
Para el tema de adaptación se esta elaborando un documento que contiene los lineamientos para incorporar los contenidos generados en la Tercera Comunicación Nacional  de Cambio Climático en la formulación de instrumentos de gestión del cambio climático, que orienten programas, proyectos e inversiones y contribuyan a la implementación de la política nacional de cambio climático. Para el 30 de junio el documento presentaba un avance del 30% y se tendrá la versión final para diciembre de 2018.
</t>
  </si>
  <si>
    <t xml:space="preserve">La Subdirección de Meteorología ha dado cumplimiento a la elaboración y publicación de los boletines de servicios climáticos para la planificación eficiente de los diferentes sectores así:
- Boletín condiciones hidrometeorológicas publicado de enero a junio 2018 link: http://www.pronosticosyalertas.gov.co/boletin-condiciones-hidrometeorologicas.
- Boletín mensual de predicción climática: publicado de enero a junio 2018 link: http://www.pronosticosyalertas.gov.co/web/tiempo-y-clima/prediccion-climatica.
- Boletín quincenal de predicción climática: publicado de enero a junio link: http://www.ideam.gov.co/web/tiempo-y-clima/prediccion-climatica-quincenal.
- Boletín clima y salud: publicado de enero a junio 2018 link: http://www.ideam.gov.co/web/tiempo-y-clima/boletin-clima-y-salud.
- Boletín agroclimático: publicado de enero a junio 2018 link: http://www.ideam.gov.co/web/tiempo-y-clima/boletin-agroclimatico.
% avance ejecución de la actividad: 50% respecto de la emisión y publicación de boletines. </t>
  </si>
  <si>
    <t xml:space="preserve">Para la Nota Técnica se cuenta con los insumos/productos que se configuran como los resultados de la actualización de la climatología nacional, entre esto se destacan: control de calidad a las series de tiempo mensuales de las variables precipitación total, número de días con lluvia, y temperaturas mínima, media y máxima; ajuste de las funciones de distribución para las series en la escala mensual y anual; análisis de percentiles para la determinar los umbrales de normalidad y otros rangos que categorizan el comportamiento de las diferentes variables; y el cálculo de los niveles y periodos de retorno de los eventos extremos de precipitación, temperatura máxima y temperatura mínima.
% avance ejecución de la actividad: 50% respecto de la publicación de la nota técnica. </t>
  </si>
  <si>
    <t>Se realizó el diagnóstico de las variables meteorológicas generadas en las estaciones automática y convencionales ubicadas en las área operativa No. 3 y No.7 con sede en las ciudades de Villavicencio y Pasto, respectivamente.
Se inició la construcción de un aplicativo  para implementar y realizar  control y verificación de datos sobre el DHIME.
% avance ejecución de la actividad: 50% de avance.</t>
  </si>
  <si>
    <t xml:space="preserve">De conformidad con el informe de PQRS primer trimestre 2018 publicado por el Grupo de Atención al Ciudadano (link: http://xurl.es/3okwp) la Subdirección de Meteorología atendió oportunamente 297 solicitudes de certificaciones de tiempo y clima,  formuladas por los ciudadanos y diferentes sectores del país.
Ahora bien, para el segundo trimestre de 2018  el Grupo de Atención al ciudadano aún no ha publicado el Informe respectivo; sin embargo y de acuerdo con los registros de la Subdirección, en el trimestre  se atendieron oportunamente 117 solicitudes de certificaciones, para un gran total de 414 solicitudes de certificaciones de tiempo y clima atendidas oportunamente durante el primer semestre de 2018.  
% avance ejecución de la actividad: 50% respecto de la atención de certificaciones de tiempo y clima. 
</t>
  </si>
  <si>
    <t xml:space="preserve">Se realizó la revisión bibliográfica sobre metodologías para el control de calidad, homogenización y complementación de datos; producto de esto se efectuó la determinación de las metodologías a implementar y se elaboraron los avances sobre implementación en DHIME de las metodologías de complementación y homogenización 
% avance ejecución de la actividad: 50 % de avance.
</t>
  </si>
  <si>
    <t>Avance 67%
Se consolidó informe con corte a 30 de abril de 2018, la cual se encuentra públicado en la página web de la entidad. 
Actualmente se está recopilando la información del informe consolidado con corte a 31 de agosto de 2018.</t>
  </si>
  <si>
    <t xml:space="preserve">El Plan Estratégico de Talento Humano es actualizado cumpliendo con lo establecido por MIPG, alineando los objetivos y propósitos fundamentales del Instituto, con la satisfacción y el bienestar de sus funcionarios durante el ciclo de permanencia en la entidad (Ingreso, desarrollo y retiro) evidenciando la actualización en el link: https://bit.ly/2OYhvQ5 el fortalecimiento del talento humano para el cumplimiento de la misión institucional se materializa en los siguientes documentos anexos al plan: 
- Plan de Bienestar Social e Incentivos: El Plan de Bienestar Social "LA SALUD, EL BIENESTAR Y LA FAMILIA ES LO PRIMERO" Vigencia 2018 fue aprobado mediante reunión del 15 de abril de 2018 evidenciado en el link: https://bit.ly/2P5bvoD, el cual se han venido desarrollando las actividades conforme al cronograma establecido. El porcentaje de ejecución del PBS con corte a 30 de junio de 2018 se encuentra en un 70 %  y las evidencias se registran en el expediente N° 201820205902200003E 
- Plan Institucional de Capacitación :El Plan Institucional de Capacitación - PIC 2018 es aprobado y evidenciado en el link:  https://bit.ly/2P5bvoD Durante este periodo se evidencia que de las 8 lineas programadas en el cronograma del PBS, se han desarrollado  (5) líneas Programáticas las cuales son: Contratación y Supervisión,
Contratación Estatal, Servicio al ciudadano, Introducción al sistema de Gestión Integrado-MIPG, Normas Internacionales de Contabilidad Pública.  El porcentaje de ejecución del PBS con corte a 30 de junio de 2018 se encuentra en un 37 %  y las evidencias se registran en el expediente N°  201820205908200002E
- Plan Anual de Vacantes y Previsión del Recursos Humanos, el cual se reporta el levantamiento de información Plan Anual de Vacantes anualmente en la base de datos PAV a nivel Nacional al Departamento Administrativo de la Función Pública, evidenciado en el link: https://bit.ly/2P5bvoD 
- Manual de Funciones y Competencias: Durante el período que comprende el presente avance, se reporta las siguientes modificaciones realizadas al Manual de Funciones y Competencias, los detalles de las resoluciones se pueden consultar en http://www.ideam.gov.co/web/entidad/manual-funciones. Resolución 0007 de 2018 Por el cual se adiciona una ficha al Manual Especifico de Funciones y Competencias Laborales para los empleos de la Planta Global de personal del IDEAM de naturaleza Carrera Administrativa. 
- Inducción, Reinducción y Entrenamiento en el Puesto de Trabajo: Actualmente se llevan a cabo los respectivos procesos de Inducción y Entrenamiento en el Puesto de Trabajo al ingreso de cada uno de los funcionarios nuevos, facilitando la información concerniente a las generalidades del Instituto y facilitando los procesos de Entrenamiento en el Puesto de Trabajo; cada una de las evaluaciones que evidencian el adecuado curso de este proceso se encuentran en los expedientes de Orfeo de cada funcionario, así como archivados en físico en su historia laboral. Las evaluaciones se evidencian en los radicados N°: 20189910035712, 20182020000663, 20187100000082, 20189910050622, 20182020003213.
-Evaluaciones de Desempeño: Frente a la Calificación Anual Ordinaria 2017 se evidencia el respectivo informe en el siguiente link: https://bit.ly/2MaTMOG
- Acuerdos de Gestión: El IDEAM cuenta con siete Gerentes Públicos,  mediante memorando 20182020000953 se comunica concertar compromisos gerenciales para gestión de rendimiento del año 2018, el cual se radicaron sus compromisos Gerenciales en fechas, cumpliendo con lo establecido en la Resolución 0353 del 27 de febrero del 2017” por el cual se adopta el sistema de evaluación para la gestión del rendimiento de los Gerentes Públicos del Instituto de Hidrología, Meteorología y Estudios Ambientales-IDEAM”. Actualmente todos los gerentes públicos, cuentan con su calificación de las competencias comportamentales.
En cumplimiento de los planes e informes se realiza el respectivo control y seguimiento a través de los cronogramas para fortalecer el talento humano para el cumplimiento de la misión institucional. </t>
  </si>
  <si>
    <t>Avance del 50%
Se han realizado dos informes de mantenimiento al SGI, asegurando la sostenibilidad del Sistema de Gestión Integral de la Entidad (incluyendo SGI, Planeacion y MIPG 2.0).</t>
  </si>
  <si>
    <t>En lo que se refiere al mejoramiento de la infraestructura física del Instituto, se tiene con corte a 30 de junio de 2018:
1. Construcción del Laboratorio de Calidad Ambiental del IDEAM (100%)
- El proyecto se contrató en diciembre de 2016, se ejecutó durante el 2017 y se terminó la obra el 28 de enero de 2018
- Contrato de obra: 387 de 2016. CUATRO MIL SETENTA Y CINCO MILLONES CUATROCIENTOS CUARENTA Y TRES MIL DOSCIENTOS CINCUENTA Y TRES PESOS ($4.075.443.253,00).
- Contrato de Interventoría: 388 de 2016. CUATROCIENTOS CINCUENTA Y CUATRO MILLONES CUATROCIENTOS TRECE MIL SETECIENTOS SESENTA PESOS M/L ($454.413.760,00)
- Se realiza el traslado del LCA al nuevo edificio
- Puesta en Operación de las instalaciones nuevas del LCA
2. Mantenimiento del Área Opertaiva # 01 en Medellín -  Antioquia (10%)
- Se proyecta la intervención del Área Operativa de Medellín
- Se estructura la  intervención a realizar, estrimando un presupuesto oficial de $49.970.135
- La entidad publica el proceso de contratación SAMC-018-2018 Obras de Mantenimiento y Reparaciones Locativas del Área OPerativa # 01 - del Instituto de Hodrología, Meteorología y Estudios Ambientales - IDEAM en la ciudad de Medellín 
Se adelanta la evaluación técnica y económica del proceso de contratación SAMC-018-2018
- La ejecución se proyecta se realice entre los meses de julio y agosto de 2018</t>
  </si>
  <si>
    <t>REPORTE DE AVANCE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</si>
</sst>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quot;$&quot;* #,##0_-;_-&quot;$&quot;* &quot;-&quot;_-;_-@_-"/>
    <numFmt numFmtId="41" formatCode="_-* #,##0_-;\-* #,##0_-;_-* &quot;-&quot;_-;_-@_-"/>
    <numFmt numFmtId="43" formatCode="_-* #,##0.00_-;\-* #,##0.00_-;_-* &quot;-&quot;??_-;_-@_-"/>
    <numFmt numFmtId="164" formatCode="_(&quot;$&quot;* #,##0.00_);_(&quot;$&quot;* \(#,##0.00\);_(&quot;$&quot;* &quot;-&quot;??_);_(@_)"/>
    <numFmt numFmtId="165" formatCode="_(&quot;$&quot;\ * #,##0_);_(&quot;$&quot;\ * \(#,##0\);_(&quot;$&quot;\ * &quot;-&quot;_);_(@_)"/>
  </numFmts>
  <fonts count="17" x14ac:knownFonts="1">
    <font>
      <sz val="11"/>
      <color theme="1"/>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1"/>
      <name val="Calibri"/>
      <family val="2"/>
      <scheme val="minor"/>
    </font>
    <font>
      <b/>
      <sz val="18"/>
      <color theme="1"/>
      <name val="Calibri"/>
      <family val="2"/>
      <scheme val="minor"/>
    </font>
    <font>
      <sz val="10"/>
      <name val="Arial"/>
      <family val="2"/>
      <charset val="1"/>
    </font>
    <font>
      <b/>
      <sz val="10"/>
      <color rgb="FFFF0000"/>
      <name val="Calibri"/>
      <family val="2"/>
      <scheme val="minor"/>
    </font>
    <font>
      <sz val="9"/>
      <color indexed="81"/>
      <name val="Tahoma"/>
      <family val="2"/>
    </font>
    <font>
      <b/>
      <sz val="9"/>
      <color indexed="81"/>
      <name val="Tahoma"/>
      <family val="2"/>
    </font>
    <font>
      <sz val="7"/>
      <color theme="1"/>
      <name val="Calibri"/>
      <family val="2"/>
      <scheme val="minor"/>
    </font>
    <font>
      <sz val="11"/>
      <name val="Calibri"/>
      <family val="2"/>
      <scheme val="minor"/>
    </font>
    <font>
      <b/>
      <sz val="10"/>
      <name val="Cambria"/>
      <family val="1"/>
    </font>
    <font>
      <b/>
      <sz val="12"/>
      <color theme="1"/>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6" fillId="0" borderId="0"/>
    <xf numFmtId="0" fontId="9" fillId="0" borderId="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164" fontId="3" fillId="0" borderId="0" applyFont="0" applyFill="0" applyBorder="0" applyAlignment="0" applyProtection="0"/>
    <xf numFmtId="41"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cellStyleXfs>
  <cellXfs count="121">
    <xf numFmtId="0" fontId="0" fillId="0" borderId="0" xfId="0"/>
    <xf numFmtId="0" fontId="0" fillId="0" borderId="0" xfId="0" applyAlignment="1">
      <alignment vertical="center" wrapText="1"/>
    </xf>
    <xf numFmtId="0" fontId="5" fillId="0" borderId="0" xfId="0" applyFont="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7" fillId="0" borderId="22" xfId="0" applyFont="1" applyBorder="1" applyAlignment="1">
      <alignment vertical="center" wrapText="1"/>
    </xf>
    <xf numFmtId="0" fontId="8" fillId="0" borderId="0"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0"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42" fontId="0" fillId="0" borderId="1" xfId="5" applyFont="1" applyBorder="1" applyAlignment="1">
      <alignment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14" fontId="0" fillId="0" borderId="1" xfId="0" applyNumberFormat="1" applyBorder="1" applyAlignment="1">
      <alignment vertical="center" wrapText="1"/>
    </xf>
    <xf numFmtId="0" fontId="13" fillId="0" borderId="1" xfId="0" applyFont="1" applyBorder="1" applyAlignment="1">
      <alignment vertical="center" wrapText="1"/>
    </xf>
    <xf numFmtId="9" fontId="0" fillId="0" borderId="1" xfId="0" applyNumberFormat="1" applyBorder="1" applyAlignment="1">
      <alignment vertical="center" wrapText="1"/>
    </xf>
    <xf numFmtId="9" fontId="0" fillId="0" borderId="1" xfId="8" applyFont="1" applyBorder="1" applyAlignment="1">
      <alignment vertical="center" wrapText="1"/>
    </xf>
    <xf numFmtId="0" fontId="0" fillId="0" borderId="1" xfId="0" applyBorder="1" applyAlignment="1">
      <alignment horizontal="right" vertical="center" wrapText="1"/>
    </xf>
    <xf numFmtId="42" fontId="5" fillId="0" borderId="1" xfId="0" applyNumberFormat="1" applyFont="1" applyFill="1" applyBorder="1" applyAlignment="1">
      <alignment vertical="center" wrapText="1"/>
    </xf>
    <xf numFmtId="0" fontId="0" fillId="0" borderId="1" xfId="0" applyFill="1" applyBorder="1" applyAlignment="1">
      <alignment vertical="center" wrapText="1"/>
    </xf>
    <xf numFmtId="42" fontId="0" fillId="0" borderId="1" xfId="5" applyFont="1" applyFill="1" applyBorder="1" applyAlignment="1">
      <alignment vertical="center" wrapText="1"/>
    </xf>
    <xf numFmtId="42" fontId="0" fillId="0" borderId="1" xfId="0" applyNumberFormat="1" applyFill="1" applyBorder="1" applyAlignment="1">
      <alignment vertical="center" wrapText="1"/>
    </xf>
    <xf numFmtId="164" fontId="0" fillId="0" borderId="1" xfId="6" applyFont="1" applyFill="1" applyBorder="1" applyAlignment="1">
      <alignment vertical="center" wrapText="1"/>
    </xf>
    <xf numFmtId="0" fontId="2" fillId="0" borderId="1" xfId="0" applyFont="1" applyBorder="1" applyAlignment="1">
      <alignment vertical="center" wrapText="1"/>
    </xf>
    <xf numFmtId="42" fontId="0" fillId="0" borderId="0" xfId="0" applyNumberFormat="1" applyAlignment="1">
      <alignment vertical="center" wrapText="1"/>
    </xf>
    <xf numFmtId="42" fontId="14" fillId="0" borderId="1" xfId="5" applyFont="1" applyFill="1" applyBorder="1" applyAlignment="1">
      <alignment vertical="center" wrapText="1"/>
    </xf>
    <xf numFmtId="165" fontId="15" fillId="0" borderId="0" xfId="0" applyNumberFormat="1" applyFont="1" applyFill="1" applyBorder="1"/>
    <xf numFmtId="0" fontId="0" fillId="0" borderId="0" xfId="0" applyBorder="1" applyAlignment="1">
      <alignment vertical="center" wrapText="1"/>
    </xf>
    <xf numFmtId="42" fontId="0" fillId="0" borderId="0" xfId="5" applyFont="1" applyBorder="1" applyAlignment="1">
      <alignment vertical="center" wrapText="1"/>
    </xf>
    <xf numFmtId="42" fontId="0" fillId="0" borderId="0" xfId="0" applyNumberFormat="1" applyBorder="1" applyAlignment="1">
      <alignment vertical="center" wrapText="1"/>
    </xf>
    <xf numFmtId="42" fontId="2" fillId="0" borderId="1" xfId="5" applyFont="1" applyFill="1" applyBorder="1" applyAlignment="1">
      <alignment vertical="center"/>
    </xf>
    <xf numFmtId="0" fontId="0" fillId="0" borderId="2" xfId="0" applyBorder="1" applyAlignment="1">
      <alignment vertical="center" wrapText="1"/>
    </xf>
    <xf numFmtId="42" fontId="5" fillId="0" borderId="0" xfId="0" applyNumberFormat="1" applyFont="1" applyAlignment="1">
      <alignment vertical="center" wrapText="1"/>
    </xf>
    <xf numFmtId="42" fontId="5" fillId="0" borderId="1" xfId="0" applyNumberFormat="1" applyFont="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vertical="center" wrapText="1"/>
    </xf>
    <xf numFmtId="0" fontId="0" fillId="0" borderId="1" xfId="0" applyBorder="1" applyAlignment="1">
      <alignment horizontal="justify" vertical="center" wrapText="1"/>
    </xf>
    <xf numFmtId="0" fontId="0" fillId="0" borderId="1" xfId="0" applyFill="1" applyBorder="1" applyAlignment="1">
      <alignment horizontal="justify" vertical="center" wrapText="1"/>
    </xf>
    <xf numFmtId="0" fontId="0" fillId="4" borderId="1" xfId="0" applyFill="1" applyBorder="1" applyAlignment="1">
      <alignment vertical="center" wrapText="1"/>
    </xf>
    <xf numFmtId="0" fontId="0" fillId="0" borderId="1" xfId="0" applyFill="1" applyBorder="1" applyAlignment="1">
      <alignment horizontal="center" vertical="center" wrapText="1"/>
    </xf>
    <xf numFmtId="0" fontId="0" fillId="3" borderId="1" xfId="0" applyFill="1" applyBorder="1" applyAlignment="1">
      <alignment vertical="center" wrapText="1"/>
    </xf>
    <xf numFmtId="42" fontId="0" fillId="0" borderId="2" xfId="5" applyFont="1" applyFill="1" applyBorder="1" applyAlignment="1">
      <alignment vertical="center" wrapText="1"/>
    </xf>
    <xf numFmtId="0" fontId="2" fillId="0" borderId="1" xfId="0" applyFont="1" applyFill="1" applyBorder="1" applyAlignment="1">
      <alignment vertical="center" wrapText="1"/>
    </xf>
    <xf numFmtId="0" fontId="0" fillId="0" borderId="1" xfId="0" applyFont="1" applyFill="1" applyBorder="1" applyAlignment="1">
      <alignment vertical="center" wrapText="1"/>
    </xf>
    <xf numFmtId="41" fontId="0" fillId="0" borderId="1" xfId="7" applyFont="1" applyFill="1" applyBorder="1" applyAlignment="1">
      <alignment vertical="center" wrapText="1"/>
    </xf>
    <xf numFmtId="14" fontId="0" fillId="0" borderId="1" xfId="0" applyNumberFormat="1" applyFill="1" applyBorder="1" applyAlignment="1">
      <alignment vertical="center" wrapText="1"/>
    </xf>
    <xf numFmtId="0" fontId="0" fillId="0" borderId="1" xfId="0" applyBorder="1" applyAlignment="1">
      <alignment horizontal="justify" vertical="justify" wrapText="1"/>
    </xf>
    <xf numFmtId="9" fontId="0" fillId="0" borderId="1" xfId="0" applyNumberFormat="1" applyFill="1" applyBorder="1" applyAlignment="1">
      <alignment horizontal="justify" vertical="center" wrapText="1"/>
    </xf>
    <xf numFmtId="0" fontId="0" fillId="0" borderId="2" xfId="0" applyFill="1" applyBorder="1" applyAlignment="1">
      <alignment horizontal="justify" vertical="center" wrapText="1"/>
    </xf>
    <xf numFmtId="0" fontId="0" fillId="0" borderId="35" xfId="0" applyFill="1" applyBorder="1" applyAlignment="1">
      <alignment horizontal="justify" vertical="center" wrapText="1"/>
    </xf>
    <xf numFmtId="0" fontId="0" fillId="0" borderId="3" xfId="0" applyFill="1" applyBorder="1" applyAlignment="1">
      <alignment horizontal="justify" vertical="center" wrapText="1"/>
    </xf>
    <xf numFmtId="42" fontId="0" fillId="0" borderId="2" xfId="5" applyFont="1" applyFill="1" applyBorder="1" applyAlignment="1">
      <alignment horizontal="center" vertical="center" wrapText="1"/>
    </xf>
    <xf numFmtId="42" fontId="0" fillId="0" borderId="35" xfId="5" applyFont="1" applyFill="1" applyBorder="1" applyAlignment="1">
      <alignment horizontal="center" vertical="center" wrapText="1"/>
    </xf>
    <xf numFmtId="42" fontId="0" fillId="0" borderId="3" xfId="5" applyFont="1" applyFill="1" applyBorder="1" applyAlignment="1">
      <alignment horizontal="center" vertical="center" wrapText="1"/>
    </xf>
    <xf numFmtId="0" fontId="16"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3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0" xfId="0" applyFont="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9" fontId="0" fillId="0" borderId="2" xfId="0" applyNumberFormat="1" applyBorder="1" applyAlignment="1">
      <alignment horizontal="center" vertical="center" wrapText="1"/>
    </xf>
    <xf numFmtId="9" fontId="0" fillId="0" borderId="3" xfId="0" applyNumberForma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4" xfId="0" applyFont="1" applyBorder="1" applyAlignment="1">
      <alignment horizontal="center" vertical="center" wrapText="1"/>
    </xf>
    <xf numFmtId="0" fontId="5"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0" fontId="5" fillId="0" borderId="2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left" vertical="center" wrapText="1"/>
    </xf>
    <xf numFmtId="0" fontId="5" fillId="0" borderId="1" xfId="0" applyFont="1" applyBorder="1" applyAlignment="1">
      <alignment horizontal="left" vertical="center" wrapText="1"/>
    </xf>
    <xf numFmtId="0" fontId="5" fillId="0" borderId="15" xfId="0" applyFont="1" applyBorder="1" applyAlignment="1">
      <alignment horizontal="left" vertical="center" wrapText="1"/>
    </xf>
    <xf numFmtId="0" fontId="5" fillId="0" borderId="9" xfId="0" applyFont="1" applyBorder="1" applyAlignment="1">
      <alignment horizontal="left" vertical="center" wrapText="1"/>
    </xf>
    <xf numFmtId="14" fontId="5" fillId="0" borderId="9"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8" xfId="0" applyFont="1" applyBorder="1" applyAlignment="1">
      <alignment horizontal="center" vertical="center" wrapText="1"/>
    </xf>
    <xf numFmtId="0" fontId="0" fillId="4" borderId="2" xfId="0" applyFill="1" applyBorder="1" applyAlignment="1">
      <alignment horizontal="justify" vertical="justify" wrapText="1"/>
    </xf>
    <xf numFmtId="0" fontId="0" fillId="4" borderId="3" xfId="0" applyFill="1" applyBorder="1" applyAlignment="1">
      <alignment horizontal="justify" vertical="justify"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9" fontId="0" fillId="0" borderId="35" xfId="0" applyNumberFormat="1" applyBorder="1" applyAlignment="1">
      <alignment horizontal="center" vertical="center" wrapText="1"/>
    </xf>
    <xf numFmtId="0" fontId="0" fillId="0" borderId="35" xfId="0" applyBorder="1" applyAlignment="1">
      <alignment horizontal="center" vertical="center" wrapText="1"/>
    </xf>
    <xf numFmtId="14" fontId="0" fillId="0" borderId="2" xfId="0" applyNumberFormat="1" applyBorder="1" applyAlignment="1">
      <alignment horizontal="center" vertical="center" wrapText="1"/>
    </xf>
    <xf numFmtId="14" fontId="0" fillId="0" borderId="35" xfId="0" applyNumberFormat="1" applyBorder="1" applyAlignment="1">
      <alignment horizontal="center" vertical="center" wrapText="1"/>
    </xf>
    <xf numFmtId="14" fontId="0" fillId="0" borderId="3" xfId="0" applyNumberFormat="1" applyBorder="1" applyAlignment="1">
      <alignment horizontal="center" vertical="center" wrapText="1"/>
    </xf>
    <xf numFmtId="0" fontId="0" fillId="0" borderId="35" xfId="0" applyFill="1" applyBorder="1" applyAlignment="1">
      <alignment horizontal="center" vertical="center" wrapText="1"/>
    </xf>
  </cellXfs>
  <cellStyles count="11">
    <cellStyle name="Millares [0]" xfId="7" builtinId="6"/>
    <cellStyle name="Millares [0] 2" xfId="10"/>
    <cellStyle name="Millares 2" xfId="3"/>
    <cellStyle name="Millares 2 2" xfId="9"/>
    <cellStyle name="Moneda" xfId="6" builtinId="4"/>
    <cellStyle name="Moneda [0]" xfId="5" builtinId="7"/>
    <cellStyle name="Moneda [0] 2" xfId="4"/>
    <cellStyle name="Normal" xfId="0" builtinId="0"/>
    <cellStyle name="Normal 2" xfId="1"/>
    <cellStyle name="Porcentaje" xfId="8" builtinId="5"/>
    <cellStyle name="TableStyleLight1" xfId="2"/>
  </cellStyles>
  <dxfs count="0"/>
  <tableStyles count="0" defaultTableStyle="TableStyleMedium2" defaultPivotStyle="PivotStyleLight16"/>
  <colors>
    <mruColors>
      <color rgb="FF9966FF"/>
      <color rgb="FF6F5B21"/>
      <color rgb="FFFECEE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41275</xdr:colOff>
      <xdr:row>0</xdr:row>
      <xdr:rowOff>15875</xdr:rowOff>
    </xdr:from>
    <xdr:to>
      <xdr:col>0</xdr:col>
      <xdr:colOff>1065484</xdr:colOff>
      <xdr:row>3</xdr:row>
      <xdr:rowOff>31750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1275" y="15875"/>
          <a:ext cx="1024209" cy="539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B95"/>
  <sheetViews>
    <sheetView tabSelected="1" topLeftCell="T1" zoomScale="60" zoomScaleNormal="60" workbookViewId="0">
      <selection activeCell="W13" sqref="W13"/>
    </sheetView>
  </sheetViews>
  <sheetFormatPr baseColWidth="10" defaultColWidth="10.81640625" defaultRowHeight="14.5" x14ac:dyDescent="0.35"/>
  <cols>
    <col min="1" max="1" width="21" style="37" customWidth="1"/>
    <col min="2" max="2" width="24.54296875" style="1" customWidth="1"/>
    <col min="3" max="3" width="10" style="1" customWidth="1"/>
    <col min="4" max="4" width="56.1796875" style="1" customWidth="1"/>
    <col min="5" max="5" width="29.81640625" style="1" customWidth="1"/>
    <col min="6" max="6" width="10.453125" style="1" customWidth="1"/>
    <col min="7" max="7" width="21.54296875" style="1" customWidth="1"/>
    <col min="8" max="8" width="11.54296875" style="1" hidden="1" customWidth="1"/>
    <col min="9" max="9" width="13.81640625" style="1" hidden="1" customWidth="1"/>
    <col min="10" max="10" width="30.54296875" style="1" customWidth="1"/>
    <col min="11" max="11" width="24.453125" style="1" customWidth="1"/>
    <col min="12" max="12" width="10.1796875" style="1" customWidth="1"/>
    <col min="13" max="13" width="33.54296875" style="1" customWidth="1"/>
    <col min="14" max="14" width="20" style="1" hidden="1" customWidth="1"/>
    <col min="15" max="15" width="24.453125" style="1" hidden="1" customWidth="1"/>
    <col min="16" max="16" width="20.54296875" style="1" customWidth="1"/>
    <col min="17" max="17" width="18.54296875" style="1" customWidth="1"/>
    <col min="18" max="21" width="25.54296875" style="1" customWidth="1"/>
    <col min="22" max="22" width="42.1796875" style="1" customWidth="1"/>
    <col min="23" max="23" width="188.81640625" style="1" customWidth="1"/>
    <col min="24" max="25" width="10.81640625" style="1"/>
    <col min="26" max="26" width="14.7265625" style="1" bestFit="1" customWidth="1"/>
    <col min="27" max="27" width="10.81640625" style="1"/>
    <col min="28" max="28" width="17.453125" style="1" bestFit="1" customWidth="1"/>
    <col min="29" max="16384" width="10.81640625" style="1"/>
  </cols>
  <sheetData>
    <row r="1" spans="1:28" ht="14.5" customHeight="1" x14ac:dyDescent="0.35">
      <c r="A1" s="68" t="s">
        <v>18</v>
      </c>
      <c r="B1" s="69"/>
      <c r="C1" s="69"/>
      <c r="D1" s="69"/>
      <c r="E1" s="69"/>
      <c r="F1" s="69"/>
      <c r="G1" s="69"/>
      <c r="H1" s="69"/>
      <c r="I1" s="69"/>
      <c r="J1" s="69"/>
      <c r="K1" s="69"/>
      <c r="L1" s="69"/>
      <c r="M1" s="69"/>
      <c r="N1" s="69"/>
      <c r="O1" s="69"/>
      <c r="P1" s="69"/>
      <c r="Q1" s="69"/>
      <c r="R1" s="69"/>
      <c r="S1" s="69"/>
      <c r="T1" s="69"/>
      <c r="U1" s="69"/>
      <c r="V1" s="69"/>
      <c r="W1" s="5" t="s">
        <v>17</v>
      </c>
      <c r="X1" s="6"/>
      <c r="Y1" s="6"/>
      <c r="Z1" s="6"/>
      <c r="AA1" s="6"/>
    </row>
    <row r="2" spans="1:28" ht="14.5" customHeight="1" x14ac:dyDescent="0.35">
      <c r="A2" s="70"/>
      <c r="B2" s="71"/>
      <c r="C2" s="71"/>
      <c r="D2" s="71"/>
      <c r="E2" s="71"/>
      <c r="F2" s="71"/>
      <c r="G2" s="71"/>
      <c r="H2" s="71"/>
      <c r="I2" s="71"/>
      <c r="J2" s="71"/>
      <c r="K2" s="71"/>
      <c r="L2" s="71"/>
      <c r="M2" s="71"/>
      <c r="N2" s="71"/>
      <c r="O2" s="71"/>
      <c r="P2" s="71"/>
      <c r="Q2" s="71"/>
      <c r="R2" s="71"/>
      <c r="S2" s="71"/>
      <c r="T2" s="71"/>
      <c r="U2" s="71"/>
      <c r="V2" s="71"/>
      <c r="W2" s="7" t="s">
        <v>66</v>
      </c>
      <c r="X2" s="6"/>
      <c r="Y2" s="6"/>
      <c r="Z2" s="6"/>
      <c r="AA2" s="6"/>
    </row>
    <row r="3" spans="1:28" ht="14.5" customHeight="1" x14ac:dyDescent="0.35">
      <c r="A3" s="70"/>
      <c r="B3" s="71"/>
      <c r="C3" s="71"/>
      <c r="D3" s="71"/>
      <c r="E3" s="71"/>
      <c r="F3" s="71"/>
      <c r="G3" s="71"/>
      <c r="H3" s="71"/>
      <c r="I3" s="71"/>
      <c r="J3" s="71"/>
      <c r="K3" s="71"/>
      <c r="L3" s="71"/>
      <c r="M3" s="71"/>
      <c r="N3" s="71"/>
      <c r="O3" s="71"/>
      <c r="P3" s="71"/>
      <c r="Q3" s="71"/>
      <c r="R3" s="71"/>
      <c r="S3" s="71"/>
      <c r="T3" s="71"/>
      <c r="U3" s="71"/>
      <c r="V3" s="71"/>
      <c r="W3" s="7" t="s">
        <v>67</v>
      </c>
      <c r="X3" s="6"/>
      <c r="Y3" s="6"/>
      <c r="Z3" s="6"/>
      <c r="AA3" s="6"/>
    </row>
    <row r="4" spans="1:28" ht="15" customHeight="1" thickBot="1" x14ac:dyDescent="0.4">
      <c r="A4" s="72"/>
      <c r="B4" s="73"/>
      <c r="C4" s="73"/>
      <c r="D4" s="73"/>
      <c r="E4" s="73"/>
      <c r="F4" s="73"/>
      <c r="G4" s="73"/>
      <c r="H4" s="73"/>
      <c r="I4" s="73"/>
      <c r="J4" s="73"/>
      <c r="K4" s="73"/>
      <c r="L4" s="73"/>
      <c r="M4" s="73"/>
      <c r="N4" s="73"/>
      <c r="O4" s="73"/>
      <c r="P4" s="73"/>
      <c r="Q4" s="73"/>
      <c r="R4" s="73"/>
      <c r="S4" s="73"/>
      <c r="T4" s="73"/>
      <c r="U4" s="73"/>
      <c r="V4" s="73"/>
      <c r="W4" s="8" t="s">
        <v>0</v>
      </c>
      <c r="X4" s="6"/>
      <c r="Y4" s="6"/>
      <c r="Z4" s="6"/>
      <c r="AA4" s="6"/>
    </row>
    <row r="5" spans="1:28" ht="20.149999999999999" customHeight="1" x14ac:dyDescent="0.35">
      <c r="A5" s="80" t="s">
        <v>7</v>
      </c>
      <c r="B5" s="81"/>
      <c r="C5" s="82">
        <v>2018</v>
      </c>
      <c r="D5" s="83"/>
      <c r="E5" s="9"/>
      <c r="F5" s="2"/>
      <c r="G5" s="2"/>
      <c r="H5" s="2"/>
      <c r="I5" s="2"/>
      <c r="J5" s="2"/>
      <c r="K5" s="2"/>
      <c r="L5" s="2"/>
      <c r="M5" s="2"/>
      <c r="N5" s="2"/>
      <c r="O5" s="2"/>
      <c r="P5" s="2"/>
      <c r="Q5" s="2"/>
      <c r="R5" s="2"/>
      <c r="S5" s="2"/>
      <c r="T5" s="2"/>
      <c r="U5" s="2"/>
      <c r="V5" s="2"/>
      <c r="W5" s="2"/>
      <c r="X5" s="2"/>
      <c r="Y5" s="2"/>
      <c r="Z5" s="2"/>
      <c r="AA5" s="2"/>
      <c r="AB5" s="9"/>
    </row>
    <row r="6" spans="1:28" ht="20.149999999999999" customHeight="1" x14ac:dyDescent="0.35">
      <c r="A6" s="92" t="s">
        <v>19</v>
      </c>
      <c r="B6" s="93"/>
      <c r="C6" s="90" t="s">
        <v>22</v>
      </c>
      <c r="D6" s="91"/>
      <c r="E6" s="9"/>
      <c r="F6" s="2"/>
      <c r="G6" s="2"/>
      <c r="H6" s="2"/>
      <c r="I6" s="2"/>
      <c r="J6" s="2"/>
      <c r="K6" s="2"/>
      <c r="L6" s="2"/>
      <c r="M6" s="2"/>
      <c r="N6" s="2"/>
      <c r="O6" s="2"/>
      <c r="P6" s="2"/>
      <c r="Q6" s="2"/>
      <c r="R6" s="2"/>
      <c r="S6" s="2"/>
      <c r="T6" s="2"/>
      <c r="U6" s="2"/>
      <c r="V6" s="2"/>
      <c r="W6" s="2"/>
      <c r="X6" s="2"/>
      <c r="Y6" s="2"/>
      <c r="Z6" s="2"/>
      <c r="AA6" s="2"/>
      <c r="AB6" s="9"/>
    </row>
    <row r="7" spans="1:28" ht="20.149999999999999" customHeight="1" thickBot="1" x14ac:dyDescent="0.4">
      <c r="A7" s="94" t="s">
        <v>16</v>
      </c>
      <c r="B7" s="95"/>
      <c r="C7" s="96">
        <v>43102</v>
      </c>
      <c r="D7" s="97"/>
      <c r="E7" s="9"/>
      <c r="F7" s="2"/>
      <c r="G7" s="2"/>
      <c r="H7" s="2"/>
      <c r="I7" s="2"/>
      <c r="J7" s="2"/>
      <c r="K7" s="2"/>
      <c r="L7" s="2"/>
      <c r="M7" s="2"/>
      <c r="N7" s="2"/>
      <c r="O7" s="2"/>
      <c r="P7" s="2"/>
      <c r="Q7" s="2"/>
      <c r="R7" s="2"/>
      <c r="S7" s="2"/>
      <c r="T7" s="2"/>
      <c r="U7" s="2"/>
      <c r="V7" s="2"/>
      <c r="W7" s="2"/>
      <c r="X7" s="2"/>
      <c r="Y7" s="2"/>
      <c r="Z7" s="2"/>
      <c r="AA7" s="2"/>
      <c r="AB7" s="9"/>
    </row>
    <row r="8" spans="1:28" ht="15" thickBot="1" x14ac:dyDescent="0.4">
      <c r="A8" s="36"/>
      <c r="B8" s="9"/>
      <c r="C8" s="9"/>
      <c r="D8" s="9"/>
      <c r="E8" s="9"/>
      <c r="F8" s="9"/>
      <c r="G8" s="9"/>
      <c r="H8" s="9"/>
      <c r="I8" s="9"/>
      <c r="J8" s="9"/>
      <c r="K8" s="9"/>
      <c r="L8" s="9"/>
      <c r="M8" s="9"/>
      <c r="N8" s="9"/>
      <c r="O8" s="9"/>
      <c r="P8" s="9"/>
      <c r="Q8" s="9"/>
      <c r="R8" s="9"/>
      <c r="S8" s="9"/>
      <c r="T8" s="9"/>
      <c r="U8" s="9"/>
      <c r="V8" s="9"/>
      <c r="W8" s="9"/>
      <c r="X8" s="9"/>
      <c r="Y8" s="9"/>
      <c r="Z8" s="9"/>
      <c r="AA8" s="9"/>
      <c r="AB8" s="9"/>
    </row>
    <row r="9" spans="1:28" s="3" customFormat="1" ht="30" customHeight="1" thickBot="1" x14ac:dyDescent="0.4">
      <c r="A9" s="106" t="s">
        <v>68</v>
      </c>
      <c r="B9" s="107"/>
      <c r="C9" s="107"/>
      <c r="D9" s="107"/>
      <c r="E9" s="107"/>
      <c r="F9" s="107"/>
      <c r="G9" s="107"/>
      <c r="H9" s="107"/>
      <c r="I9" s="107"/>
      <c r="J9" s="107"/>
      <c r="K9" s="107"/>
      <c r="L9" s="107"/>
      <c r="M9" s="107"/>
      <c r="N9" s="107"/>
      <c r="O9" s="107"/>
      <c r="P9" s="107"/>
      <c r="Q9" s="107"/>
      <c r="R9" s="107"/>
      <c r="S9" s="107"/>
      <c r="T9" s="107"/>
      <c r="U9" s="107"/>
      <c r="V9" s="107"/>
      <c r="W9" s="108"/>
      <c r="X9" s="2"/>
      <c r="Y9" s="2"/>
      <c r="Z9" s="2"/>
    </row>
    <row r="10" spans="1:28" s="3" customFormat="1" ht="36" customHeight="1" x14ac:dyDescent="0.35">
      <c r="A10" s="87" t="s">
        <v>8</v>
      </c>
      <c r="B10" s="84" t="s">
        <v>11</v>
      </c>
      <c r="C10" s="84" t="s">
        <v>10</v>
      </c>
      <c r="D10" s="84" t="s">
        <v>69</v>
      </c>
      <c r="E10" s="84" t="s">
        <v>6</v>
      </c>
      <c r="F10" s="84" t="s">
        <v>5</v>
      </c>
      <c r="G10" s="84" t="s">
        <v>4</v>
      </c>
      <c r="H10" s="84" t="s">
        <v>13</v>
      </c>
      <c r="I10" s="102" t="s">
        <v>14</v>
      </c>
      <c r="J10" s="101" t="s">
        <v>20</v>
      </c>
      <c r="K10" s="101"/>
      <c r="L10" s="101"/>
      <c r="M10" s="77"/>
      <c r="N10" s="76" t="s">
        <v>2</v>
      </c>
      <c r="O10" s="77"/>
      <c r="P10" s="84" t="s">
        <v>9</v>
      </c>
      <c r="Q10" s="84" t="s">
        <v>21</v>
      </c>
      <c r="R10" s="109"/>
      <c r="S10" s="109"/>
      <c r="T10" s="109"/>
      <c r="U10" s="109"/>
      <c r="V10" s="110"/>
      <c r="W10" s="77" t="s">
        <v>296</v>
      </c>
      <c r="X10" s="2"/>
      <c r="Y10" s="2"/>
      <c r="Z10" s="4"/>
    </row>
    <row r="11" spans="1:28" s="3" customFormat="1" ht="26.15" customHeight="1" x14ac:dyDescent="0.35">
      <c r="A11" s="88"/>
      <c r="B11" s="85"/>
      <c r="C11" s="85"/>
      <c r="D11" s="85"/>
      <c r="E11" s="85"/>
      <c r="F11" s="85"/>
      <c r="G11" s="85"/>
      <c r="H11" s="85"/>
      <c r="I11" s="103"/>
      <c r="J11" s="78" t="s">
        <v>20</v>
      </c>
      <c r="K11" s="78" t="s">
        <v>1</v>
      </c>
      <c r="L11" s="86" t="s">
        <v>6</v>
      </c>
      <c r="M11" s="74" t="s">
        <v>3</v>
      </c>
      <c r="N11" s="78" t="s">
        <v>3</v>
      </c>
      <c r="O11" s="74" t="s">
        <v>6</v>
      </c>
      <c r="P11" s="85"/>
      <c r="Q11" s="85"/>
      <c r="R11" s="111"/>
      <c r="S11" s="111"/>
      <c r="T11" s="111"/>
      <c r="U11" s="111"/>
      <c r="V11" s="112"/>
      <c r="W11" s="98"/>
      <c r="X11" s="4"/>
      <c r="Y11" s="4"/>
    </row>
    <row r="12" spans="1:28" ht="76.5" customHeight="1" x14ac:dyDescent="0.35">
      <c r="A12" s="89"/>
      <c r="B12" s="86"/>
      <c r="C12" s="86"/>
      <c r="D12" s="86"/>
      <c r="E12" s="86"/>
      <c r="F12" s="86"/>
      <c r="G12" s="86"/>
      <c r="H12" s="86"/>
      <c r="I12" s="74"/>
      <c r="J12" s="79"/>
      <c r="K12" s="79"/>
      <c r="L12" s="100"/>
      <c r="M12" s="75"/>
      <c r="N12" s="79"/>
      <c r="O12" s="75"/>
      <c r="P12" s="86"/>
      <c r="Q12" s="86"/>
      <c r="R12" s="14" t="s">
        <v>41</v>
      </c>
      <c r="S12" s="14" t="s">
        <v>61</v>
      </c>
      <c r="T12" s="14" t="s">
        <v>62</v>
      </c>
      <c r="U12" s="14" t="s">
        <v>42</v>
      </c>
      <c r="V12" s="13" t="s">
        <v>12</v>
      </c>
      <c r="W12" s="99"/>
    </row>
    <row r="13" spans="1:28" ht="232" x14ac:dyDescent="0.35">
      <c r="A13" s="21" t="s">
        <v>23</v>
      </c>
      <c r="B13" s="10" t="s">
        <v>27</v>
      </c>
      <c r="C13" s="11">
        <v>1</v>
      </c>
      <c r="D13" s="10" t="s">
        <v>24</v>
      </c>
      <c r="E13" s="10" t="s">
        <v>24</v>
      </c>
      <c r="F13" s="10">
        <v>2</v>
      </c>
      <c r="G13" s="10" t="s">
        <v>77</v>
      </c>
      <c r="H13" s="10"/>
      <c r="I13" s="10"/>
      <c r="J13" s="25" t="s">
        <v>71</v>
      </c>
      <c r="K13" s="10" t="s">
        <v>181</v>
      </c>
      <c r="L13" s="10" t="s">
        <v>182</v>
      </c>
      <c r="M13" s="10" t="s">
        <v>183</v>
      </c>
      <c r="N13" s="10"/>
      <c r="O13" s="10"/>
      <c r="P13" s="15">
        <v>43101</v>
      </c>
      <c r="Q13" s="15">
        <v>43465</v>
      </c>
      <c r="R13" s="22"/>
      <c r="S13" s="22"/>
      <c r="T13" s="22"/>
      <c r="U13" s="22"/>
      <c r="V13" s="22">
        <f>SUM(R13:U13)</f>
        <v>0</v>
      </c>
      <c r="W13" s="39" t="s">
        <v>295</v>
      </c>
    </row>
    <row r="14" spans="1:28" ht="78" x14ac:dyDescent="0.35">
      <c r="A14" s="21" t="s">
        <v>23</v>
      </c>
      <c r="B14" s="10" t="s">
        <v>15</v>
      </c>
      <c r="C14" s="11">
        <v>2</v>
      </c>
      <c r="D14" s="10" t="s">
        <v>25</v>
      </c>
      <c r="E14" s="10" t="s">
        <v>25</v>
      </c>
      <c r="F14" s="10">
        <v>1095</v>
      </c>
      <c r="G14" s="10" t="s">
        <v>78</v>
      </c>
      <c r="H14" s="10"/>
      <c r="I14" s="10"/>
      <c r="J14" s="25" t="s">
        <v>71</v>
      </c>
      <c r="K14" s="10" t="s">
        <v>176</v>
      </c>
      <c r="L14" s="10" t="s">
        <v>180</v>
      </c>
      <c r="M14" s="10" t="s">
        <v>179</v>
      </c>
      <c r="N14" s="10"/>
      <c r="O14" s="10"/>
      <c r="P14" s="15">
        <v>43101</v>
      </c>
      <c r="Q14" s="15">
        <v>43465</v>
      </c>
      <c r="R14" s="22"/>
      <c r="S14" s="22"/>
      <c r="T14" s="22"/>
      <c r="U14" s="22">
        <v>492527232</v>
      </c>
      <c r="V14" s="22">
        <f>SUM(R14:U14)</f>
        <v>492527232</v>
      </c>
      <c r="W14" s="39" t="s">
        <v>252</v>
      </c>
    </row>
    <row r="15" spans="1:28" ht="246.5" x14ac:dyDescent="0.35">
      <c r="A15" s="21" t="s">
        <v>23</v>
      </c>
      <c r="B15" s="10" t="s">
        <v>15</v>
      </c>
      <c r="C15" s="11">
        <v>2</v>
      </c>
      <c r="D15" s="10" t="s">
        <v>25</v>
      </c>
      <c r="E15" s="10" t="s">
        <v>25</v>
      </c>
      <c r="F15" s="10">
        <v>1</v>
      </c>
      <c r="G15" s="10" t="s">
        <v>79</v>
      </c>
      <c r="H15" s="10"/>
      <c r="I15" s="10"/>
      <c r="J15" s="25" t="s">
        <v>71</v>
      </c>
      <c r="K15" s="10" t="s">
        <v>176</v>
      </c>
      <c r="L15" s="10" t="s">
        <v>180</v>
      </c>
      <c r="M15" s="10" t="s">
        <v>179</v>
      </c>
      <c r="N15" s="10"/>
      <c r="O15" s="10"/>
      <c r="P15" s="15">
        <v>43101</v>
      </c>
      <c r="Q15" s="15">
        <v>43465</v>
      </c>
      <c r="R15" s="22"/>
      <c r="S15" s="22"/>
      <c r="T15" s="22"/>
      <c r="U15" s="22"/>
      <c r="V15" s="22">
        <f t="shared" ref="V15:V19" si="0">SUM(R15:U15)</f>
        <v>0</v>
      </c>
      <c r="W15" s="39" t="s">
        <v>253</v>
      </c>
    </row>
    <row r="16" spans="1:28" ht="409.5" x14ac:dyDescent="0.35">
      <c r="A16" s="21" t="s">
        <v>23</v>
      </c>
      <c r="B16" s="10" t="s">
        <v>28</v>
      </c>
      <c r="C16" s="11">
        <v>3</v>
      </c>
      <c r="D16" s="10" t="s">
        <v>29</v>
      </c>
      <c r="E16" s="10" t="s">
        <v>29</v>
      </c>
      <c r="F16" s="10">
        <v>1</v>
      </c>
      <c r="G16" s="10" t="s">
        <v>80</v>
      </c>
      <c r="H16" s="10"/>
      <c r="I16" s="10"/>
      <c r="J16" s="25" t="s">
        <v>71</v>
      </c>
      <c r="K16" s="10" t="s">
        <v>172</v>
      </c>
      <c r="L16" s="10" t="s">
        <v>173</v>
      </c>
      <c r="M16" s="10" t="s">
        <v>184</v>
      </c>
      <c r="N16" s="10"/>
      <c r="O16" s="10"/>
      <c r="P16" s="15">
        <v>43101</v>
      </c>
      <c r="Q16" s="15">
        <v>43465</v>
      </c>
      <c r="R16" s="22"/>
      <c r="S16" s="22"/>
      <c r="T16" s="22"/>
      <c r="U16" s="22"/>
      <c r="V16" s="22">
        <f t="shared" si="0"/>
        <v>0</v>
      </c>
      <c r="W16" s="39" t="s">
        <v>293</v>
      </c>
    </row>
    <row r="17" spans="1:23" ht="42" customHeight="1" x14ac:dyDescent="0.35">
      <c r="A17" s="62" t="s">
        <v>23</v>
      </c>
      <c r="B17" s="57" t="s">
        <v>23</v>
      </c>
      <c r="C17" s="57">
        <v>4</v>
      </c>
      <c r="D17" s="57" t="s">
        <v>26</v>
      </c>
      <c r="E17" s="57" t="s">
        <v>26</v>
      </c>
      <c r="F17" s="64">
        <v>1</v>
      </c>
      <c r="G17" s="57" t="s">
        <v>81</v>
      </c>
      <c r="H17" s="10"/>
      <c r="I17" s="10"/>
      <c r="J17" s="25" t="s">
        <v>70</v>
      </c>
      <c r="K17" s="10" t="s">
        <v>193</v>
      </c>
      <c r="L17" s="10" t="s">
        <v>213</v>
      </c>
      <c r="M17" s="10" t="s">
        <v>212</v>
      </c>
      <c r="N17" s="10"/>
      <c r="O17" s="10"/>
      <c r="P17" s="15">
        <v>43101</v>
      </c>
      <c r="Q17" s="15">
        <v>43465</v>
      </c>
      <c r="R17" s="22">
        <f>100000000+30000000+20000000</f>
        <v>150000000</v>
      </c>
      <c r="S17" s="22"/>
      <c r="T17" s="22"/>
      <c r="U17" s="22"/>
      <c r="V17" s="22">
        <f t="shared" si="0"/>
        <v>150000000</v>
      </c>
      <c r="W17" s="113" t="s">
        <v>251</v>
      </c>
    </row>
    <row r="18" spans="1:23" ht="43.5" customHeight="1" x14ac:dyDescent="0.35">
      <c r="A18" s="63"/>
      <c r="B18" s="58"/>
      <c r="C18" s="58"/>
      <c r="D18" s="58"/>
      <c r="E18" s="58"/>
      <c r="F18" s="65"/>
      <c r="G18" s="58"/>
      <c r="H18" s="10"/>
      <c r="I18" s="10"/>
      <c r="J18" s="25" t="s">
        <v>71</v>
      </c>
      <c r="K18" s="10" t="s">
        <v>172</v>
      </c>
      <c r="L18" s="10" t="s">
        <v>173</v>
      </c>
      <c r="M18" s="10" t="s">
        <v>184</v>
      </c>
      <c r="N18" s="10"/>
      <c r="O18" s="10"/>
      <c r="P18" s="15">
        <v>43101</v>
      </c>
      <c r="Q18" s="15">
        <v>43465</v>
      </c>
      <c r="R18" s="22"/>
      <c r="S18" s="22"/>
      <c r="T18" s="22"/>
      <c r="U18" s="22">
        <v>5000000</v>
      </c>
      <c r="V18" s="22">
        <f t="shared" si="0"/>
        <v>5000000</v>
      </c>
      <c r="W18" s="114"/>
    </row>
    <row r="19" spans="1:23" ht="336.75" customHeight="1" x14ac:dyDescent="0.35">
      <c r="A19" s="21" t="s">
        <v>23</v>
      </c>
      <c r="B19" s="10" t="s">
        <v>65</v>
      </c>
      <c r="C19" s="11">
        <v>5</v>
      </c>
      <c r="D19" s="10" t="s">
        <v>73</v>
      </c>
      <c r="E19" s="10" t="s">
        <v>25</v>
      </c>
      <c r="F19" s="17">
        <v>0.9</v>
      </c>
      <c r="G19" s="10" t="s">
        <v>82</v>
      </c>
      <c r="H19" s="10"/>
      <c r="I19" s="10"/>
      <c r="J19" s="25" t="s">
        <v>71</v>
      </c>
      <c r="K19" s="10" t="s">
        <v>176</v>
      </c>
      <c r="L19" s="10" t="s">
        <v>177</v>
      </c>
      <c r="M19" s="10" t="s">
        <v>178</v>
      </c>
      <c r="N19" s="10"/>
      <c r="O19" s="10"/>
      <c r="P19" s="15">
        <v>43101</v>
      </c>
      <c r="Q19" s="15">
        <v>43465</v>
      </c>
      <c r="R19" s="22"/>
      <c r="S19" s="22"/>
      <c r="T19" s="22"/>
      <c r="U19" s="22">
        <f>40000000+147531364+4000000+168000000</f>
        <v>359531364</v>
      </c>
      <c r="V19" s="22">
        <f t="shared" si="0"/>
        <v>359531364</v>
      </c>
      <c r="W19" s="38" t="s">
        <v>254</v>
      </c>
    </row>
    <row r="20" spans="1:23" ht="174" x14ac:dyDescent="0.35">
      <c r="A20" s="21" t="s">
        <v>30</v>
      </c>
      <c r="B20" s="10" t="s">
        <v>30</v>
      </c>
      <c r="C20" s="11">
        <v>6</v>
      </c>
      <c r="D20" s="10" t="s">
        <v>39</v>
      </c>
      <c r="E20" s="10" t="s">
        <v>39</v>
      </c>
      <c r="F20" s="17">
        <v>0.2</v>
      </c>
      <c r="G20" s="10" t="s">
        <v>83</v>
      </c>
      <c r="H20" s="10"/>
      <c r="I20" s="10"/>
      <c r="J20" s="25" t="s">
        <v>70</v>
      </c>
      <c r="K20" s="10" t="s">
        <v>193</v>
      </c>
      <c r="L20" s="10" t="s">
        <v>192</v>
      </c>
      <c r="M20" s="10" t="s">
        <v>194</v>
      </c>
      <c r="N20" s="10"/>
      <c r="O20" s="10"/>
      <c r="P20" s="15">
        <v>43101</v>
      </c>
      <c r="Q20" s="15">
        <v>43465</v>
      </c>
      <c r="R20" s="22">
        <f>1500000000+290000000</f>
        <v>1790000000</v>
      </c>
      <c r="S20" s="22"/>
      <c r="T20" s="22"/>
      <c r="U20" s="22"/>
      <c r="V20" s="22">
        <f t="shared" ref="V20:V25" si="1">SUM(R20:U20)</f>
        <v>1790000000</v>
      </c>
      <c r="W20" s="21" t="s">
        <v>256</v>
      </c>
    </row>
    <row r="21" spans="1:23" ht="187.5" customHeight="1" x14ac:dyDescent="0.35">
      <c r="A21" s="62" t="s">
        <v>30</v>
      </c>
      <c r="B21" s="57" t="s">
        <v>30</v>
      </c>
      <c r="C21" s="57">
        <v>7</v>
      </c>
      <c r="D21" s="57" t="s">
        <v>40</v>
      </c>
      <c r="E21" s="57" t="s">
        <v>40</v>
      </c>
      <c r="F21" s="64">
        <v>0.25</v>
      </c>
      <c r="G21" s="57" t="s">
        <v>83</v>
      </c>
      <c r="H21" s="10"/>
      <c r="I21" s="10"/>
      <c r="J21" s="25" t="s">
        <v>189</v>
      </c>
      <c r="K21" s="10" t="s">
        <v>181</v>
      </c>
      <c r="L21" s="10" t="s">
        <v>185</v>
      </c>
      <c r="M21" s="10" t="s">
        <v>186</v>
      </c>
      <c r="N21" s="10"/>
      <c r="O21" s="10"/>
      <c r="P21" s="117">
        <v>43101</v>
      </c>
      <c r="Q21" s="117">
        <v>43465</v>
      </c>
      <c r="R21" s="53"/>
      <c r="S21" s="53"/>
      <c r="T21" s="53"/>
      <c r="U21" s="53">
        <v>145200000</v>
      </c>
      <c r="V21" s="53">
        <f t="shared" si="1"/>
        <v>145200000</v>
      </c>
      <c r="W21" s="50" t="s">
        <v>235</v>
      </c>
    </row>
    <row r="22" spans="1:23" ht="178.5" customHeight="1" x14ac:dyDescent="0.35">
      <c r="A22" s="120"/>
      <c r="B22" s="116"/>
      <c r="C22" s="116"/>
      <c r="D22" s="116"/>
      <c r="E22" s="116"/>
      <c r="F22" s="115"/>
      <c r="G22" s="116"/>
      <c r="H22" s="10"/>
      <c r="I22" s="10"/>
      <c r="J22" s="25" t="s">
        <v>189</v>
      </c>
      <c r="K22" s="10" t="s">
        <v>181</v>
      </c>
      <c r="L22" s="10" t="s">
        <v>185</v>
      </c>
      <c r="M22" s="10" t="s">
        <v>187</v>
      </c>
      <c r="N22" s="10"/>
      <c r="O22" s="10"/>
      <c r="P22" s="118"/>
      <c r="Q22" s="118"/>
      <c r="R22" s="54"/>
      <c r="S22" s="54"/>
      <c r="T22" s="54"/>
      <c r="U22" s="54"/>
      <c r="V22" s="54"/>
      <c r="W22" s="51"/>
    </row>
    <row r="23" spans="1:23" ht="38.15" customHeight="1" x14ac:dyDescent="0.35">
      <c r="A23" s="120"/>
      <c r="B23" s="116"/>
      <c r="C23" s="116"/>
      <c r="D23" s="116"/>
      <c r="E23" s="116"/>
      <c r="F23" s="115"/>
      <c r="G23" s="116"/>
      <c r="H23" s="10"/>
      <c r="I23" s="10"/>
      <c r="J23" s="25" t="s">
        <v>71</v>
      </c>
      <c r="K23" s="10" t="s">
        <v>181</v>
      </c>
      <c r="L23" s="10" t="s">
        <v>185</v>
      </c>
      <c r="M23" s="10" t="s">
        <v>187</v>
      </c>
      <c r="N23" s="10"/>
      <c r="O23" s="10"/>
      <c r="P23" s="118"/>
      <c r="Q23" s="118"/>
      <c r="R23" s="54"/>
      <c r="S23" s="54"/>
      <c r="T23" s="54"/>
      <c r="U23" s="54"/>
      <c r="V23" s="54"/>
      <c r="W23" s="51"/>
    </row>
    <row r="24" spans="1:23" ht="56.5" customHeight="1" x14ac:dyDescent="0.35">
      <c r="A24" s="120"/>
      <c r="B24" s="116"/>
      <c r="C24" s="116"/>
      <c r="D24" s="116"/>
      <c r="E24" s="116"/>
      <c r="F24" s="115"/>
      <c r="G24" s="116"/>
      <c r="H24" s="10"/>
      <c r="I24" s="10"/>
      <c r="J24" s="25" t="s">
        <v>71</v>
      </c>
      <c r="K24" s="10" t="s">
        <v>181</v>
      </c>
      <c r="L24" s="10" t="s">
        <v>185</v>
      </c>
      <c r="M24" s="10" t="s">
        <v>188</v>
      </c>
      <c r="N24" s="10"/>
      <c r="O24" s="10"/>
      <c r="P24" s="118"/>
      <c r="Q24" s="118"/>
      <c r="R24" s="55"/>
      <c r="S24" s="55"/>
      <c r="T24" s="55"/>
      <c r="U24" s="55"/>
      <c r="V24" s="55"/>
      <c r="W24" s="51"/>
    </row>
    <row r="25" spans="1:23" ht="122.25" customHeight="1" x14ac:dyDescent="0.35">
      <c r="A25" s="63"/>
      <c r="B25" s="58"/>
      <c r="C25" s="58"/>
      <c r="D25" s="58"/>
      <c r="E25" s="58"/>
      <c r="F25" s="65"/>
      <c r="G25" s="58"/>
      <c r="H25" s="10"/>
      <c r="I25" s="10"/>
      <c r="J25" s="25" t="s">
        <v>70</v>
      </c>
      <c r="K25" s="10" t="s">
        <v>193</v>
      </c>
      <c r="L25" s="10" t="s">
        <v>192</v>
      </c>
      <c r="M25" s="10" t="s">
        <v>194</v>
      </c>
      <c r="N25" s="10"/>
      <c r="O25" s="10"/>
      <c r="P25" s="119"/>
      <c r="Q25" s="119"/>
      <c r="R25" s="22">
        <f>700230700</f>
        <v>700230700</v>
      </c>
      <c r="S25" s="22"/>
      <c r="T25" s="22"/>
      <c r="U25" s="22"/>
      <c r="V25" s="22">
        <f t="shared" si="1"/>
        <v>700230700</v>
      </c>
      <c r="W25" s="52"/>
    </row>
    <row r="26" spans="1:23" ht="122.25" customHeight="1" x14ac:dyDescent="0.35">
      <c r="A26" s="41" t="s">
        <v>30</v>
      </c>
      <c r="B26" s="11" t="s">
        <v>30</v>
      </c>
      <c r="C26" s="11">
        <v>8</v>
      </c>
      <c r="D26" s="10" t="s">
        <v>236</v>
      </c>
      <c r="E26" s="10" t="s">
        <v>236</v>
      </c>
      <c r="F26" s="17">
        <v>0.99</v>
      </c>
      <c r="G26" s="10" t="s">
        <v>237</v>
      </c>
      <c r="H26" s="10"/>
      <c r="I26" s="10"/>
      <c r="J26" s="25" t="s">
        <v>189</v>
      </c>
      <c r="K26" s="10" t="s">
        <v>181</v>
      </c>
      <c r="L26" s="10" t="s">
        <v>185</v>
      </c>
      <c r="M26" s="10" t="s">
        <v>187</v>
      </c>
      <c r="N26" s="10"/>
      <c r="O26" s="10"/>
      <c r="P26" s="15">
        <v>43101</v>
      </c>
      <c r="Q26" s="15">
        <v>43465</v>
      </c>
      <c r="R26" s="22"/>
      <c r="S26" s="43"/>
      <c r="T26" s="43"/>
      <c r="U26" s="43"/>
      <c r="V26" s="43"/>
      <c r="W26" s="21" t="s">
        <v>250</v>
      </c>
    </row>
    <row r="27" spans="1:23" ht="240" customHeight="1" x14ac:dyDescent="0.35">
      <c r="A27" s="41" t="s">
        <v>30</v>
      </c>
      <c r="B27" s="11" t="s">
        <v>30</v>
      </c>
      <c r="C27" s="11">
        <v>9</v>
      </c>
      <c r="D27" s="10" t="s">
        <v>238</v>
      </c>
      <c r="E27" s="10" t="s">
        <v>238</v>
      </c>
      <c r="F27" s="17">
        <v>0.2</v>
      </c>
      <c r="G27" s="10" t="s">
        <v>239</v>
      </c>
      <c r="H27" s="10"/>
      <c r="I27" s="10"/>
      <c r="J27" s="25" t="s">
        <v>71</v>
      </c>
      <c r="K27" s="10" t="s">
        <v>181</v>
      </c>
      <c r="L27" s="10" t="s">
        <v>185</v>
      </c>
      <c r="M27" s="10" t="s">
        <v>187</v>
      </c>
      <c r="N27" s="10"/>
      <c r="O27" s="10"/>
      <c r="P27" s="15">
        <v>43101</v>
      </c>
      <c r="Q27" s="15">
        <v>43465</v>
      </c>
      <c r="R27" s="22"/>
      <c r="S27" s="43"/>
      <c r="T27" s="43"/>
      <c r="U27" s="43"/>
      <c r="V27" s="43"/>
      <c r="W27" s="21" t="s">
        <v>242</v>
      </c>
    </row>
    <row r="28" spans="1:23" ht="305.25" customHeight="1" x14ac:dyDescent="0.35">
      <c r="A28" s="41" t="s">
        <v>30</v>
      </c>
      <c r="B28" s="11" t="s">
        <v>30</v>
      </c>
      <c r="C28" s="11">
        <v>10</v>
      </c>
      <c r="D28" s="10" t="s">
        <v>240</v>
      </c>
      <c r="E28" s="10" t="s">
        <v>240</v>
      </c>
      <c r="F28" s="17">
        <v>0.2</v>
      </c>
      <c r="G28" s="10" t="s">
        <v>241</v>
      </c>
      <c r="H28" s="10"/>
      <c r="I28" s="10"/>
      <c r="J28" s="25" t="s">
        <v>71</v>
      </c>
      <c r="K28" s="10" t="s">
        <v>181</v>
      </c>
      <c r="L28" s="10" t="s">
        <v>185</v>
      </c>
      <c r="M28" s="10" t="s">
        <v>188</v>
      </c>
      <c r="N28" s="10"/>
      <c r="O28" s="10"/>
      <c r="P28" s="15">
        <v>43101</v>
      </c>
      <c r="Q28" s="15">
        <v>43465</v>
      </c>
      <c r="R28" s="22"/>
      <c r="S28" s="43"/>
      <c r="T28" s="43"/>
      <c r="U28" s="43"/>
      <c r="V28" s="43"/>
      <c r="W28" s="45" t="s">
        <v>243</v>
      </c>
    </row>
    <row r="29" spans="1:23" ht="122.25" customHeight="1" x14ac:dyDescent="0.35">
      <c r="A29" s="62" t="s">
        <v>31</v>
      </c>
      <c r="B29" s="57" t="s">
        <v>31</v>
      </c>
      <c r="C29" s="57">
        <v>11</v>
      </c>
      <c r="D29" s="57" t="s">
        <v>54</v>
      </c>
      <c r="E29" s="57" t="s">
        <v>87</v>
      </c>
      <c r="F29" s="64">
        <v>1</v>
      </c>
      <c r="G29" s="57" t="s">
        <v>86</v>
      </c>
      <c r="H29" s="25" t="s">
        <v>70</v>
      </c>
      <c r="I29" s="10" t="s">
        <v>191</v>
      </c>
      <c r="J29" s="66" t="s">
        <v>70</v>
      </c>
      <c r="K29" s="57" t="s">
        <v>191</v>
      </c>
      <c r="L29" s="57" t="s">
        <v>195</v>
      </c>
      <c r="M29" s="10" t="s">
        <v>196</v>
      </c>
      <c r="N29" s="12"/>
      <c r="O29" s="12"/>
      <c r="P29" s="15">
        <v>43101</v>
      </c>
      <c r="Q29" s="15">
        <v>43465</v>
      </c>
      <c r="R29" s="22">
        <v>3154805137</v>
      </c>
      <c r="S29" s="62"/>
      <c r="T29" s="53"/>
      <c r="U29" s="53"/>
      <c r="V29" s="53">
        <f>R29+R30</f>
        <v>3312805137</v>
      </c>
      <c r="W29" s="50" t="s">
        <v>244</v>
      </c>
    </row>
    <row r="30" spans="1:23" ht="72.75" customHeight="1" x14ac:dyDescent="0.35">
      <c r="A30" s="63"/>
      <c r="B30" s="58"/>
      <c r="C30" s="58"/>
      <c r="D30" s="58"/>
      <c r="E30" s="58"/>
      <c r="F30" s="65"/>
      <c r="G30" s="58"/>
      <c r="H30" s="10"/>
      <c r="I30" s="10"/>
      <c r="J30" s="67"/>
      <c r="K30" s="58"/>
      <c r="L30" s="58"/>
      <c r="M30" s="10" t="s">
        <v>220</v>
      </c>
      <c r="N30" s="10"/>
      <c r="O30" s="10"/>
      <c r="P30" s="15">
        <v>43101</v>
      </c>
      <c r="Q30" s="15">
        <v>43465</v>
      </c>
      <c r="R30" s="22">
        <v>158000000</v>
      </c>
      <c r="S30" s="63"/>
      <c r="T30" s="55"/>
      <c r="U30" s="55"/>
      <c r="V30" s="55"/>
      <c r="W30" s="52"/>
    </row>
    <row r="31" spans="1:23" ht="101.5" x14ac:dyDescent="0.35">
      <c r="A31" s="21" t="s">
        <v>31</v>
      </c>
      <c r="B31" s="10" t="s">
        <v>31</v>
      </c>
      <c r="C31" s="11">
        <v>11</v>
      </c>
      <c r="D31" s="10" t="s">
        <v>54</v>
      </c>
      <c r="E31" s="10" t="s">
        <v>89</v>
      </c>
      <c r="F31" s="17">
        <v>1</v>
      </c>
      <c r="G31" s="10" t="s">
        <v>88</v>
      </c>
      <c r="H31" s="10"/>
      <c r="I31" s="10"/>
      <c r="J31" s="25" t="s">
        <v>70</v>
      </c>
      <c r="K31" s="10" t="s">
        <v>191</v>
      </c>
      <c r="L31" s="10" t="s">
        <v>195</v>
      </c>
      <c r="M31" s="10" t="s">
        <v>196</v>
      </c>
      <c r="N31" s="10"/>
      <c r="O31" s="10"/>
      <c r="P31" s="15">
        <v>43101</v>
      </c>
      <c r="Q31" s="15">
        <v>43465</v>
      </c>
      <c r="R31" s="22"/>
      <c r="S31" s="22"/>
      <c r="T31" s="22"/>
      <c r="U31" s="22"/>
      <c r="V31" s="22">
        <f>SUM(R31:U31)</f>
        <v>0</v>
      </c>
      <c r="W31" s="39" t="s">
        <v>245</v>
      </c>
    </row>
    <row r="32" spans="1:23" ht="409.6" customHeight="1" x14ac:dyDescent="0.35">
      <c r="A32" s="21" t="s">
        <v>31</v>
      </c>
      <c r="B32" s="10" t="s">
        <v>31</v>
      </c>
      <c r="C32" s="11">
        <v>11</v>
      </c>
      <c r="D32" s="10" t="s">
        <v>54</v>
      </c>
      <c r="E32" s="10" t="s">
        <v>85</v>
      </c>
      <c r="F32" s="10">
        <v>2</v>
      </c>
      <c r="G32" s="10" t="s">
        <v>84</v>
      </c>
      <c r="H32" s="10"/>
      <c r="I32" s="10"/>
      <c r="J32" s="25" t="s">
        <v>70</v>
      </c>
      <c r="K32" s="10" t="s">
        <v>191</v>
      </c>
      <c r="L32" s="10" t="s">
        <v>195</v>
      </c>
      <c r="M32" s="10" t="s">
        <v>196</v>
      </c>
      <c r="N32" s="10"/>
      <c r="O32" s="10"/>
      <c r="P32" s="15">
        <v>43101</v>
      </c>
      <c r="Q32" s="15">
        <v>43465</v>
      </c>
      <c r="R32" s="22"/>
      <c r="S32" s="22"/>
      <c r="T32" s="22"/>
      <c r="U32" s="22"/>
      <c r="V32" s="22">
        <f>SUM(R32:U32)</f>
        <v>0</v>
      </c>
      <c r="W32" s="39" t="s">
        <v>255</v>
      </c>
    </row>
    <row r="33" spans="1:23" ht="343.5" customHeight="1" x14ac:dyDescent="0.35">
      <c r="A33" s="21" t="s">
        <v>31</v>
      </c>
      <c r="B33" s="10" t="s">
        <v>31</v>
      </c>
      <c r="C33" s="11">
        <v>12</v>
      </c>
      <c r="D33" s="10" t="s">
        <v>55</v>
      </c>
      <c r="E33" s="10" t="s">
        <v>91</v>
      </c>
      <c r="F33" s="17">
        <v>1</v>
      </c>
      <c r="G33" s="10" t="s">
        <v>90</v>
      </c>
      <c r="H33" s="10"/>
      <c r="I33" s="10"/>
      <c r="J33" s="25" t="s">
        <v>70</v>
      </c>
      <c r="K33" s="10" t="s">
        <v>191</v>
      </c>
      <c r="L33" s="10" t="s">
        <v>195</v>
      </c>
      <c r="M33" s="10" t="s">
        <v>214</v>
      </c>
      <c r="N33" s="10"/>
      <c r="O33" s="10"/>
      <c r="P33" s="15">
        <v>43101</v>
      </c>
      <c r="Q33" s="15">
        <v>43465</v>
      </c>
      <c r="R33" s="22"/>
      <c r="S33" s="22">
        <v>300000000</v>
      </c>
      <c r="T33" s="22"/>
      <c r="U33" s="22"/>
      <c r="V33" s="22">
        <f>SUM(R33:U33)</f>
        <v>300000000</v>
      </c>
      <c r="W33" s="21" t="s">
        <v>248</v>
      </c>
    </row>
    <row r="34" spans="1:23" ht="225.75" customHeight="1" x14ac:dyDescent="0.35">
      <c r="A34" s="21" t="s">
        <v>31</v>
      </c>
      <c r="B34" s="10" t="s">
        <v>31</v>
      </c>
      <c r="C34" s="11">
        <v>12</v>
      </c>
      <c r="D34" s="10" t="s">
        <v>55</v>
      </c>
      <c r="E34" s="10" t="s">
        <v>91</v>
      </c>
      <c r="F34" s="17">
        <v>1</v>
      </c>
      <c r="G34" s="10" t="s">
        <v>92</v>
      </c>
      <c r="H34" s="10"/>
      <c r="I34" s="10"/>
      <c r="J34" s="25" t="s">
        <v>70</v>
      </c>
      <c r="K34" s="10" t="s">
        <v>193</v>
      </c>
      <c r="L34" s="10" t="s">
        <v>213</v>
      </c>
      <c r="M34" s="10" t="s">
        <v>212</v>
      </c>
      <c r="N34" s="10"/>
      <c r="O34" s="10"/>
      <c r="P34" s="15">
        <v>43101</v>
      </c>
      <c r="Q34" s="15">
        <v>43465</v>
      </c>
      <c r="R34" s="22"/>
      <c r="S34" s="22"/>
      <c r="T34" s="22"/>
      <c r="U34" s="22"/>
      <c r="V34" s="22">
        <f t="shared" ref="V34:V35" si="2">SUM(R34:U34)</f>
        <v>0</v>
      </c>
      <c r="W34" s="21" t="s">
        <v>247</v>
      </c>
    </row>
    <row r="35" spans="1:23" ht="111.75" customHeight="1" x14ac:dyDescent="0.35">
      <c r="A35" s="21" t="s">
        <v>31</v>
      </c>
      <c r="B35" s="10" t="s">
        <v>31</v>
      </c>
      <c r="C35" s="11">
        <v>12</v>
      </c>
      <c r="D35" s="10" t="s">
        <v>55</v>
      </c>
      <c r="E35" s="10" t="s">
        <v>94</v>
      </c>
      <c r="F35" s="17">
        <v>1</v>
      </c>
      <c r="G35" s="10" t="s">
        <v>93</v>
      </c>
      <c r="H35" s="10"/>
      <c r="I35" s="10"/>
      <c r="J35" s="25" t="s">
        <v>70</v>
      </c>
      <c r="K35" s="10" t="s">
        <v>191</v>
      </c>
      <c r="L35" s="10" t="s">
        <v>195</v>
      </c>
      <c r="M35" s="10" t="s">
        <v>196</v>
      </c>
      <c r="N35" s="10"/>
      <c r="O35" s="10"/>
      <c r="P35" s="15">
        <v>43101</v>
      </c>
      <c r="Q35" s="15">
        <v>43465</v>
      </c>
      <c r="R35" s="22"/>
      <c r="S35" s="22"/>
      <c r="T35" s="22"/>
      <c r="U35" s="22"/>
      <c r="V35" s="22">
        <f t="shared" si="2"/>
        <v>0</v>
      </c>
      <c r="W35" s="21" t="s">
        <v>246</v>
      </c>
    </row>
    <row r="36" spans="1:23" ht="225.75" customHeight="1" x14ac:dyDescent="0.35">
      <c r="A36" s="21" t="s">
        <v>33</v>
      </c>
      <c r="B36" s="21" t="s">
        <v>33</v>
      </c>
      <c r="C36" s="41">
        <v>13</v>
      </c>
      <c r="D36" s="21" t="s">
        <v>32</v>
      </c>
      <c r="E36" s="21" t="s">
        <v>32</v>
      </c>
      <c r="F36" s="46">
        <v>4</v>
      </c>
      <c r="G36" s="21" t="s">
        <v>95</v>
      </c>
      <c r="H36" s="42"/>
      <c r="I36" s="42"/>
      <c r="J36" s="44" t="s">
        <v>71</v>
      </c>
      <c r="K36" s="21" t="s">
        <v>172</v>
      </c>
      <c r="L36" s="21" t="s">
        <v>173</v>
      </c>
      <c r="M36" s="21" t="s">
        <v>174</v>
      </c>
      <c r="N36" s="42"/>
      <c r="O36" s="42"/>
      <c r="P36" s="47">
        <v>43101</v>
      </c>
      <c r="Q36" s="47">
        <v>43465</v>
      </c>
      <c r="R36" s="21"/>
      <c r="S36" s="22"/>
      <c r="T36" s="22"/>
      <c r="U36" s="22">
        <f>498265000-48763636-5000000-147531364</f>
        <v>296970000</v>
      </c>
      <c r="V36" s="22">
        <f t="shared" ref="V36:V47" si="3">SUM(R36:U36)</f>
        <v>296970000</v>
      </c>
      <c r="W36" s="39" t="s">
        <v>294</v>
      </c>
    </row>
    <row r="37" spans="1:23" ht="87" x14ac:dyDescent="0.35">
      <c r="A37" s="21" t="s">
        <v>33</v>
      </c>
      <c r="B37" s="10" t="s">
        <v>33</v>
      </c>
      <c r="C37" s="11">
        <v>14</v>
      </c>
      <c r="D37" s="10" t="s">
        <v>34</v>
      </c>
      <c r="E37" s="10" t="s">
        <v>34</v>
      </c>
      <c r="F37" s="10">
        <v>1</v>
      </c>
      <c r="G37" s="10" t="s">
        <v>96</v>
      </c>
      <c r="H37" s="10"/>
      <c r="I37" s="10"/>
      <c r="J37" s="25" t="s">
        <v>71</v>
      </c>
      <c r="K37" s="10" t="s">
        <v>172</v>
      </c>
      <c r="L37" s="10" t="s">
        <v>173</v>
      </c>
      <c r="M37" s="10" t="s">
        <v>175</v>
      </c>
      <c r="N37" s="10"/>
      <c r="O37" s="10"/>
      <c r="P37" s="15">
        <v>43101</v>
      </c>
      <c r="Q37" s="15">
        <v>43465</v>
      </c>
      <c r="R37" s="21"/>
      <c r="S37" s="21"/>
      <c r="T37" s="21"/>
      <c r="U37" s="22">
        <v>76992500</v>
      </c>
      <c r="V37" s="22">
        <f t="shared" si="3"/>
        <v>76992500</v>
      </c>
      <c r="W37" s="49" t="s">
        <v>292</v>
      </c>
    </row>
    <row r="38" spans="1:23" ht="130.5" x14ac:dyDescent="0.35">
      <c r="A38" s="21" t="s">
        <v>38</v>
      </c>
      <c r="B38" s="10" t="s">
        <v>38</v>
      </c>
      <c r="C38" s="11">
        <v>15</v>
      </c>
      <c r="D38" s="10" t="s">
        <v>35</v>
      </c>
      <c r="E38" s="10" t="s">
        <v>98</v>
      </c>
      <c r="F38" s="10">
        <v>4</v>
      </c>
      <c r="G38" s="10" t="s">
        <v>97</v>
      </c>
      <c r="H38" s="10"/>
      <c r="I38" s="10"/>
      <c r="J38" s="16" t="s">
        <v>70</v>
      </c>
      <c r="K38" s="10" t="s">
        <v>191</v>
      </c>
      <c r="L38" s="10" t="s">
        <v>198</v>
      </c>
      <c r="M38" s="10" t="s">
        <v>197</v>
      </c>
      <c r="N38" s="10"/>
      <c r="O38" s="10"/>
      <c r="P38" s="15">
        <v>43101</v>
      </c>
      <c r="Q38" s="15">
        <v>43465</v>
      </c>
      <c r="R38" s="22">
        <f>1212194199-7118648+450000000</f>
        <v>1655075551</v>
      </c>
      <c r="S38" s="22">
        <v>8668213</v>
      </c>
      <c r="T38" s="22"/>
      <c r="U38" s="27">
        <v>7118648</v>
      </c>
      <c r="V38" s="22">
        <f t="shared" si="3"/>
        <v>1670862412</v>
      </c>
      <c r="W38" s="39" t="s">
        <v>259</v>
      </c>
    </row>
    <row r="39" spans="1:23" ht="111.75" customHeight="1" x14ac:dyDescent="0.35">
      <c r="A39" s="21" t="s">
        <v>38</v>
      </c>
      <c r="B39" s="10" t="s">
        <v>38</v>
      </c>
      <c r="C39" s="11">
        <v>15</v>
      </c>
      <c r="D39" s="10" t="s">
        <v>35</v>
      </c>
      <c r="E39" s="10" t="s">
        <v>100</v>
      </c>
      <c r="F39" s="17">
        <v>0.2</v>
      </c>
      <c r="G39" s="10" t="s">
        <v>99</v>
      </c>
      <c r="H39" s="10"/>
      <c r="I39" s="10"/>
      <c r="J39" s="16" t="s">
        <v>70</v>
      </c>
      <c r="K39" s="10" t="s">
        <v>191</v>
      </c>
      <c r="L39" s="10" t="s">
        <v>198</v>
      </c>
      <c r="M39" s="10" t="s">
        <v>222</v>
      </c>
      <c r="N39" s="10"/>
      <c r="O39" s="10"/>
      <c r="P39" s="15">
        <v>43101</v>
      </c>
      <c r="Q39" s="15">
        <v>43465</v>
      </c>
      <c r="R39" s="22">
        <v>500000000</v>
      </c>
      <c r="S39" s="22"/>
      <c r="T39" s="22"/>
      <c r="U39" s="22"/>
      <c r="V39" s="22">
        <f t="shared" si="3"/>
        <v>500000000</v>
      </c>
      <c r="W39" s="39" t="s">
        <v>258</v>
      </c>
    </row>
    <row r="40" spans="1:23" ht="130.5" x14ac:dyDescent="0.35">
      <c r="A40" s="21" t="s">
        <v>38</v>
      </c>
      <c r="B40" s="10" t="s">
        <v>38</v>
      </c>
      <c r="C40" s="11">
        <v>16</v>
      </c>
      <c r="D40" s="10" t="s">
        <v>36</v>
      </c>
      <c r="E40" s="10" t="s">
        <v>102</v>
      </c>
      <c r="F40" s="10">
        <v>2</v>
      </c>
      <c r="G40" s="10" t="s">
        <v>101</v>
      </c>
      <c r="H40" s="10"/>
      <c r="I40" s="10"/>
      <c r="J40" s="16" t="s">
        <v>70</v>
      </c>
      <c r="K40" s="10" t="s">
        <v>191</v>
      </c>
      <c r="L40" s="10" t="s">
        <v>198</v>
      </c>
      <c r="M40" s="10" t="s">
        <v>199</v>
      </c>
      <c r="N40" s="10"/>
      <c r="O40" s="10"/>
      <c r="P40" s="15">
        <v>43101</v>
      </c>
      <c r="Q40" s="15">
        <v>43465</v>
      </c>
      <c r="R40" s="22">
        <v>55286297</v>
      </c>
      <c r="S40" s="22"/>
      <c r="T40" s="22"/>
      <c r="U40" s="22"/>
      <c r="V40" s="22">
        <f t="shared" si="3"/>
        <v>55286297</v>
      </c>
      <c r="W40" s="39" t="s">
        <v>257</v>
      </c>
    </row>
    <row r="41" spans="1:23" ht="130.5" x14ac:dyDescent="0.35">
      <c r="A41" s="21" t="s">
        <v>38</v>
      </c>
      <c r="B41" s="10" t="s">
        <v>38</v>
      </c>
      <c r="C41" s="11">
        <v>16</v>
      </c>
      <c r="D41" s="10" t="s">
        <v>223</v>
      </c>
      <c r="E41" s="10" t="s">
        <v>104</v>
      </c>
      <c r="F41" s="10">
        <v>1</v>
      </c>
      <c r="G41" s="10" t="s">
        <v>103</v>
      </c>
      <c r="H41" s="10"/>
      <c r="I41" s="10"/>
      <c r="J41" s="16" t="s">
        <v>70</v>
      </c>
      <c r="K41" s="10" t="s">
        <v>191</v>
      </c>
      <c r="L41" s="10" t="s">
        <v>198</v>
      </c>
      <c r="M41" s="10" t="s">
        <v>224</v>
      </c>
      <c r="N41" s="10"/>
      <c r="O41" s="10"/>
      <c r="P41" s="15">
        <v>43101</v>
      </c>
      <c r="Q41" s="15">
        <v>43465</v>
      </c>
      <c r="R41" s="22">
        <v>50000000</v>
      </c>
      <c r="S41" s="22"/>
      <c r="T41" s="22"/>
      <c r="U41" s="22"/>
      <c r="V41" s="22">
        <f t="shared" si="3"/>
        <v>50000000</v>
      </c>
      <c r="W41" s="39" t="s">
        <v>260</v>
      </c>
    </row>
    <row r="42" spans="1:23" ht="130.5" x14ac:dyDescent="0.35">
      <c r="A42" s="21" t="s">
        <v>38</v>
      </c>
      <c r="B42" s="10" t="s">
        <v>38</v>
      </c>
      <c r="C42" s="11">
        <v>17</v>
      </c>
      <c r="D42" s="10" t="s">
        <v>37</v>
      </c>
      <c r="E42" s="10" t="s">
        <v>106</v>
      </c>
      <c r="F42" s="10">
        <v>1</v>
      </c>
      <c r="G42" s="10" t="s">
        <v>105</v>
      </c>
      <c r="H42" s="10"/>
      <c r="I42" s="10"/>
      <c r="J42" s="16" t="s">
        <v>70</v>
      </c>
      <c r="K42" s="10" t="s">
        <v>191</v>
      </c>
      <c r="L42" s="10" t="s">
        <v>198</v>
      </c>
      <c r="M42" s="10" t="s">
        <v>215</v>
      </c>
      <c r="N42" s="10"/>
      <c r="O42" s="10"/>
      <c r="P42" s="15">
        <v>43101</v>
      </c>
      <c r="Q42" s="15">
        <v>43465</v>
      </c>
      <c r="R42" s="22">
        <f>244302000+13649840+700000</f>
        <v>258651840</v>
      </c>
      <c r="S42" s="22"/>
      <c r="T42" s="22"/>
      <c r="U42" s="22"/>
      <c r="V42" s="22">
        <f t="shared" si="3"/>
        <v>258651840</v>
      </c>
      <c r="W42" s="38" t="s">
        <v>261</v>
      </c>
    </row>
    <row r="43" spans="1:23" ht="144" customHeight="1" x14ac:dyDescent="0.35">
      <c r="A43" s="21" t="s">
        <v>38</v>
      </c>
      <c r="B43" s="10" t="s">
        <v>38</v>
      </c>
      <c r="C43" s="11">
        <v>18</v>
      </c>
      <c r="D43" s="10" t="s">
        <v>47</v>
      </c>
      <c r="E43" s="10" t="s">
        <v>108</v>
      </c>
      <c r="F43" s="10">
        <v>50</v>
      </c>
      <c r="G43" s="10" t="s">
        <v>107</v>
      </c>
      <c r="H43" s="10"/>
      <c r="I43" s="10"/>
      <c r="J43" s="16" t="s">
        <v>70</v>
      </c>
      <c r="K43" s="10" t="s">
        <v>193</v>
      </c>
      <c r="L43" s="10" t="s">
        <v>192</v>
      </c>
      <c r="M43" s="10" t="s">
        <v>194</v>
      </c>
      <c r="N43" s="10"/>
      <c r="O43" s="10"/>
      <c r="P43" s="15">
        <v>43101</v>
      </c>
      <c r="Q43" s="15">
        <v>43465</v>
      </c>
      <c r="R43" s="22">
        <f>585335000-13649840-700000</f>
        <v>570985160</v>
      </c>
      <c r="S43" s="22"/>
      <c r="T43" s="22"/>
      <c r="U43" s="22"/>
      <c r="V43" s="22">
        <f t="shared" si="3"/>
        <v>570985160</v>
      </c>
      <c r="W43" s="39" t="s">
        <v>263</v>
      </c>
    </row>
    <row r="44" spans="1:23" ht="58" customHeight="1" x14ac:dyDescent="0.35">
      <c r="A44" s="21" t="s">
        <v>38</v>
      </c>
      <c r="B44" s="10" t="s">
        <v>38</v>
      </c>
      <c r="C44" s="11">
        <v>18</v>
      </c>
      <c r="D44" s="10" t="s">
        <v>47</v>
      </c>
      <c r="E44" s="10" t="s">
        <v>108</v>
      </c>
      <c r="F44" s="10">
        <v>2</v>
      </c>
      <c r="G44" s="10" t="s">
        <v>109</v>
      </c>
      <c r="H44" s="10"/>
      <c r="I44" s="10"/>
      <c r="J44" s="16" t="s">
        <v>70</v>
      </c>
      <c r="K44" s="10" t="s">
        <v>193</v>
      </c>
      <c r="L44" s="10" t="s">
        <v>192</v>
      </c>
      <c r="M44" s="10" t="s">
        <v>194</v>
      </c>
      <c r="N44" s="10"/>
      <c r="O44" s="10"/>
      <c r="P44" s="15">
        <v>43101</v>
      </c>
      <c r="Q44" s="15">
        <v>43465</v>
      </c>
      <c r="R44" s="22"/>
      <c r="S44" s="22"/>
      <c r="T44" s="22"/>
      <c r="U44" s="22"/>
      <c r="V44" s="22">
        <f t="shared" si="3"/>
        <v>0</v>
      </c>
      <c r="W44" s="39" t="s">
        <v>262</v>
      </c>
    </row>
    <row r="45" spans="1:23" ht="72.5" x14ac:dyDescent="0.35">
      <c r="A45" s="21" t="s">
        <v>48</v>
      </c>
      <c r="B45" s="10" t="s">
        <v>48</v>
      </c>
      <c r="C45" s="11">
        <v>19</v>
      </c>
      <c r="D45" s="10" t="s">
        <v>43</v>
      </c>
      <c r="E45" s="10" t="s">
        <v>111</v>
      </c>
      <c r="F45" s="10">
        <v>1</v>
      </c>
      <c r="G45" s="10" t="s">
        <v>110</v>
      </c>
      <c r="H45" s="10"/>
      <c r="I45" s="10"/>
      <c r="J45" s="25" t="s">
        <v>70</v>
      </c>
      <c r="K45" s="10" t="s">
        <v>191</v>
      </c>
      <c r="L45" s="10" t="s">
        <v>217</v>
      </c>
      <c r="M45" s="10" t="s">
        <v>216</v>
      </c>
      <c r="N45" s="10"/>
      <c r="O45" s="10"/>
      <c r="P45" s="15">
        <v>43101</v>
      </c>
      <c r="Q45" s="15">
        <v>43465</v>
      </c>
      <c r="R45" s="22">
        <f>650674201+135000000</f>
        <v>785674201</v>
      </c>
      <c r="S45" s="22"/>
      <c r="T45" s="22"/>
      <c r="U45" s="22"/>
      <c r="V45" s="22">
        <f t="shared" si="3"/>
        <v>785674201</v>
      </c>
      <c r="W45" s="21" t="s">
        <v>264</v>
      </c>
    </row>
    <row r="46" spans="1:23" ht="106.5" customHeight="1" x14ac:dyDescent="0.35">
      <c r="A46" s="21" t="s">
        <v>48</v>
      </c>
      <c r="B46" s="10" t="s">
        <v>48</v>
      </c>
      <c r="C46" s="11">
        <v>19</v>
      </c>
      <c r="D46" s="10" t="s">
        <v>43</v>
      </c>
      <c r="E46" s="10" t="s">
        <v>113</v>
      </c>
      <c r="F46" s="10">
        <v>2</v>
      </c>
      <c r="G46" s="10" t="s">
        <v>112</v>
      </c>
      <c r="H46" s="10"/>
      <c r="I46" s="10"/>
      <c r="J46" s="25" t="s">
        <v>70</v>
      </c>
      <c r="K46" s="10" t="s">
        <v>191</v>
      </c>
      <c r="L46" s="10" t="s">
        <v>217</v>
      </c>
      <c r="M46" s="10" t="s">
        <v>216</v>
      </c>
      <c r="N46" s="10"/>
      <c r="O46" s="10"/>
      <c r="P46" s="15">
        <v>43101</v>
      </c>
      <c r="Q46" s="15">
        <v>43465</v>
      </c>
      <c r="R46" s="22"/>
      <c r="S46" s="22"/>
      <c r="T46" s="22"/>
      <c r="U46" s="22"/>
      <c r="V46" s="22">
        <f t="shared" si="3"/>
        <v>0</v>
      </c>
      <c r="W46" s="21" t="s">
        <v>265</v>
      </c>
    </row>
    <row r="47" spans="1:23" ht="72.5" x14ac:dyDescent="0.35">
      <c r="A47" s="21" t="s">
        <v>48</v>
      </c>
      <c r="B47" s="10" t="s">
        <v>48</v>
      </c>
      <c r="C47" s="11">
        <v>20</v>
      </c>
      <c r="D47" s="10" t="s">
        <v>44</v>
      </c>
      <c r="E47" s="10" t="s">
        <v>125</v>
      </c>
      <c r="F47" s="17">
        <v>1</v>
      </c>
      <c r="G47" s="10" t="s">
        <v>114</v>
      </c>
      <c r="H47" s="10"/>
      <c r="I47" s="10"/>
      <c r="J47" s="25" t="s">
        <v>70</v>
      </c>
      <c r="K47" s="10" t="s">
        <v>191</v>
      </c>
      <c r="L47" s="10" t="s">
        <v>217</v>
      </c>
      <c r="M47" s="10" t="s">
        <v>218</v>
      </c>
      <c r="N47" s="10"/>
      <c r="O47" s="10"/>
      <c r="P47" s="15">
        <v>43101</v>
      </c>
      <c r="Q47" s="15">
        <v>43465</v>
      </c>
      <c r="R47" s="22">
        <f>357000000+245000000+215000000+300001152</f>
        <v>1117001152</v>
      </c>
      <c r="S47" s="22">
        <f>100000000+15000000+500000000</f>
        <v>615000000</v>
      </c>
      <c r="T47" s="22"/>
      <c r="U47" s="27">
        <f>70000000-4000000</f>
        <v>66000000</v>
      </c>
      <c r="V47" s="22">
        <f t="shared" si="3"/>
        <v>1798001152</v>
      </c>
      <c r="W47" s="21" t="s">
        <v>266</v>
      </c>
    </row>
    <row r="48" spans="1:23" ht="72.5" x14ac:dyDescent="0.35">
      <c r="A48" s="21" t="s">
        <v>48</v>
      </c>
      <c r="B48" s="10" t="s">
        <v>48</v>
      </c>
      <c r="C48" s="11">
        <v>20</v>
      </c>
      <c r="D48" s="10" t="s">
        <v>44</v>
      </c>
      <c r="E48" s="10" t="s">
        <v>120</v>
      </c>
      <c r="F48" s="10">
        <v>1</v>
      </c>
      <c r="G48" s="10" t="s">
        <v>115</v>
      </c>
      <c r="H48" s="10"/>
      <c r="I48" s="10"/>
      <c r="J48" s="25" t="s">
        <v>70</v>
      </c>
      <c r="K48" s="10" t="s">
        <v>191</v>
      </c>
      <c r="L48" s="10" t="s">
        <v>217</v>
      </c>
      <c r="M48" s="10" t="s">
        <v>216</v>
      </c>
      <c r="N48" s="10"/>
      <c r="O48" s="10"/>
      <c r="P48" s="15">
        <v>43101</v>
      </c>
      <c r="Q48" s="15">
        <v>43465</v>
      </c>
      <c r="R48" s="22"/>
      <c r="S48" s="22"/>
      <c r="T48" s="22"/>
      <c r="U48" s="22"/>
      <c r="V48" s="22">
        <f t="shared" ref="V48:V51" si="4">SUM(R48:U48)</f>
        <v>0</v>
      </c>
      <c r="W48" s="21" t="s">
        <v>267</v>
      </c>
    </row>
    <row r="49" spans="1:23" ht="52" customHeight="1" x14ac:dyDescent="0.35">
      <c r="A49" s="21" t="s">
        <v>48</v>
      </c>
      <c r="B49" s="10" t="s">
        <v>48</v>
      </c>
      <c r="C49" s="11">
        <v>20</v>
      </c>
      <c r="D49" s="10" t="s">
        <v>44</v>
      </c>
      <c r="E49" s="10" t="s">
        <v>121</v>
      </c>
      <c r="F49" s="10">
        <v>1</v>
      </c>
      <c r="G49" s="10" t="s">
        <v>116</v>
      </c>
      <c r="H49" s="10"/>
      <c r="I49" s="10"/>
      <c r="J49" s="25" t="s">
        <v>70</v>
      </c>
      <c r="K49" s="10" t="s">
        <v>191</v>
      </c>
      <c r="L49" s="10" t="s">
        <v>190</v>
      </c>
      <c r="M49" s="10" t="s">
        <v>221</v>
      </c>
      <c r="N49" s="10"/>
      <c r="O49" s="10"/>
      <c r="P49" s="15">
        <v>43101</v>
      </c>
      <c r="Q49" s="15">
        <v>43465</v>
      </c>
      <c r="R49" s="22">
        <v>400000000</v>
      </c>
      <c r="S49" s="22"/>
      <c r="T49" s="22"/>
      <c r="U49" s="22"/>
      <c r="V49" s="22">
        <f t="shared" si="4"/>
        <v>400000000</v>
      </c>
      <c r="W49" s="21" t="s">
        <v>268</v>
      </c>
    </row>
    <row r="50" spans="1:23" ht="72.5" x14ac:dyDescent="0.35">
      <c r="A50" s="21" t="s">
        <v>48</v>
      </c>
      <c r="B50" s="10" t="s">
        <v>48</v>
      </c>
      <c r="C50" s="11">
        <v>20</v>
      </c>
      <c r="D50" s="10" t="s">
        <v>44</v>
      </c>
      <c r="E50" s="10" t="s">
        <v>122</v>
      </c>
      <c r="F50" s="10">
        <v>1</v>
      </c>
      <c r="G50" s="10" t="s">
        <v>117</v>
      </c>
      <c r="H50" s="10"/>
      <c r="I50" s="10"/>
      <c r="J50" s="25" t="s">
        <v>70</v>
      </c>
      <c r="K50" s="10" t="s">
        <v>191</v>
      </c>
      <c r="L50" s="10" t="s">
        <v>217</v>
      </c>
      <c r="M50" s="10" t="s">
        <v>218</v>
      </c>
      <c r="N50" s="10"/>
      <c r="O50" s="10"/>
      <c r="P50" s="15">
        <v>43101</v>
      </c>
      <c r="Q50" s="15">
        <v>43465</v>
      </c>
      <c r="R50" s="22"/>
      <c r="S50" s="22"/>
      <c r="T50" s="22"/>
      <c r="U50" s="22"/>
      <c r="V50" s="22">
        <f t="shared" si="4"/>
        <v>0</v>
      </c>
      <c r="W50" s="21" t="s">
        <v>269</v>
      </c>
    </row>
    <row r="51" spans="1:23" ht="72.5" x14ac:dyDescent="0.35">
      <c r="A51" s="21" t="s">
        <v>48</v>
      </c>
      <c r="B51" s="10" t="s">
        <v>48</v>
      </c>
      <c r="C51" s="11">
        <v>20</v>
      </c>
      <c r="D51" s="10" t="s">
        <v>44</v>
      </c>
      <c r="E51" s="10" t="s">
        <v>123</v>
      </c>
      <c r="F51" s="10">
        <v>2</v>
      </c>
      <c r="G51" s="10" t="s">
        <v>118</v>
      </c>
      <c r="H51" s="10"/>
      <c r="I51" s="10"/>
      <c r="J51" s="25" t="s">
        <v>70</v>
      </c>
      <c r="K51" s="10" t="s">
        <v>191</v>
      </c>
      <c r="L51" s="10" t="s">
        <v>217</v>
      </c>
      <c r="M51" s="10" t="s">
        <v>218</v>
      </c>
      <c r="N51" s="10"/>
      <c r="O51" s="10"/>
      <c r="P51" s="15">
        <v>43101</v>
      </c>
      <c r="Q51" s="15">
        <v>43465</v>
      </c>
      <c r="R51" s="22"/>
      <c r="S51" s="22"/>
      <c r="T51" s="22"/>
      <c r="U51" s="22"/>
      <c r="V51" s="22">
        <f t="shared" si="4"/>
        <v>0</v>
      </c>
      <c r="W51" s="21" t="s">
        <v>270</v>
      </c>
    </row>
    <row r="52" spans="1:23" ht="72.5" x14ac:dyDescent="0.35">
      <c r="A52" s="21" t="s">
        <v>48</v>
      </c>
      <c r="B52" s="10" t="s">
        <v>48</v>
      </c>
      <c r="C52" s="11">
        <v>20</v>
      </c>
      <c r="D52" s="10" t="s">
        <v>44</v>
      </c>
      <c r="E52" s="10" t="s">
        <v>124</v>
      </c>
      <c r="F52" s="10">
        <v>1</v>
      </c>
      <c r="G52" s="10" t="s">
        <v>119</v>
      </c>
      <c r="H52" s="10"/>
      <c r="I52" s="10"/>
      <c r="J52" s="25" t="s">
        <v>70</v>
      </c>
      <c r="K52" s="10" t="s">
        <v>191</v>
      </c>
      <c r="L52" s="10" t="s">
        <v>217</v>
      </c>
      <c r="M52" s="10" t="s">
        <v>218</v>
      </c>
      <c r="N52" s="10"/>
      <c r="O52" s="10"/>
      <c r="P52" s="15">
        <v>43101</v>
      </c>
      <c r="Q52" s="15">
        <v>43465</v>
      </c>
      <c r="R52" s="22"/>
      <c r="S52" s="22"/>
      <c r="T52" s="22"/>
      <c r="U52" s="22"/>
      <c r="V52" s="22">
        <f>SUM(R52:U52)</f>
        <v>0</v>
      </c>
      <c r="W52" s="21" t="s">
        <v>271</v>
      </c>
    </row>
    <row r="53" spans="1:23" ht="87" x14ac:dyDescent="0.35">
      <c r="A53" s="21" t="s">
        <v>48</v>
      </c>
      <c r="B53" s="10" t="s">
        <v>48</v>
      </c>
      <c r="C53" s="11">
        <v>21</v>
      </c>
      <c r="D53" s="10" t="s">
        <v>45</v>
      </c>
      <c r="E53" s="10" t="s">
        <v>129</v>
      </c>
      <c r="F53" s="10">
        <v>2</v>
      </c>
      <c r="G53" s="10" t="s">
        <v>126</v>
      </c>
      <c r="H53" s="10"/>
      <c r="I53" s="10"/>
      <c r="J53" s="25" t="s">
        <v>70</v>
      </c>
      <c r="K53" s="10" t="s">
        <v>191</v>
      </c>
      <c r="L53" s="10" t="s">
        <v>201</v>
      </c>
      <c r="M53" s="10" t="s">
        <v>202</v>
      </c>
      <c r="N53" s="10"/>
      <c r="O53" s="10"/>
      <c r="P53" s="15">
        <v>43101</v>
      </c>
      <c r="Q53" s="15">
        <v>43465</v>
      </c>
      <c r="R53" s="22">
        <f>265000000+150000000+100000000</f>
        <v>515000000</v>
      </c>
      <c r="S53" s="22">
        <f>655000000-168000000-70000000-150000000</f>
        <v>267000000</v>
      </c>
      <c r="T53" s="22"/>
      <c r="U53" s="21"/>
      <c r="V53" s="22">
        <f>SUM(R53:S53)</f>
        <v>782000000</v>
      </c>
      <c r="W53" s="21" t="s">
        <v>272</v>
      </c>
    </row>
    <row r="54" spans="1:23" ht="87" x14ac:dyDescent="0.35">
      <c r="A54" s="21" t="s">
        <v>48</v>
      </c>
      <c r="B54" s="10" t="s">
        <v>48</v>
      </c>
      <c r="C54" s="11">
        <v>21</v>
      </c>
      <c r="D54" s="10" t="s">
        <v>45</v>
      </c>
      <c r="E54" s="10" t="s">
        <v>130</v>
      </c>
      <c r="F54" s="10">
        <v>1</v>
      </c>
      <c r="G54" s="10" t="s">
        <v>127</v>
      </c>
      <c r="H54" s="10"/>
      <c r="I54" s="10"/>
      <c r="J54" s="25" t="s">
        <v>70</v>
      </c>
      <c r="K54" s="10" t="s">
        <v>191</v>
      </c>
      <c r="L54" s="10" t="s">
        <v>201</v>
      </c>
      <c r="M54" s="10" t="s">
        <v>202</v>
      </c>
      <c r="N54" s="10"/>
      <c r="O54" s="10"/>
      <c r="P54" s="15">
        <v>43101</v>
      </c>
      <c r="Q54" s="15">
        <v>43465</v>
      </c>
      <c r="R54" s="22"/>
      <c r="S54" s="22"/>
      <c r="T54" s="22"/>
      <c r="U54" s="21"/>
      <c r="V54" s="22">
        <f t="shared" ref="V54:V56" si="5">SUM(R54:S54)</f>
        <v>0</v>
      </c>
      <c r="W54" s="21" t="s">
        <v>273</v>
      </c>
    </row>
    <row r="55" spans="1:23" ht="87" x14ac:dyDescent="0.35">
      <c r="A55" s="21" t="s">
        <v>48</v>
      </c>
      <c r="B55" s="10" t="s">
        <v>48</v>
      </c>
      <c r="C55" s="11">
        <v>21</v>
      </c>
      <c r="D55" s="10" t="s">
        <v>45</v>
      </c>
      <c r="E55" s="10" t="s">
        <v>131</v>
      </c>
      <c r="F55" s="10">
        <v>2</v>
      </c>
      <c r="G55" s="10" t="s">
        <v>128</v>
      </c>
      <c r="H55" s="10"/>
      <c r="I55" s="10"/>
      <c r="J55" s="25" t="s">
        <v>70</v>
      </c>
      <c r="K55" s="10" t="s">
        <v>191</v>
      </c>
      <c r="L55" s="10" t="s">
        <v>201</v>
      </c>
      <c r="M55" s="10" t="s">
        <v>202</v>
      </c>
      <c r="N55" s="10"/>
      <c r="O55" s="10"/>
      <c r="P55" s="15">
        <v>43101</v>
      </c>
      <c r="Q55" s="15">
        <v>43465</v>
      </c>
      <c r="R55" s="22"/>
      <c r="S55" s="22"/>
      <c r="T55" s="22"/>
      <c r="U55" s="21"/>
      <c r="V55" s="22">
        <f t="shared" si="5"/>
        <v>0</v>
      </c>
      <c r="W55" s="21" t="s">
        <v>274</v>
      </c>
    </row>
    <row r="56" spans="1:23" ht="87" x14ac:dyDescent="0.35">
      <c r="A56" s="21" t="s">
        <v>48</v>
      </c>
      <c r="B56" s="10" t="s">
        <v>48</v>
      </c>
      <c r="C56" s="11">
        <v>21</v>
      </c>
      <c r="D56" s="10" t="s">
        <v>45</v>
      </c>
      <c r="E56" s="10" t="s">
        <v>133</v>
      </c>
      <c r="F56" s="10">
        <v>1</v>
      </c>
      <c r="G56" s="10" t="s">
        <v>132</v>
      </c>
      <c r="H56" s="10"/>
      <c r="I56" s="10"/>
      <c r="J56" s="25" t="s">
        <v>70</v>
      </c>
      <c r="K56" s="10" t="s">
        <v>191</v>
      </c>
      <c r="L56" s="10" t="s">
        <v>201</v>
      </c>
      <c r="M56" s="10" t="s">
        <v>202</v>
      </c>
      <c r="N56" s="10"/>
      <c r="O56" s="10"/>
      <c r="P56" s="15">
        <v>43101</v>
      </c>
      <c r="Q56" s="15">
        <v>43465</v>
      </c>
      <c r="R56" s="22"/>
      <c r="S56" s="22"/>
      <c r="T56" s="22"/>
      <c r="U56" s="21"/>
      <c r="V56" s="22">
        <f t="shared" si="5"/>
        <v>0</v>
      </c>
      <c r="W56" s="21" t="s">
        <v>275</v>
      </c>
    </row>
    <row r="57" spans="1:23" ht="174" x14ac:dyDescent="0.35">
      <c r="A57" s="21" t="s">
        <v>48</v>
      </c>
      <c r="B57" s="10" t="s">
        <v>48</v>
      </c>
      <c r="C57" s="11">
        <v>22</v>
      </c>
      <c r="D57" s="10" t="s">
        <v>46</v>
      </c>
      <c r="E57" s="10" t="s">
        <v>136</v>
      </c>
      <c r="F57" s="10">
        <v>2</v>
      </c>
      <c r="G57" s="10" t="s">
        <v>134</v>
      </c>
      <c r="H57" s="10"/>
      <c r="I57" s="10"/>
      <c r="J57" s="25" t="s">
        <v>70</v>
      </c>
      <c r="K57" s="10" t="s">
        <v>193</v>
      </c>
      <c r="L57" s="10" t="s">
        <v>192</v>
      </c>
      <c r="M57" s="10" t="s">
        <v>200</v>
      </c>
      <c r="N57" s="10"/>
      <c r="O57" s="10"/>
      <c r="P57" s="15">
        <v>43101</v>
      </c>
      <c r="Q57" s="15">
        <v>43465</v>
      </c>
      <c r="R57" s="22">
        <v>64000000</v>
      </c>
      <c r="S57" s="22"/>
      <c r="T57" s="22"/>
      <c r="U57" s="22"/>
      <c r="V57" s="22">
        <f t="shared" ref="V57:V62" si="6">SUM(R57:U57)</f>
        <v>64000000</v>
      </c>
      <c r="W57" s="21" t="s">
        <v>276</v>
      </c>
    </row>
    <row r="58" spans="1:23" ht="174" x14ac:dyDescent="0.35">
      <c r="A58" s="21" t="s">
        <v>48</v>
      </c>
      <c r="B58" s="10" t="s">
        <v>48</v>
      </c>
      <c r="C58" s="11">
        <v>22</v>
      </c>
      <c r="D58" s="10" t="s">
        <v>46</v>
      </c>
      <c r="E58" s="10" t="s">
        <v>137</v>
      </c>
      <c r="F58" s="10">
        <v>5</v>
      </c>
      <c r="G58" s="10" t="s">
        <v>135</v>
      </c>
      <c r="H58" s="10"/>
      <c r="I58" s="10"/>
      <c r="J58" s="25" t="s">
        <v>70</v>
      </c>
      <c r="K58" s="10" t="s">
        <v>193</v>
      </c>
      <c r="L58" s="10" t="s">
        <v>192</v>
      </c>
      <c r="M58" s="10" t="s">
        <v>200</v>
      </c>
      <c r="N58" s="10"/>
      <c r="O58" s="10"/>
      <c r="P58" s="15">
        <v>43101</v>
      </c>
      <c r="Q58" s="15">
        <v>43465</v>
      </c>
      <c r="R58" s="22"/>
      <c r="S58" s="22"/>
      <c r="T58" s="22"/>
      <c r="U58" s="22"/>
      <c r="V58" s="22">
        <f t="shared" si="6"/>
        <v>0</v>
      </c>
      <c r="W58" s="21" t="s">
        <v>277</v>
      </c>
    </row>
    <row r="59" spans="1:23" ht="116" x14ac:dyDescent="0.35">
      <c r="A59" s="21" t="s">
        <v>48</v>
      </c>
      <c r="B59" s="10" t="s">
        <v>48</v>
      </c>
      <c r="C59" s="11">
        <v>23</v>
      </c>
      <c r="D59" s="10" t="s">
        <v>57</v>
      </c>
      <c r="E59" s="10" t="s">
        <v>139</v>
      </c>
      <c r="F59" s="17">
        <v>0.05</v>
      </c>
      <c r="G59" s="10" t="s">
        <v>138</v>
      </c>
      <c r="H59" s="10"/>
      <c r="I59" s="10"/>
      <c r="J59" s="25" t="s">
        <v>70</v>
      </c>
      <c r="K59" s="10" t="s">
        <v>204</v>
      </c>
      <c r="L59" s="10" t="s">
        <v>203</v>
      </c>
      <c r="M59" s="10" t="s">
        <v>209</v>
      </c>
      <c r="N59" s="10"/>
      <c r="O59" s="10"/>
      <c r="P59" s="15">
        <v>43101</v>
      </c>
      <c r="Q59" s="15">
        <v>43465</v>
      </c>
      <c r="R59" s="22">
        <v>12000000</v>
      </c>
      <c r="S59" s="22"/>
      <c r="T59" s="22"/>
      <c r="U59" s="22"/>
      <c r="V59" s="22">
        <f t="shared" si="6"/>
        <v>12000000</v>
      </c>
      <c r="W59" s="21" t="s">
        <v>278</v>
      </c>
    </row>
    <row r="60" spans="1:23" ht="89.25" customHeight="1" x14ac:dyDescent="0.35">
      <c r="A60" s="21" t="s">
        <v>48</v>
      </c>
      <c r="B60" s="10" t="s">
        <v>48</v>
      </c>
      <c r="C60" s="11">
        <v>24</v>
      </c>
      <c r="D60" s="10" t="s">
        <v>58</v>
      </c>
      <c r="E60" s="21" t="s">
        <v>171</v>
      </c>
      <c r="F60" s="21" t="s">
        <v>171</v>
      </c>
      <c r="G60" s="21" t="s">
        <v>171</v>
      </c>
      <c r="H60" s="10"/>
      <c r="I60" s="10"/>
      <c r="J60" s="59" t="s">
        <v>72</v>
      </c>
      <c r="K60" s="60"/>
      <c r="L60" s="60"/>
      <c r="M60" s="61"/>
      <c r="N60" s="10"/>
      <c r="O60" s="10"/>
      <c r="P60" s="15"/>
      <c r="Q60" s="15"/>
      <c r="R60" s="22">
        <v>0</v>
      </c>
      <c r="S60" s="22">
        <v>0</v>
      </c>
      <c r="T60" s="22">
        <v>2000000000</v>
      </c>
      <c r="U60" s="22">
        <v>0</v>
      </c>
      <c r="V60" s="22">
        <f t="shared" si="6"/>
        <v>2000000000</v>
      </c>
      <c r="W60" s="21" t="s">
        <v>279</v>
      </c>
    </row>
    <row r="61" spans="1:23" ht="156" x14ac:dyDescent="0.35">
      <c r="A61" s="62" t="s">
        <v>48</v>
      </c>
      <c r="B61" s="57" t="s">
        <v>56</v>
      </c>
      <c r="C61" s="57">
        <v>25</v>
      </c>
      <c r="D61" s="57" t="s">
        <v>49</v>
      </c>
      <c r="E61" s="57" t="s">
        <v>49</v>
      </c>
      <c r="F61" s="57">
        <v>430</v>
      </c>
      <c r="G61" s="57" t="s">
        <v>140</v>
      </c>
      <c r="H61" s="25" t="s">
        <v>70</v>
      </c>
      <c r="I61" s="10" t="s">
        <v>191</v>
      </c>
      <c r="J61" s="25" t="s">
        <v>70</v>
      </c>
      <c r="K61" s="10" t="s">
        <v>191</v>
      </c>
      <c r="L61" s="10" t="s">
        <v>206</v>
      </c>
      <c r="M61" s="10" t="s">
        <v>219</v>
      </c>
      <c r="N61" s="15">
        <v>43101</v>
      </c>
      <c r="O61" s="15">
        <v>43465</v>
      </c>
      <c r="P61" s="15">
        <v>43101</v>
      </c>
      <c r="Q61" s="15">
        <v>43465</v>
      </c>
      <c r="R61" s="22">
        <v>6572449828</v>
      </c>
      <c r="S61" s="21"/>
      <c r="T61" s="22"/>
      <c r="U61" s="22"/>
      <c r="V61" s="22">
        <f t="shared" si="6"/>
        <v>6572449828</v>
      </c>
      <c r="W61" s="50" t="s">
        <v>280</v>
      </c>
    </row>
    <row r="62" spans="1:23" ht="116" x14ac:dyDescent="0.35">
      <c r="A62" s="63"/>
      <c r="B62" s="58"/>
      <c r="C62" s="58"/>
      <c r="D62" s="58"/>
      <c r="E62" s="58"/>
      <c r="F62" s="58"/>
      <c r="G62" s="58"/>
      <c r="H62" s="10"/>
      <c r="I62" s="10"/>
      <c r="J62" s="25" t="s">
        <v>70</v>
      </c>
      <c r="K62" s="10" t="s">
        <v>191</v>
      </c>
      <c r="L62" s="10" t="s">
        <v>206</v>
      </c>
      <c r="M62" s="10" t="s">
        <v>205</v>
      </c>
      <c r="N62" s="10"/>
      <c r="O62" s="10"/>
      <c r="P62" s="15">
        <v>43101</v>
      </c>
      <c r="Q62" s="15">
        <v>43465</v>
      </c>
      <c r="R62" s="21"/>
      <c r="S62" s="22">
        <v>463000000</v>
      </c>
      <c r="T62" s="22"/>
      <c r="U62" s="22"/>
      <c r="V62" s="22">
        <f t="shared" si="6"/>
        <v>463000000</v>
      </c>
      <c r="W62" s="52"/>
    </row>
    <row r="63" spans="1:23" ht="116" x14ac:dyDescent="0.35">
      <c r="A63" s="21" t="s">
        <v>48</v>
      </c>
      <c r="B63" s="10" t="s">
        <v>56</v>
      </c>
      <c r="C63" s="11">
        <v>25</v>
      </c>
      <c r="D63" s="10" t="s">
        <v>49</v>
      </c>
      <c r="E63" s="10" t="s">
        <v>49</v>
      </c>
      <c r="F63" s="10">
        <v>5</v>
      </c>
      <c r="G63" s="10" t="s">
        <v>141</v>
      </c>
      <c r="H63" s="10"/>
      <c r="I63" s="10"/>
      <c r="J63" s="25" t="s">
        <v>70</v>
      </c>
      <c r="K63" s="10" t="s">
        <v>191</v>
      </c>
      <c r="L63" s="10" t="s">
        <v>206</v>
      </c>
      <c r="M63" s="10" t="s">
        <v>219</v>
      </c>
      <c r="N63" s="10"/>
      <c r="O63" s="10"/>
      <c r="P63" s="15">
        <v>43101</v>
      </c>
      <c r="Q63" s="15">
        <v>43465</v>
      </c>
      <c r="R63" s="22"/>
      <c r="S63" s="22"/>
      <c r="T63" s="22"/>
      <c r="U63" s="22"/>
      <c r="V63" s="22">
        <f t="shared" ref="V63:V65" si="7">SUM(R63:U63)</f>
        <v>0</v>
      </c>
      <c r="W63" s="21" t="s">
        <v>281</v>
      </c>
    </row>
    <row r="64" spans="1:23" ht="116" x14ac:dyDescent="0.35">
      <c r="A64" s="21" t="s">
        <v>48</v>
      </c>
      <c r="B64" s="10" t="s">
        <v>56</v>
      </c>
      <c r="C64" s="11">
        <v>25</v>
      </c>
      <c r="D64" s="10" t="s">
        <v>49</v>
      </c>
      <c r="E64" s="10" t="s">
        <v>49</v>
      </c>
      <c r="F64" s="10">
        <v>10</v>
      </c>
      <c r="G64" s="10" t="s">
        <v>142</v>
      </c>
      <c r="H64" s="10"/>
      <c r="I64" s="10"/>
      <c r="J64" s="25" t="s">
        <v>70</v>
      </c>
      <c r="K64" s="10" t="s">
        <v>191</v>
      </c>
      <c r="L64" s="10" t="s">
        <v>206</v>
      </c>
      <c r="M64" s="10" t="s">
        <v>219</v>
      </c>
      <c r="N64" s="10"/>
      <c r="O64" s="10"/>
      <c r="P64" s="15">
        <v>43101</v>
      </c>
      <c r="Q64" s="15">
        <v>43465</v>
      </c>
      <c r="R64" s="22"/>
      <c r="S64" s="22"/>
      <c r="T64" s="22"/>
      <c r="U64" s="22"/>
      <c r="V64" s="22">
        <f t="shared" si="7"/>
        <v>0</v>
      </c>
      <c r="W64" s="21" t="s">
        <v>282</v>
      </c>
    </row>
    <row r="65" spans="1:23" ht="116" x14ac:dyDescent="0.35">
      <c r="A65" s="21" t="s">
        <v>48</v>
      </c>
      <c r="B65" s="10" t="s">
        <v>56</v>
      </c>
      <c r="C65" s="11">
        <v>25</v>
      </c>
      <c r="D65" s="10" t="s">
        <v>49</v>
      </c>
      <c r="E65" s="10" t="s">
        <v>49</v>
      </c>
      <c r="F65" s="18">
        <v>0.3</v>
      </c>
      <c r="G65" s="10" t="s">
        <v>143</v>
      </c>
      <c r="H65" s="10"/>
      <c r="I65" s="10"/>
      <c r="J65" s="25" t="s">
        <v>70</v>
      </c>
      <c r="K65" s="10" t="s">
        <v>191</v>
      </c>
      <c r="L65" s="10" t="s">
        <v>206</v>
      </c>
      <c r="M65" s="10" t="s">
        <v>219</v>
      </c>
      <c r="N65" s="10"/>
      <c r="O65" s="10"/>
      <c r="P65" s="15">
        <v>43101</v>
      </c>
      <c r="Q65" s="15">
        <v>43465</v>
      </c>
      <c r="R65" s="22"/>
      <c r="S65" s="22"/>
      <c r="T65" s="22"/>
      <c r="U65" s="22"/>
      <c r="V65" s="22">
        <f t="shared" si="7"/>
        <v>0</v>
      </c>
      <c r="W65" s="21" t="s">
        <v>283</v>
      </c>
    </row>
    <row r="66" spans="1:23" ht="130.5" x14ac:dyDescent="0.35">
      <c r="A66" s="21" t="s">
        <v>53</v>
      </c>
      <c r="B66" s="10" t="s">
        <v>53</v>
      </c>
      <c r="C66" s="11">
        <v>26</v>
      </c>
      <c r="D66" s="10" t="s">
        <v>50</v>
      </c>
      <c r="E66" s="10" t="s">
        <v>146</v>
      </c>
      <c r="F66" s="10">
        <v>5</v>
      </c>
      <c r="G66" s="10" t="s">
        <v>144</v>
      </c>
      <c r="H66" s="10"/>
      <c r="I66" s="10"/>
      <c r="J66" s="16" t="s">
        <v>70</v>
      </c>
      <c r="K66" s="10" t="s">
        <v>204</v>
      </c>
      <c r="L66" s="10" t="s">
        <v>203</v>
      </c>
      <c r="M66" s="10" t="s">
        <v>209</v>
      </c>
      <c r="N66" s="10"/>
      <c r="O66" s="10"/>
      <c r="P66" s="15">
        <v>43101</v>
      </c>
      <c r="Q66" s="15">
        <v>43465</v>
      </c>
      <c r="R66" s="22"/>
      <c r="S66" s="24">
        <v>168000000</v>
      </c>
      <c r="T66" s="22"/>
      <c r="U66" s="22"/>
      <c r="V66" s="22">
        <f>SUM(R66:U66)</f>
        <v>168000000</v>
      </c>
      <c r="W66" s="10" t="s">
        <v>232</v>
      </c>
    </row>
    <row r="67" spans="1:23" ht="116" x14ac:dyDescent="0.35">
      <c r="A67" s="21" t="s">
        <v>53</v>
      </c>
      <c r="B67" s="10" t="s">
        <v>53</v>
      </c>
      <c r="C67" s="11">
        <v>26</v>
      </c>
      <c r="D67" s="10" t="s">
        <v>50</v>
      </c>
      <c r="E67" s="10" t="s">
        <v>147</v>
      </c>
      <c r="F67" s="10">
        <v>3</v>
      </c>
      <c r="G67" s="10" t="s">
        <v>145</v>
      </c>
      <c r="H67" s="10"/>
      <c r="I67" s="10"/>
      <c r="J67" s="16" t="s">
        <v>70</v>
      </c>
      <c r="K67" s="10" t="s">
        <v>204</v>
      </c>
      <c r="L67" s="15" t="s">
        <v>203</v>
      </c>
      <c r="M67" s="15" t="s">
        <v>225</v>
      </c>
      <c r="N67" s="10"/>
      <c r="O67" s="10"/>
      <c r="P67" s="15">
        <v>43101</v>
      </c>
      <c r="Q67" s="15">
        <v>43465</v>
      </c>
      <c r="R67" s="22"/>
      <c r="S67" s="24"/>
      <c r="T67" s="22"/>
      <c r="U67" s="22"/>
      <c r="V67" s="22">
        <f>SUM(R67:U67)</f>
        <v>0</v>
      </c>
      <c r="W67" s="48" t="s">
        <v>233</v>
      </c>
    </row>
    <row r="68" spans="1:23" ht="116" x14ac:dyDescent="0.35">
      <c r="A68" s="21" t="s">
        <v>53</v>
      </c>
      <c r="B68" s="10" t="s">
        <v>53</v>
      </c>
      <c r="C68" s="11">
        <v>27</v>
      </c>
      <c r="D68" s="10" t="s">
        <v>51</v>
      </c>
      <c r="E68" s="10" t="s">
        <v>74</v>
      </c>
      <c r="F68" s="10">
        <v>224</v>
      </c>
      <c r="G68" s="10" t="s">
        <v>74</v>
      </c>
      <c r="H68" s="10"/>
      <c r="I68" s="10"/>
      <c r="J68" s="16" t="s">
        <v>70</v>
      </c>
      <c r="K68" s="10" t="s">
        <v>193</v>
      </c>
      <c r="L68" s="10" t="s">
        <v>211</v>
      </c>
      <c r="M68" s="10" t="s">
        <v>210</v>
      </c>
      <c r="N68" s="10"/>
      <c r="O68" s="10" t="s">
        <v>74</v>
      </c>
      <c r="P68" s="15">
        <v>43101</v>
      </c>
      <c r="Q68" s="15">
        <v>43465</v>
      </c>
      <c r="R68" s="22"/>
      <c r="S68" s="22">
        <f>2025331787+90000000+150000000+42000000</f>
        <v>2307331787</v>
      </c>
      <c r="T68" s="22"/>
      <c r="U68" s="22"/>
      <c r="V68" s="22">
        <f>SUM(R68:U68)</f>
        <v>2307331787</v>
      </c>
      <c r="W68" s="40" t="s">
        <v>284</v>
      </c>
    </row>
    <row r="69" spans="1:23" ht="43.5" customHeight="1" x14ac:dyDescent="0.35">
      <c r="A69" s="62" t="s">
        <v>53</v>
      </c>
      <c r="B69" s="57" t="s">
        <v>53</v>
      </c>
      <c r="C69" s="57">
        <v>28</v>
      </c>
      <c r="D69" s="33" t="s">
        <v>52</v>
      </c>
      <c r="E69" s="57" t="s">
        <v>75</v>
      </c>
      <c r="F69" s="57">
        <v>12000</v>
      </c>
      <c r="G69" s="57" t="s">
        <v>76</v>
      </c>
      <c r="H69" s="10"/>
      <c r="I69" s="10"/>
      <c r="J69" s="16" t="s">
        <v>70</v>
      </c>
      <c r="K69" s="10" t="s">
        <v>191</v>
      </c>
      <c r="L69" s="10" t="s">
        <v>208</v>
      </c>
      <c r="M69" s="10" t="s">
        <v>207</v>
      </c>
      <c r="N69" s="10"/>
      <c r="O69" s="10"/>
      <c r="P69" s="15">
        <v>43101</v>
      </c>
      <c r="Q69" s="15">
        <v>43465</v>
      </c>
      <c r="R69" s="22">
        <f>350000000-100000000</f>
        <v>250000000</v>
      </c>
      <c r="S69" s="22">
        <v>70000000</v>
      </c>
      <c r="T69" s="22"/>
      <c r="U69" s="21"/>
      <c r="V69" s="22">
        <f>SUM(R69:T69)</f>
        <v>320000000</v>
      </c>
      <c r="W69" s="104" t="s">
        <v>285</v>
      </c>
    </row>
    <row r="70" spans="1:23" ht="43.5" customHeight="1" x14ac:dyDescent="0.35">
      <c r="A70" s="63"/>
      <c r="B70" s="58"/>
      <c r="C70" s="58"/>
      <c r="D70" s="10" t="s">
        <v>226</v>
      </c>
      <c r="E70" s="58"/>
      <c r="F70" s="58"/>
      <c r="G70" s="58"/>
      <c r="H70" s="16" t="s">
        <v>70</v>
      </c>
      <c r="I70" s="10" t="s">
        <v>191</v>
      </c>
      <c r="J70" s="16" t="s">
        <v>70</v>
      </c>
      <c r="K70" s="10" t="s">
        <v>204</v>
      </c>
      <c r="L70" s="15" t="s">
        <v>203</v>
      </c>
      <c r="M70" s="15" t="s">
        <v>225</v>
      </c>
      <c r="N70" s="22"/>
      <c r="O70" s="22"/>
      <c r="P70" s="15">
        <v>43101</v>
      </c>
      <c r="Q70" s="15">
        <v>43465</v>
      </c>
      <c r="R70" s="22">
        <v>750000000</v>
      </c>
      <c r="S70" s="22"/>
      <c r="T70" s="22"/>
      <c r="U70" s="21"/>
      <c r="V70" s="22">
        <f t="shared" ref="V70:V72" si="8">SUM(R70:T70)</f>
        <v>750000000</v>
      </c>
      <c r="W70" s="105"/>
    </row>
    <row r="71" spans="1:23" ht="43.5" customHeight="1" x14ac:dyDescent="0.35">
      <c r="A71" s="21" t="s">
        <v>53</v>
      </c>
      <c r="B71" s="10" t="s">
        <v>53</v>
      </c>
      <c r="C71" s="11">
        <v>28</v>
      </c>
      <c r="D71" s="10" t="s">
        <v>52</v>
      </c>
      <c r="E71" s="10" t="s">
        <v>149</v>
      </c>
      <c r="F71" s="10">
        <v>4</v>
      </c>
      <c r="G71" s="10" t="s">
        <v>148</v>
      </c>
      <c r="H71" s="10"/>
      <c r="I71" s="10"/>
      <c r="J71" s="16" t="s">
        <v>70</v>
      </c>
      <c r="K71" s="10" t="s">
        <v>204</v>
      </c>
      <c r="L71" s="15" t="s">
        <v>203</v>
      </c>
      <c r="M71" s="15" t="s">
        <v>225</v>
      </c>
      <c r="N71" s="10"/>
      <c r="O71" s="10"/>
      <c r="P71" s="15">
        <v>43101</v>
      </c>
      <c r="Q71" s="15">
        <v>43465</v>
      </c>
      <c r="R71" s="22"/>
      <c r="S71" s="22"/>
      <c r="T71" s="22"/>
      <c r="U71" s="21"/>
      <c r="V71" s="22">
        <f t="shared" si="8"/>
        <v>0</v>
      </c>
      <c r="W71" s="39" t="s">
        <v>234</v>
      </c>
    </row>
    <row r="72" spans="1:23" ht="313.5" customHeight="1" x14ac:dyDescent="0.35">
      <c r="A72" s="21" t="s">
        <v>53</v>
      </c>
      <c r="B72" s="10" t="s">
        <v>53</v>
      </c>
      <c r="C72" s="11">
        <v>28</v>
      </c>
      <c r="D72" s="10" t="s">
        <v>52</v>
      </c>
      <c r="E72" s="10" t="s">
        <v>150</v>
      </c>
      <c r="F72" s="10">
        <v>2</v>
      </c>
      <c r="G72" s="10" t="s">
        <v>151</v>
      </c>
      <c r="H72" s="10"/>
      <c r="I72" s="10"/>
      <c r="J72" s="16" t="s">
        <v>70</v>
      </c>
      <c r="K72" s="10" t="s">
        <v>204</v>
      </c>
      <c r="L72" s="15" t="s">
        <v>203</v>
      </c>
      <c r="M72" s="15" t="s">
        <v>225</v>
      </c>
      <c r="N72" s="10"/>
      <c r="O72" s="10"/>
      <c r="P72" s="15">
        <v>43101</v>
      </c>
      <c r="Q72" s="15">
        <v>43465</v>
      </c>
      <c r="R72" s="22"/>
      <c r="S72" s="22"/>
      <c r="T72" s="22"/>
      <c r="U72" s="21"/>
      <c r="V72" s="22">
        <f t="shared" si="8"/>
        <v>0</v>
      </c>
      <c r="W72" s="38" t="s">
        <v>286</v>
      </c>
    </row>
    <row r="73" spans="1:23" ht="259.5" customHeight="1" x14ac:dyDescent="0.35">
      <c r="A73" s="21" t="s">
        <v>59</v>
      </c>
      <c r="B73" s="10" t="s">
        <v>59</v>
      </c>
      <c r="C73" s="11">
        <v>29</v>
      </c>
      <c r="D73" s="10" t="s">
        <v>63</v>
      </c>
      <c r="E73" s="10" t="s">
        <v>152</v>
      </c>
      <c r="F73" s="10">
        <v>24</v>
      </c>
      <c r="G73" s="10" t="s">
        <v>148</v>
      </c>
      <c r="H73" s="10"/>
      <c r="I73" s="10"/>
      <c r="J73" s="25" t="s">
        <v>70</v>
      </c>
      <c r="K73" s="10" t="s">
        <v>191</v>
      </c>
      <c r="L73" s="10" t="s">
        <v>195</v>
      </c>
      <c r="M73" s="10" t="s">
        <v>214</v>
      </c>
      <c r="N73" s="10"/>
      <c r="O73" s="10"/>
      <c r="P73" s="15">
        <v>43101</v>
      </c>
      <c r="Q73" s="15">
        <v>43465</v>
      </c>
      <c r="R73" s="32">
        <v>400000000</v>
      </c>
      <c r="S73" s="22"/>
      <c r="T73" s="22"/>
      <c r="U73" s="27"/>
      <c r="V73" s="22">
        <f>SUM(R73:U73)</f>
        <v>400000000</v>
      </c>
      <c r="W73" s="38" t="s">
        <v>287</v>
      </c>
    </row>
    <row r="74" spans="1:23" ht="248.25" customHeight="1" x14ac:dyDescent="0.35">
      <c r="A74" s="21" t="s">
        <v>59</v>
      </c>
      <c r="B74" s="10" t="s">
        <v>59</v>
      </c>
      <c r="C74" s="11">
        <v>30</v>
      </c>
      <c r="D74" s="10" t="s">
        <v>64</v>
      </c>
      <c r="E74" s="10" t="s">
        <v>153</v>
      </c>
      <c r="F74" s="10">
        <v>27</v>
      </c>
      <c r="G74" s="10" t="s">
        <v>154</v>
      </c>
      <c r="H74" s="10"/>
      <c r="I74" s="10"/>
      <c r="J74" s="25" t="s">
        <v>70</v>
      </c>
      <c r="K74" s="10" t="s">
        <v>191</v>
      </c>
      <c r="L74" s="10" t="s">
        <v>195</v>
      </c>
      <c r="M74" s="10" t="s">
        <v>214</v>
      </c>
      <c r="N74" s="10"/>
      <c r="O74" s="10"/>
      <c r="P74" s="15">
        <v>43101</v>
      </c>
      <c r="Q74" s="15">
        <v>43465</v>
      </c>
      <c r="R74" s="22"/>
      <c r="S74" s="22"/>
      <c r="T74" s="22"/>
      <c r="U74" s="22"/>
      <c r="V74" s="22">
        <f>SUM(R74:U74)</f>
        <v>0</v>
      </c>
      <c r="W74" s="39" t="s">
        <v>249</v>
      </c>
    </row>
    <row r="75" spans="1:23" ht="182.25" customHeight="1" x14ac:dyDescent="0.35">
      <c r="A75" s="21" t="s">
        <v>59</v>
      </c>
      <c r="B75" s="10" t="s">
        <v>59</v>
      </c>
      <c r="C75" s="11">
        <v>30</v>
      </c>
      <c r="D75" s="10" t="s">
        <v>64</v>
      </c>
      <c r="E75" s="10" t="s">
        <v>155</v>
      </c>
      <c r="F75" s="10">
        <v>1</v>
      </c>
      <c r="G75" s="10" t="s">
        <v>156</v>
      </c>
      <c r="H75" s="10"/>
      <c r="I75" s="10"/>
      <c r="J75" s="25" t="s">
        <v>70</v>
      </c>
      <c r="K75" s="10" t="s">
        <v>191</v>
      </c>
      <c r="L75" s="10" t="s">
        <v>195</v>
      </c>
      <c r="M75" s="10" t="s">
        <v>214</v>
      </c>
      <c r="N75" s="10"/>
      <c r="O75" s="10"/>
      <c r="P75" s="15">
        <v>43101</v>
      </c>
      <c r="Q75" s="15">
        <v>43465</v>
      </c>
      <c r="R75" s="22">
        <v>70000000</v>
      </c>
      <c r="S75" s="22"/>
      <c r="T75" s="22"/>
      <c r="U75" s="22"/>
      <c r="V75" s="22">
        <f>SUM(R75:U75)</f>
        <v>70000000</v>
      </c>
      <c r="W75" s="38" t="s">
        <v>288</v>
      </c>
    </row>
    <row r="76" spans="1:23" ht="114.75" customHeight="1" x14ac:dyDescent="0.35">
      <c r="A76" s="21" t="s">
        <v>59</v>
      </c>
      <c r="B76" s="10" t="s">
        <v>59</v>
      </c>
      <c r="C76" s="11">
        <v>31</v>
      </c>
      <c r="D76" s="10" t="s">
        <v>60</v>
      </c>
      <c r="E76" s="10" t="s">
        <v>157</v>
      </c>
      <c r="F76" s="10">
        <v>1</v>
      </c>
      <c r="G76" s="10" t="s">
        <v>158</v>
      </c>
      <c r="H76" s="10"/>
      <c r="I76" s="10"/>
      <c r="J76" s="25" t="s">
        <v>70</v>
      </c>
      <c r="K76" s="10" t="s">
        <v>191</v>
      </c>
      <c r="L76" s="10" t="s">
        <v>195</v>
      </c>
      <c r="M76" s="10" t="s">
        <v>214</v>
      </c>
      <c r="N76" s="10"/>
      <c r="O76" s="10"/>
      <c r="P76" s="15">
        <v>43101</v>
      </c>
      <c r="Q76" s="15">
        <v>43465</v>
      </c>
      <c r="R76" s="53">
        <v>1086000000</v>
      </c>
      <c r="S76" s="22"/>
      <c r="T76" s="22"/>
      <c r="U76" s="22"/>
      <c r="V76" s="22">
        <f>SUM(R76:U76)</f>
        <v>1086000000</v>
      </c>
      <c r="W76" s="38" t="s">
        <v>228</v>
      </c>
    </row>
    <row r="77" spans="1:23" ht="88.5" customHeight="1" x14ac:dyDescent="0.35">
      <c r="A77" s="21" t="s">
        <v>59</v>
      </c>
      <c r="B77" s="10" t="s">
        <v>59</v>
      </c>
      <c r="C77" s="11">
        <v>31</v>
      </c>
      <c r="D77" s="10" t="s">
        <v>60</v>
      </c>
      <c r="E77" s="10" t="s">
        <v>159</v>
      </c>
      <c r="F77" s="21">
        <v>1</v>
      </c>
      <c r="G77" s="10" t="s">
        <v>160</v>
      </c>
      <c r="H77" s="10"/>
      <c r="I77" s="10"/>
      <c r="J77" s="25" t="s">
        <v>70</v>
      </c>
      <c r="K77" s="10" t="s">
        <v>191</v>
      </c>
      <c r="L77" s="10" t="s">
        <v>195</v>
      </c>
      <c r="M77" s="10" t="s">
        <v>214</v>
      </c>
      <c r="N77" s="10"/>
      <c r="O77" s="10"/>
      <c r="P77" s="15">
        <v>43101</v>
      </c>
      <c r="Q77" s="15">
        <v>43465</v>
      </c>
      <c r="R77" s="54"/>
      <c r="S77" s="21"/>
      <c r="T77" s="21"/>
      <c r="U77" s="21"/>
      <c r="V77" s="22">
        <f t="shared" ref="V77:V82" si="9">SUM(R77:U77)</f>
        <v>0</v>
      </c>
      <c r="W77" s="38" t="s">
        <v>229</v>
      </c>
    </row>
    <row r="78" spans="1:23" ht="178.5" customHeight="1" x14ac:dyDescent="0.35">
      <c r="A78" s="21" t="s">
        <v>59</v>
      </c>
      <c r="B78" s="10" t="s">
        <v>59</v>
      </c>
      <c r="C78" s="11">
        <v>31</v>
      </c>
      <c r="D78" s="10" t="s">
        <v>60</v>
      </c>
      <c r="E78" s="10" t="s">
        <v>161</v>
      </c>
      <c r="F78" s="10">
        <v>1</v>
      </c>
      <c r="G78" s="10" t="s">
        <v>162</v>
      </c>
      <c r="H78" s="10"/>
      <c r="I78" s="10"/>
      <c r="J78" s="25" t="s">
        <v>70</v>
      </c>
      <c r="K78" s="10" t="s">
        <v>191</v>
      </c>
      <c r="L78" s="10" t="s">
        <v>195</v>
      </c>
      <c r="M78" s="10" t="s">
        <v>214</v>
      </c>
      <c r="N78" s="10"/>
      <c r="O78" s="10"/>
      <c r="P78" s="15">
        <v>43101</v>
      </c>
      <c r="Q78" s="15">
        <v>43465</v>
      </c>
      <c r="R78" s="54"/>
      <c r="S78" s="20"/>
      <c r="T78" s="20"/>
      <c r="U78" s="20"/>
      <c r="V78" s="22">
        <f t="shared" si="9"/>
        <v>0</v>
      </c>
      <c r="W78" s="38" t="s">
        <v>289</v>
      </c>
    </row>
    <row r="79" spans="1:23" ht="88.5" customHeight="1" x14ac:dyDescent="0.35">
      <c r="A79" s="21" t="s">
        <v>59</v>
      </c>
      <c r="B79" s="10" t="s">
        <v>59</v>
      </c>
      <c r="C79" s="11">
        <v>31</v>
      </c>
      <c r="D79" s="10" t="s">
        <v>60</v>
      </c>
      <c r="E79" s="10" t="s">
        <v>163</v>
      </c>
      <c r="F79" s="10">
        <v>1</v>
      </c>
      <c r="G79" s="10" t="s">
        <v>164</v>
      </c>
      <c r="H79" s="10"/>
      <c r="I79" s="10"/>
      <c r="J79" s="25" t="s">
        <v>70</v>
      </c>
      <c r="K79" s="10" t="s">
        <v>191</v>
      </c>
      <c r="L79" s="10" t="s">
        <v>195</v>
      </c>
      <c r="M79" s="10" t="s">
        <v>214</v>
      </c>
      <c r="N79" s="10"/>
      <c r="O79" s="10"/>
      <c r="P79" s="15">
        <v>43101</v>
      </c>
      <c r="Q79" s="15">
        <v>43465</v>
      </c>
      <c r="R79" s="54"/>
      <c r="S79" s="21"/>
      <c r="T79" s="21"/>
      <c r="U79" s="21"/>
      <c r="V79" s="22">
        <f t="shared" si="9"/>
        <v>0</v>
      </c>
      <c r="W79" s="38" t="s">
        <v>230</v>
      </c>
    </row>
    <row r="80" spans="1:23" ht="107.25" customHeight="1" x14ac:dyDescent="0.35">
      <c r="A80" s="21" t="s">
        <v>59</v>
      </c>
      <c r="B80" s="10" t="s">
        <v>59</v>
      </c>
      <c r="C80" s="11">
        <v>31</v>
      </c>
      <c r="D80" s="10" t="s">
        <v>60</v>
      </c>
      <c r="E80" s="10" t="s">
        <v>165</v>
      </c>
      <c r="F80" s="10">
        <v>1</v>
      </c>
      <c r="G80" s="10" t="s">
        <v>164</v>
      </c>
      <c r="H80" s="10"/>
      <c r="I80" s="10"/>
      <c r="J80" s="25" t="s">
        <v>70</v>
      </c>
      <c r="K80" s="10" t="s">
        <v>191</v>
      </c>
      <c r="L80" s="10" t="s">
        <v>195</v>
      </c>
      <c r="M80" s="10" t="s">
        <v>214</v>
      </c>
      <c r="N80" s="10"/>
      <c r="O80" s="10"/>
      <c r="P80" s="15">
        <v>43101</v>
      </c>
      <c r="Q80" s="15">
        <v>43465</v>
      </c>
      <c r="R80" s="54"/>
      <c r="S80" s="24"/>
      <c r="T80" s="24"/>
      <c r="U80" s="24"/>
      <c r="V80" s="22">
        <f t="shared" si="9"/>
        <v>0</v>
      </c>
      <c r="W80" s="38" t="s">
        <v>291</v>
      </c>
    </row>
    <row r="81" spans="1:26" ht="185.25" customHeight="1" x14ac:dyDescent="0.35">
      <c r="A81" s="21" t="s">
        <v>59</v>
      </c>
      <c r="B81" s="10" t="s">
        <v>59</v>
      </c>
      <c r="C81" s="11">
        <v>31</v>
      </c>
      <c r="D81" s="10" t="s">
        <v>60</v>
      </c>
      <c r="E81" s="10" t="s">
        <v>166</v>
      </c>
      <c r="F81" s="19" t="s">
        <v>170</v>
      </c>
      <c r="G81" s="10" t="s">
        <v>167</v>
      </c>
      <c r="H81" s="10"/>
      <c r="I81" s="10"/>
      <c r="J81" s="25" t="s">
        <v>70</v>
      </c>
      <c r="K81" s="10" t="s">
        <v>191</v>
      </c>
      <c r="L81" s="10" t="s">
        <v>195</v>
      </c>
      <c r="M81" s="10" t="s">
        <v>214</v>
      </c>
      <c r="N81" s="10"/>
      <c r="O81" s="10"/>
      <c r="P81" s="15">
        <v>43101</v>
      </c>
      <c r="Q81" s="15">
        <v>43465</v>
      </c>
      <c r="R81" s="55"/>
      <c r="S81" s="22"/>
      <c r="T81" s="22"/>
      <c r="U81" s="22">
        <v>48763636</v>
      </c>
      <c r="V81" s="22">
        <f t="shared" si="9"/>
        <v>48763636</v>
      </c>
      <c r="W81" s="38" t="s">
        <v>290</v>
      </c>
    </row>
    <row r="82" spans="1:26" ht="90.75" customHeight="1" x14ac:dyDescent="0.35">
      <c r="A82" s="21" t="s">
        <v>59</v>
      </c>
      <c r="B82" s="10" t="s">
        <v>59</v>
      </c>
      <c r="C82" s="11">
        <v>31</v>
      </c>
      <c r="D82" s="10" t="s">
        <v>60</v>
      </c>
      <c r="E82" s="10" t="s">
        <v>168</v>
      </c>
      <c r="F82" s="18">
        <v>0.5</v>
      </c>
      <c r="G82" s="10" t="s">
        <v>169</v>
      </c>
      <c r="H82" s="10"/>
      <c r="I82" s="10"/>
      <c r="J82" s="25" t="s">
        <v>70</v>
      </c>
      <c r="K82" s="10" t="s">
        <v>191</v>
      </c>
      <c r="L82" s="10" t="s">
        <v>195</v>
      </c>
      <c r="M82" s="10" t="s">
        <v>214</v>
      </c>
      <c r="N82" s="10"/>
      <c r="O82" s="10"/>
      <c r="P82" s="15">
        <v>43101</v>
      </c>
      <c r="Q82" s="15">
        <v>43465</v>
      </c>
      <c r="R82" s="23"/>
      <c r="S82" s="23"/>
      <c r="T82" s="23"/>
      <c r="U82" s="23"/>
      <c r="V82" s="22">
        <f t="shared" si="9"/>
        <v>0</v>
      </c>
      <c r="W82" s="38" t="s">
        <v>231</v>
      </c>
      <c r="Z82" s="26"/>
    </row>
    <row r="83" spans="1:26" ht="32.25" customHeight="1" x14ac:dyDescent="0.35">
      <c r="A83" s="56" t="s">
        <v>227</v>
      </c>
      <c r="B83" s="56"/>
      <c r="C83" s="56"/>
      <c r="D83" s="56"/>
      <c r="E83" s="56"/>
      <c r="F83" s="56"/>
      <c r="G83" s="56"/>
      <c r="H83" s="56"/>
      <c r="I83" s="56"/>
      <c r="J83" s="56"/>
      <c r="K83" s="56"/>
      <c r="L83" s="56"/>
      <c r="M83" s="56"/>
      <c r="N83" s="56"/>
      <c r="O83" s="56"/>
      <c r="P83" s="56"/>
      <c r="Q83" s="56"/>
      <c r="R83" s="35">
        <f>SUM(R13:R82)</f>
        <v>21065159866</v>
      </c>
      <c r="S83" s="35">
        <f>SUM(S13:S82)</f>
        <v>4199000000</v>
      </c>
      <c r="T83" s="35">
        <f>SUM(T13:T82)</f>
        <v>2000000000</v>
      </c>
      <c r="U83" s="35">
        <f>SUM(U13:U82)</f>
        <v>1498103380</v>
      </c>
      <c r="V83" s="35">
        <f>R83+S83+T83+U83</f>
        <v>28762263246</v>
      </c>
      <c r="W83" s="39"/>
    </row>
    <row r="84" spans="1:26" x14ac:dyDescent="0.35">
      <c r="Q84" s="2"/>
      <c r="R84" s="34"/>
      <c r="S84" s="34"/>
      <c r="T84" s="3"/>
      <c r="U84" s="34"/>
    </row>
    <row r="86" spans="1:26" x14ac:dyDescent="0.35">
      <c r="U86" s="26"/>
    </row>
    <row r="88" spans="1:26" x14ac:dyDescent="0.25">
      <c r="R88" s="28"/>
    </row>
    <row r="89" spans="1:26" x14ac:dyDescent="0.35">
      <c r="R89" s="29"/>
    </row>
    <row r="90" spans="1:26" x14ac:dyDescent="0.35">
      <c r="R90" s="30"/>
      <c r="S90" s="26"/>
    </row>
    <row r="91" spans="1:26" x14ac:dyDescent="0.35">
      <c r="R91" s="29"/>
    </row>
    <row r="92" spans="1:26" x14ac:dyDescent="0.35">
      <c r="R92" s="31"/>
    </row>
    <row r="93" spans="1:26" x14ac:dyDescent="0.35">
      <c r="R93" s="31"/>
    </row>
    <row r="94" spans="1:26" x14ac:dyDescent="0.35">
      <c r="R94" s="31"/>
    </row>
    <row r="95" spans="1:26" x14ac:dyDescent="0.35">
      <c r="R95" s="26"/>
    </row>
  </sheetData>
  <autoFilter ref="A10:W83">
    <filterColumn colId="9" showButton="0"/>
    <filterColumn colId="10" showButton="0"/>
    <filterColumn colId="11" showButton="0"/>
    <filterColumn colId="13" showButton="0"/>
    <filterColumn colId="17" showButton="0"/>
    <filterColumn colId="18" showButton="0"/>
    <filterColumn colId="19" showButton="0"/>
    <filterColumn colId="20" showButton="0"/>
  </autoFilter>
  <mergeCells count="85">
    <mergeCell ref="R76:R81"/>
    <mergeCell ref="A17:A18"/>
    <mergeCell ref="F21:F25"/>
    <mergeCell ref="G21:G25"/>
    <mergeCell ref="P21:P25"/>
    <mergeCell ref="Q21:Q25"/>
    <mergeCell ref="A21:A25"/>
    <mergeCell ref="B21:B25"/>
    <mergeCell ref="C21:C25"/>
    <mergeCell ref="D21:D25"/>
    <mergeCell ref="E21:E25"/>
    <mergeCell ref="G17:G18"/>
    <mergeCell ref="F17:F18"/>
    <mergeCell ref="E17:E18"/>
    <mergeCell ref="W61:W62"/>
    <mergeCell ref="W69:W70"/>
    <mergeCell ref="W29:W30"/>
    <mergeCell ref="A9:W9"/>
    <mergeCell ref="R10:V11"/>
    <mergeCell ref="K11:K12"/>
    <mergeCell ref="W17:W18"/>
    <mergeCell ref="B17:B18"/>
    <mergeCell ref="C17:C18"/>
    <mergeCell ref="D17:D18"/>
    <mergeCell ref="A29:A30"/>
    <mergeCell ref="B29:B30"/>
    <mergeCell ref="C29:C30"/>
    <mergeCell ref="D29:D30"/>
    <mergeCell ref="E29:E30"/>
    <mergeCell ref="A7:B7"/>
    <mergeCell ref="C7:D7"/>
    <mergeCell ref="W10:W12"/>
    <mergeCell ref="J11:J12"/>
    <mergeCell ref="L11:L12"/>
    <mergeCell ref="J10:M10"/>
    <mergeCell ref="Q10:Q12"/>
    <mergeCell ref="P10:P12"/>
    <mergeCell ref="I10:I12"/>
    <mergeCell ref="E10:E12"/>
    <mergeCell ref="A1:V4"/>
    <mergeCell ref="M11:M12"/>
    <mergeCell ref="N10:O10"/>
    <mergeCell ref="N11:N12"/>
    <mergeCell ref="O11:O12"/>
    <mergeCell ref="A5:B5"/>
    <mergeCell ref="C5:D5"/>
    <mergeCell ref="D10:D12"/>
    <mergeCell ref="C10:C12"/>
    <mergeCell ref="B10:B12"/>
    <mergeCell ref="A10:A12"/>
    <mergeCell ref="C6:D6"/>
    <mergeCell ref="A6:B6"/>
    <mergeCell ref="H10:H12"/>
    <mergeCell ref="G10:G12"/>
    <mergeCell ref="F10:F12"/>
    <mergeCell ref="V29:V30"/>
    <mergeCell ref="U29:U30"/>
    <mergeCell ref="T29:T30"/>
    <mergeCell ref="S29:S30"/>
    <mergeCell ref="F29:F30"/>
    <mergeCell ref="G29:G30"/>
    <mergeCell ref="J29:J30"/>
    <mergeCell ref="K29:K30"/>
    <mergeCell ref="L29:L30"/>
    <mergeCell ref="A83:Q83"/>
    <mergeCell ref="F69:F70"/>
    <mergeCell ref="G69:G70"/>
    <mergeCell ref="J60:M60"/>
    <mergeCell ref="A69:A70"/>
    <mergeCell ref="B69:B70"/>
    <mergeCell ref="C69:C70"/>
    <mergeCell ref="E69:E70"/>
    <mergeCell ref="F61:F62"/>
    <mergeCell ref="G61:G62"/>
    <mergeCell ref="A61:A62"/>
    <mergeCell ref="B61:B62"/>
    <mergeCell ref="C61:C62"/>
    <mergeCell ref="D61:D62"/>
    <mergeCell ref="E61:E62"/>
    <mergeCell ref="W21:W25"/>
    <mergeCell ref="R21:R24"/>
    <mergeCell ref="S21:S24"/>
    <mergeCell ref="T21:T24"/>
    <mergeCell ref="U21:U24"/>
    <mergeCell ref="V21:V24"/>
  </mergeCells>
  <pageMargins left="0.25" right="0.25" top="0.75" bottom="0.75" header="0.3" footer="0.3"/>
  <pageSetup scale="98"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PLANACCIONANUAL</vt:lpstr>
      <vt:lpstr>PLANACCIONANUAL!Área_de_impresión</vt:lpstr>
    </vt:vector>
  </TitlesOfParts>
  <Company>IDEAM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PAA 2017</dc:title>
  <dc:subject>PLAN DE ACCION ANUAL 2017</dc:subject>
  <dc:creator>Juan C.A. Lobo</dc:creator>
  <dc:description>VERSION 1.0.</dc:description>
  <cp:lastModifiedBy>Juan Carlos Arturo Lobo Torres</cp:lastModifiedBy>
  <cp:lastPrinted>2018-01-03T16:12:32Z</cp:lastPrinted>
  <dcterms:created xsi:type="dcterms:W3CDTF">2016-11-23T10:23:17Z</dcterms:created>
  <dcterms:modified xsi:type="dcterms:W3CDTF">2018-08-15T19:20:14Z</dcterms:modified>
  <cp:category>PAA</cp:category>
  <cp:contentStatus>FINAL</cp:contentStatus>
</cp:coreProperties>
</file>